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Sheet" sheetId="1" r:id="rId4"/>
    <sheet name="Model" sheetId="2" r:id="rId5"/>
    <sheet name="Players" sheetId="3" r:id="rId6"/>
    <sheet name="Sport n Player List" sheetId="4" r:id="rId7"/>
    <sheet name="Sheet 9" sheetId="5" r:id="rId8"/>
    <sheet name="Game Matrix" sheetId="6" r:id="rId9"/>
    <sheet name="Price - Women" sheetId="7" r:id="rId10"/>
    <sheet name="Rankings - Men" sheetId="8" r:id="rId11"/>
    <sheet name="Ranking - Women" sheetId="9" r:id="rId12"/>
  </sheets>
</workbook>
</file>

<file path=xl/comments1.xml><?xml version="1.0" encoding="utf-8"?>
<comments xmlns="http://schemas.openxmlformats.org/spreadsheetml/2006/main">
  <authors>
    <author>Gopalakrishnan, Bhavya</author>
  </authors>
  <commentList>
    <comment ref="A4" authorId="0">
      <text>
        <r>
          <rPr>
            <sz val="11"/>
            <color indexed="8"/>
            <rFont val="Helvetica"/>
          </rPr>
          <t>Gopalakrishnan, Bhavya:
excludes people in the table below</t>
        </r>
      </text>
    </comment>
  </commentList>
</comments>
</file>

<file path=xl/sharedStrings.xml><?xml version="1.0" encoding="utf-8"?>
<sst xmlns="http://schemas.openxmlformats.org/spreadsheetml/2006/main" uniqueCount="648">
  <si>
    <t>Men</t>
  </si>
  <si>
    <t>Total no. of men in the auction</t>
  </si>
  <si>
    <t>Total points (all players)</t>
  </si>
  <si>
    <t xml:space="preserve">Total amount available per team  </t>
  </si>
  <si>
    <t>Total amount available per team  (rounded to the nearest 5k)</t>
  </si>
  <si>
    <t>Women</t>
  </si>
  <si>
    <t>Total no. of women in the auction</t>
  </si>
  <si>
    <t>Per person</t>
  </si>
  <si>
    <t>Avg players a team can buy</t>
  </si>
  <si>
    <t>Total amount available per team</t>
  </si>
  <si>
    <t>Avg amount available per person</t>
  </si>
  <si>
    <t>Base price</t>
  </si>
  <si>
    <t>Bidding value</t>
  </si>
  <si>
    <t>Above 1,00,000</t>
  </si>
  <si>
    <t>In multiples of 5000</t>
  </si>
  <si>
    <t>50,000 - 99,500</t>
  </si>
  <si>
    <t>In multiples of 4000</t>
  </si>
  <si>
    <t>30,000 - 49,500</t>
  </si>
  <si>
    <t>In multiples of 3000</t>
  </si>
  <si>
    <t>15,000 - 29,500</t>
  </si>
  <si>
    <t>In multiples of 2000</t>
  </si>
  <si>
    <t>3,500 - 14,500</t>
  </si>
  <si>
    <t>In multiples of 1000</t>
  </si>
  <si>
    <t>500 - 3000</t>
  </si>
  <si>
    <t>In multiples of 500</t>
  </si>
  <si>
    <t>Not part of auction</t>
  </si>
  <si>
    <t>Name</t>
  </si>
  <si>
    <t>Comments</t>
  </si>
  <si>
    <t>Base price (rounded off to the closest 500)</t>
  </si>
  <si>
    <t>Prassana Janarthanan</t>
  </si>
  <si>
    <t>Owner</t>
  </si>
  <si>
    <t>Vishwanath Jogini</t>
  </si>
  <si>
    <t>Debanjan Nag</t>
  </si>
  <si>
    <t>Shailesh Joshi</t>
  </si>
  <si>
    <t>Budget Standing</t>
  </si>
  <si>
    <t>Knights</t>
  </si>
  <si>
    <t>Spartans</t>
  </si>
  <si>
    <t>Samurai</t>
  </si>
  <si>
    <t>Ninja</t>
  </si>
  <si>
    <t>Login</t>
  </si>
  <si>
    <t>Base Price</t>
  </si>
  <si>
    <t>Max</t>
  </si>
  <si>
    <t>Sold For</t>
  </si>
  <si>
    <t>+/-</t>
  </si>
  <si>
    <t>Team</t>
  </si>
  <si>
    <t>Games</t>
  </si>
  <si>
    <t>karthike</t>
  </si>
  <si>
    <t>Manoj Pandian</t>
  </si>
  <si>
    <r>
      <rPr>
        <sz val="10"/>
        <color indexed="8"/>
        <rFont val="Calibri"/>
      </rPr>
      <t>Athletics, Swimming, Basketball</t>
    </r>
  </si>
  <si>
    <t>kohli</t>
  </si>
  <si>
    <r>
      <rPr>
        <sz val="10"/>
        <color indexed="8"/>
        <rFont val="Calibri"/>
      </rPr>
      <t>Anuj Kohli</t>
    </r>
  </si>
  <si>
    <t>Squash, Football, Volleyball, Tennis, Basketball</t>
  </si>
  <si>
    <t>kumarb</t>
  </si>
  <si>
    <t>Bharat Kumar</t>
  </si>
  <si>
    <r>
      <rPr>
        <sz val="10"/>
        <color indexed="8"/>
        <rFont val="Calibri"/>
      </rPr>
      <t>Carrom</t>
    </r>
  </si>
  <si>
    <t>pranathi</t>
  </si>
  <si>
    <r>
      <rPr>
        <sz val="10"/>
        <color indexed="8"/>
        <rFont val="Calibri"/>
      </rPr>
      <t>Pranathi Attivarapu</t>
    </r>
  </si>
  <si>
    <t>Basminton, Basketball, Swimming, Tennis, Throwball, and Volleyball</t>
  </si>
  <si>
    <t>samuel</t>
  </si>
  <si>
    <t xml:space="preserve">John Rhema </t>
  </si>
  <si>
    <t>Athletics, Volleyball</t>
  </si>
  <si>
    <t>hormusje</t>
  </si>
  <si>
    <t>Jamsheed Jehangir Hormusjee</t>
  </si>
  <si>
    <t>Cricket, Squash</t>
  </si>
  <si>
    <t>guptaane</t>
  </si>
  <si>
    <t>Aneesh Gupta</t>
  </si>
  <si>
    <t>Foosball, Table Tennis, Tennis</t>
  </si>
  <si>
    <t>hegdep</t>
  </si>
  <si>
    <t>Pratik Hegde</t>
  </si>
  <si>
    <t>Athletics, Football</t>
  </si>
  <si>
    <t>sharmari</t>
  </si>
  <si>
    <t>Richa Sharma</t>
  </si>
  <si>
    <t>Carrom, Chess, Cricket, Table Tennis, Throwball, and Volleyball</t>
  </si>
  <si>
    <t>kshirsaa</t>
  </si>
  <si>
    <t>Amit Kshirsagar</t>
  </si>
  <si>
    <t>Badminton, Squash</t>
  </si>
  <si>
    <t>hussaisy</t>
  </si>
  <si>
    <t>Syed Hussaini</t>
  </si>
  <si>
    <t>Badminton, Tennis</t>
  </si>
  <si>
    <t>roonwal</t>
  </si>
  <si>
    <t>Dhananjay Roonwal</t>
  </si>
  <si>
    <t>Athletics, Cricket, Football, Volleyball, Cricket</t>
  </si>
  <si>
    <t>guptsa</t>
  </si>
  <si>
    <t>Sachin Gupta</t>
  </si>
  <si>
    <t>Athletics, Football,Volleyball, Basketball</t>
  </si>
  <si>
    <t>gurrampa</t>
  </si>
  <si>
    <t>Ravi Teja Gurrampati</t>
  </si>
  <si>
    <t>Badminton, Snooker, Cricket, Basketball</t>
  </si>
  <si>
    <t>randev</t>
  </si>
  <si>
    <t>Aditya Randev</t>
  </si>
  <si>
    <t>Chess</t>
  </si>
  <si>
    <t>kattirik</t>
  </si>
  <si>
    <t>Chrys Kattirisetty</t>
  </si>
  <si>
    <t>Chess, Tennis, Throwball</t>
  </si>
  <si>
    <t>kollis</t>
  </si>
  <si>
    <t>Sindhu Kolli</t>
  </si>
  <si>
    <t>Athletics, Carrom, Throwball</t>
  </si>
  <si>
    <t>pawars</t>
  </si>
  <si>
    <t>Sandeep Pawar</t>
  </si>
  <si>
    <t>Badminton, Table tennis</t>
  </si>
  <si>
    <t>anumulac</t>
  </si>
  <si>
    <t>Chaitanya</t>
  </si>
  <si>
    <t>Table tennis, Basketball</t>
  </si>
  <si>
    <t>masne</t>
  </si>
  <si>
    <t>Priyanka Masne</t>
  </si>
  <si>
    <t>Foosball and Table Tennis</t>
  </si>
  <si>
    <t>srivasme</t>
  </si>
  <si>
    <t>Medha Srivastava</t>
  </si>
  <si>
    <t>Foosball</t>
  </si>
  <si>
    <t>sankaanj</t>
  </si>
  <si>
    <t>Anjali Sankaran</t>
  </si>
  <si>
    <t>Throwball</t>
  </si>
  <si>
    <t>trivedid</t>
  </si>
  <si>
    <t>Dhawal Trivedi</t>
  </si>
  <si>
    <t>Tennis</t>
  </si>
  <si>
    <t>reddya</t>
  </si>
  <si>
    <t>Arjun Reddy</t>
  </si>
  <si>
    <t>guptago</t>
  </si>
  <si>
    <t>Gourav Gupta</t>
  </si>
  <si>
    <t>Chess, Foosball</t>
  </si>
  <si>
    <t>kumardiv</t>
  </si>
  <si>
    <t>Divesh Kumar</t>
  </si>
  <si>
    <t>singhran</t>
  </si>
  <si>
    <t>Ranujay Singh</t>
  </si>
  <si>
    <t>Athletics</t>
  </si>
  <si>
    <t>gshr</t>
  </si>
  <si>
    <t>Shri Nidhi</t>
  </si>
  <si>
    <t>Snooker, Throwball, Volleyabll</t>
  </si>
  <si>
    <t>rawat</t>
  </si>
  <si>
    <t>Charu Rawat</t>
  </si>
  <si>
    <t>Athletics, Snooker, Swimming, and Throwball</t>
  </si>
  <si>
    <t>loyasa</t>
  </si>
  <si>
    <t>Sandeep Loya</t>
  </si>
  <si>
    <t>Football</t>
  </si>
  <si>
    <t>kumarkun</t>
  </si>
  <si>
    <t>Kundan</t>
  </si>
  <si>
    <t>swaroop</t>
  </si>
  <si>
    <r>
      <rPr>
        <sz val="10"/>
        <color indexed="8"/>
        <rFont val="Calibri"/>
      </rPr>
      <t>Uttama Swaroop</t>
    </r>
  </si>
  <si>
    <t>agarwaha</t>
  </si>
  <si>
    <t>Harshi Agarwal</t>
  </si>
  <si>
    <t>Swimming</t>
  </si>
  <si>
    <t>agrawash</t>
  </si>
  <si>
    <t>Shreya Agrawal</t>
  </si>
  <si>
    <t>Table Tennis</t>
  </si>
  <si>
    <t>kumarpr</t>
  </si>
  <si>
    <t>Prasanna Palanisamy</t>
  </si>
  <si>
    <t>kumarnar</t>
  </si>
  <si>
    <t>Naresh kumar</t>
  </si>
  <si>
    <t>Other posts</t>
  </si>
  <si>
    <t xml:space="preserve">Points </t>
  </si>
  <si>
    <t>Base Price (in Rs.)</t>
  </si>
  <si>
    <t>Bidding Value</t>
  </si>
  <si>
    <t>Actual Price</t>
  </si>
  <si>
    <r>
      <rPr>
        <sz val="10"/>
        <color indexed="8"/>
        <rFont val="Syntax LT Std"/>
      </rPr>
      <t>Pranathi Attivarapu</t>
    </r>
  </si>
  <si>
    <t>Carrom</t>
  </si>
  <si>
    <t>Secondary Coordinator for Carrom</t>
  </si>
  <si>
    <t>Anuj Kohli</t>
  </si>
  <si>
    <t>Primary Coordinator for Volleyball</t>
  </si>
  <si>
    <t>Athletics, Swimming, Basketball</t>
  </si>
  <si>
    <t>Primary Coordinator for Swimming</t>
  </si>
  <si>
    <t>Primary Coordinator for Table Tennis</t>
  </si>
  <si>
    <t>Secondary Coordinator for Cricket</t>
  </si>
  <si>
    <t>pattanay</t>
  </si>
  <si>
    <t>Tanmoy Pattanayak</t>
  </si>
  <si>
    <t>Football, Swimming, Badminton, Chess, Cricket</t>
  </si>
  <si>
    <t>Secondary Coordinator for Athletics</t>
  </si>
  <si>
    <t>Primary Coordinator for Athletics, Secondary Coordinator for Table Tennis</t>
  </si>
  <si>
    <t>Primary coordinator for Throwball</t>
  </si>
  <si>
    <t>lamba</t>
  </si>
  <si>
    <t>Karanveer Lamba</t>
  </si>
  <si>
    <t>Atheletics, Cricket, Squash, Basketball</t>
  </si>
  <si>
    <t>Secondary Coordinator for Basketball</t>
  </si>
  <si>
    <t>soni</t>
  </si>
  <si>
    <t>Abhishek Soni</t>
  </si>
  <si>
    <t>Snooker, Volleyball, Basketball</t>
  </si>
  <si>
    <t>jainga</t>
  </si>
  <si>
    <t>Gaurav Jain</t>
  </si>
  <si>
    <t>Chess, Foosball, Tennis</t>
  </si>
  <si>
    <t>Primary Coordinator for Foosball</t>
  </si>
  <si>
    <t>kumargu</t>
  </si>
  <si>
    <t>Gulshan Kumar</t>
  </si>
  <si>
    <t>Badminton, Cricket, Tennis</t>
  </si>
  <si>
    <t>kumarra</t>
  </si>
  <si>
    <t>Raghavendra Kumar</t>
  </si>
  <si>
    <t>Volleyball and Basketball</t>
  </si>
  <si>
    <t>Primary Coordinator for Basketball</t>
  </si>
  <si>
    <t>kumarsh</t>
  </si>
  <si>
    <t>Sheethal Kumar</t>
  </si>
  <si>
    <t>Athletics, Badminton, Volleyball, Basketball</t>
  </si>
  <si>
    <t>khan</t>
  </si>
  <si>
    <t>Samar Khan</t>
  </si>
  <si>
    <t>Badminton, Table Tennis, Tennis</t>
  </si>
  <si>
    <t>bhutorip</t>
  </si>
  <si>
    <t>Pujit Bhutoria</t>
  </si>
  <si>
    <t>Primary Coordinator for Squash</t>
  </si>
  <si>
    <t>reddyvar</t>
  </si>
  <si>
    <t>Varun Reddy Lakka</t>
  </si>
  <si>
    <t>Foosball, Football</t>
  </si>
  <si>
    <t>syedf</t>
  </si>
  <si>
    <t>Farhan Syed</t>
  </si>
  <si>
    <t xml:space="preserve">Snooker </t>
  </si>
  <si>
    <t>Primary Coordinator for Snooker</t>
  </si>
  <si>
    <t>taparia</t>
  </si>
  <si>
    <t>Gourab Taparia</t>
  </si>
  <si>
    <t>menon</t>
  </si>
  <si>
    <t>Sudeep Menon</t>
  </si>
  <si>
    <t>Athletics, Badminton, Football, Volleyball</t>
  </si>
  <si>
    <t>Primary Coordinator for Badminton</t>
  </si>
  <si>
    <t>shaikh</t>
  </si>
  <si>
    <t>Arsalaan Shaikh</t>
  </si>
  <si>
    <t>Athletics, Carrom, Snooker, Cricket, Volleyball</t>
  </si>
  <si>
    <t>raoa</t>
  </si>
  <si>
    <t>Aparna Rao</t>
  </si>
  <si>
    <t>Badminton, Cricket, Football, Swimming, and Throwball</t>
  </si>
  <si>
    <t>deshpans</t>
  </si>
  <si>
    <t>Swapnil Deshpande</t>
  </si>
  <si>
    <t>Carrom, Table Tennis</t>
  </si>
  <si>
    <t>balj</t>
  </si>
  <si>
    <t>Jaskirat Bal</t>
  </si>
  <si>
    <t>Chess and Table Tennis</t>
  </si>
  <si>
    <t>haripras</t>
  </si>
  <si>
    <t xml:space="preserve">Krishna Kumar </t>
  </si>
  <si>
    <t>konakal</t>
  </si>
  <si>
    <t>Ajay Ram Konakalla</t>
  </si>
  <si>
    <t>kumargan</t>
  </si>
  <si>
    <t>Ganesh Kumar</t>
  </si>
  <si>
    <t>mittalri</t>
  </si>
  <si>
    <t>Rishav Mittal</t>
  </si>
  <si>
    <t>Snooker</t>
  </si>
  <si>
    <t>Secondary Coordinator for Tennis</t>
  </si>
  <si>
    <t>gomes</t>
  </si>
  <si>
    <t>Sheryl Gomes</t>
  </si>
  <si>
    <t>Basketball, Carrom, Snooker</t>
  </si>
  <si>
    <t>negi</t>
  </si>
  <si>
    <t>Tulika Negi</t>
  </si>
  <si>
    <t>Badminton and Throwball</t>
  </si>
  <si>
    <t>lahotip</t>
  </si>
  <si>
    <t>Pratik Lahoti</t>
  </si>
  <si>
    <t>Tennis, Carrom</t>
  </si>
  <si>
    <t>marananm</t>
  </si>
  <si>
    <t>Madhukiran</t>
  </si>
  <si>
    <t>Swimming, Carrom</t>
  </si>
  <si>
    <t>pant</t>
  </si>
  <si>
    <t>Ashish Pant</t>
  </si>
  <si>
    <t>Athletics, Badminton, Snooker, Foosball</t>
  </si>
  <si>
    <t>jainma</t>
  </si>
  <si>
    <t>Manoj Jain</t>
  </si>
  <si>
    <t>Athletics, Cricket, Volleyball</t>
  </si>
  <si>
    <t>guptswat</t>
  </si>
  <si>
    <t>Swati Gupta</t>
  </si>
  <si>
    <t>Foosball and Swimming</t>
  </si>
  <si>
    <t>sehgal</t>
  </si>
  <si>
    <t>Sukhwinder Singh</t>
  </si>
  <si>
    <t>Athletics, Basketball</t>
  </si>
  <si>
    <t>farhan</t>
  </si>
  <si>
    <t>Afreen Farhan</t>
  </si>
  <si>
    <t>Athletics, Snooker, Throwball, and Volleyball</t>
  </si>
  <si>
    <t>tailang</t>
  </si>
  <si>
    <t>Umang Tailang</t>
  </si>
  <si>
    <t>basaca</t>
  </si>
  <si>
    <t>Caesar Basa</t>
  </si>
  <si>
    <t>Carrom, Snooker, Basketball</t>
  </si>
  <si>
    <t>paridav</t>
  </si>
  <si>
    <t>Vikash Parida</t>
  </si>
  <si>
    <t>Carrom, Snooker, Football</t>
  </si>
  <si>
    <t>Secondary Coordinator for Soccer</t>
  </si>
  <si>
    <t>choudhab</t>
  </si>
  <si>
    <t>Abhishek Choudhary</t>
  </si>
  <si>
    <t>Carrom Foosball</t>
  </si>
  <si>
    <t>bajpaid</t>
  </si>
  <si>
    <t>Divina Bajpai</t>
  </si>
  <si>
    <t>Squash</t>
  </si>
  <si>
    <t>Uttama Swaroop</t>
  </si>
  <si>
    <t>goelso</t>
  </si>
  <si>
    <t>Sourav Goel</t>
  </si>
  <si>
    <t>Badminton, Volleyball, Basketball</t>
  </si>
  <si>
    <t>dayam</t>
  </si>
  <si>
    <t>Alok Dayam</t>
  </si>
  <si>
    <t>Athletics, Cricket, Table Tennis</t>
  </si>
  <si>
    <t>Primary Coordinator for Cricket</t>
  </si>
  <si>
    <t>jajodia</t>
  </si>
  <si>
    <t>Sparsh Jajodia</t>
  </si>
  <si>
    <t>Squash, Volleyball, Basketball</t>
  </si>
  <si>
    <t>yadava</t>
  </si>
  <si>
    <t>Avneesh yadav</t>
  </si>
  <si>
    <t>Chess , Foosball</t>
  </si>
  <si>
    <t>muralish</t>
  </si>
  <si>
    <t>Sriharsha Muralisharma</t>
  </si>
  <si>
    <t>bahranih</t>
  </si>
  <si>
    <t>Hitesh Bahrani</t>
  </si>
  <si>
    <t>bajoria</t>
  </si>
  <si>
    <t>Sundeep Bajoria</t>
  </si>
  <si>
    <t>doshiish</t>
  </si>
  <si>
    <t>Ishan Doshi</t>
  </si>
  <si>
    <t>Primary Coordinator for Chess</t>
  </si>
  <si>
    <t>mehtap</t>
  </si>
  <si>
    <t>Parth Mehta</t>
  </si>
  <si>
    <t>Secondary Coordinator for Foosball</t>
  </si>
  <si>
    <t>rawatmo</t>
  </si>
  <si>
    <t>Mohit Rawat</t>
  </si>
  <si>
    <t>Football, Table Tennis</t>
  </si>
  <si>
    <t>bhattr</t>
  </si>
  <si>
    <t>Rajeev Bhatt</t>
  </si>
  <si>
    <t xml:space="preserve">Badminton, Cricket </t>
  </si>
  <si>
    <t>kwatram</t>
  </si>
  <si>
    <t>Mohit Kwatra</t>
  </si>
  <si>
    <t>Carrom, Snooker</t>
  </si>
  <si>
    <t>khandelk</t>
  </si>
  <si>
    <t>Kanishka Khandelwal</t>
  </si>
  <si>
    <t>Chess, Table Tennis</t>
  </si>
  <si>
    <t>Secondary Coordinator for Chess</t>
  </si>
  <si>
    <t>gargh</t>
  </si>
  <si>
    <t>Harsh Garg</t>
  </si>
  <si>
    <t>sitani</t>
  </si>
  <si>
    <t>Ayush Sitani</t>
  </si>
  <si>
    <t>Cricket</t>
  </si>
  <si>
    <t>rajput</t>
  </si>
  <si>
    <t>Hemant Rajput</t>
  </si>
  <si>
    <t>agrawap</t>
  </si>
  <si>
    <t>Pulkit Agrawal</t>
  </si>
  <si>
    <t>Foosball, Basketball</t>
  </si>
  <si>
    <t>jaggi</t>
  </si>
  <si>
    <t>Jaggi Sanjana</t>
  </si>
  <si>
    <t>Badminton, Foosball, Throwball</t>
  </si>
  <si>
    <t>bansalp</t>
  </si>
  <si>
    <t>Pradeep Bansal</t>
  </si>
  <si>
    <t>bansalks</t>
  </si>
  <si>
    <t>Kshitij  Bansal</t>
  </si>
  <si>
    <t>Foosball, Volleyball</t>
  </si>
  <si>
    <t>goelm</t>
  </si>
  <si>
    <t>Mohit Goel</t>
  </si>
  <si>
    <t>Volleyball, Basketball</t>
  </si>
  <si>
    <t>Secondary Coordinator for Volleyball</t>
  </si>
  <si>
    <t>jegannat</t>
  </si>
  <si>
    <t>Manigandan Jegannathan</t>
  </si>
  <si>
    <t>Cricket, Football</t>
  </si>
  <si>
    <t>preet</t>
  </si>
  <si>
    <t>Inder Preet Singh</t>
  </si>
  <si>
    <t>roya</t>
  </si>
  <si>
    <t>Angad Dev</t>
  </si>
  <si>
    <t>Badminton, Football</t>
  </si>
  <si>
    <t>devabush</t>
  </si>
  <si>
    <t>Sunil Devabushanam</t>
  </si>
  <si>
    <t>Volleyball</t>
  </si>
  <si>
    <t>gandhip</t>
  </si>
  <si>
    <t>Pushpak Gandhi</t>
  </si>
  <si>
    <t>guptpran</t>
  </si>
  <si>
    <t>Pranay Gupta</t>
  </si>
  <si>
    <t>Carrom, Foosball</t>
  </si>
  <si>
    <t>kotharas</t>
  </si>
  <si>
    <t>Ashish Kothari</t>
  </si>
  <si>
    <t>shahj</t>
  </si>
  <si>
    <t>Jesal shah</t>
  </si>
  <si>
    <t>sarafn</t>
  </si>
  <si>
    <t>Nishan Saraf</t>
  </si>
  <si>
    <t>nayaka</t>
  </si>
  <si>
    <t>Aryasuta Nayak</t>
  </si>
  <si>
    <t>Badminton, Carrom</t>
  </si>
  <si>
    <t>ahmedj</t>
  </si>
  <si>
    <t>Javed Ahmed</t>
  </si>
  <si>
    <t>chanana</t>
  </si>
  <si>
    <t>Vatsal Chanana</t>
  </si>
  <si>
    <t>kumabhij</t>
  </si>
  <si>
    <t>Abhijit Kumar</t>
  </si>
  <si>
    <t>malik</t>
  </si>
  <si>
    <t>Saksham Malik</t>
  </si>
  <si>
    <t>pandeyn</t>
  </si>
  <si>
    <t>Nilay Pandey</t>
  </si>
  <si>
    <t>sanka</t>
  </si>
  <si>
    <t>Tandav Sanka</t>
  </si>
  <si>
    <t>Carrom, Cricket</t>
  </si>
  <si>
    <t>agrawaln</t>
  </si>
  <si>
    <t>Nikita Agrawal</t>
  </si>
  <si>
    <t>Chess and Throwball</t>
  </si>
  <si>
    <t>singhl</t>
  </si>
  <si>
    <t xml:space="preserve">Loveleen Singh </t>
  </si>
  <si>
    <t>Cricket, Foosball</t>
  </si>
  <si>
    <t>jaiswaan</t>
  </si>
  <si>
    <t>Anubhav Jaiswal</t>
  </si>
  <si>
    <t>Foosball, Table Tennis</t>
  </si>
  <si>
    <t>gadboleg</t>
  </si>
  <si>
    <t>Ganesh Gopal Godbole</t>
  </si>
  <si>
    <t>josex</t>
  </si>
  <si>
    <t>Xavier Jose</t>
  </si>
  <si>
    <t>Badminton</t>
  </si>
  <si>
    <t>kunzru</t>
  </si>
  <si>
    <t>Ankush Kunzru</t>
  </si>
  <si>
    <t>nagaraja</t>
  </si>
  <si>
    <t>Sriram Nagarajan</t>
  </si>
  <si>
    <t>shorey</t>
  </si>
  <si>
    <t>Pavani Shorey</t>
  </si>
  <si>
    <t>singht</t>
  </si>
  <si>
    <t>Tarinder singh</t>
  </si>
  <si>
    <t>visvasva</t>
  </si>
  <si>
    <t>Venkatesh Visvasvara Babu</t>
  </si>
  <si>
    <t>adhikary</t>
  </si>
  <si>
    <t>Sandip Adhikary</t>
  </si>
  <si>
    <t>Football, Cricket</t>
  </si>
  <si>
    <t>birlam</t>
  </si>
  <si>
    <t>Mahesh Birla</t>
  </si>
  <si>
    <t>karicher</t>
  </si>
  <si>
    <t>Sreeraj Karichery</t>
  </si>
  <si>
    <t>kumaram</t>
  </si>
  <si>
    <t>Amit Kumar</t>
  </si>
  <si>
    <t>mallikap</t>
  </si>
  <si>
    <t>Praveena</t>
  </si>
  <si>
    <t>vrkr</t>
  </si>
  <si>
    <t>Krishnan VR</t>
  </si>
  <si>
    <t>alandelp</t>
  </si>
  <si>
    <t>Delphy Alan</t>
  </si>
  <si>
    <t>kaurh</t>
  </si>
  <si>
    <t>Hardeep Kaur</t>
  </si>
  <si>
    <t>regmib</t>
  </si>
  <si>
    <r>
      <rPr>
        <sz val="10"/>
        <color indexed="8"/>
        <rFont val="Syntax LT Std"/>
      </rPr>
      <t xml:space="preserve"> Barada Regmi</t>
    </r>
  </si>
  <si>
    <t>pelluri</t>
  </si>
  <si>
    <t>Pelluri Vaishnavi</t>
  </si>
  <si>
    <t>addagals</t>
  </si>
  <si>
    <t>Suresh Addagadla</t>
  </si>
  <si>
    <t>agaranki</t>
  </si>
  <si>
    <t>Ankit Agarwal</t>
  </si>
  <si>
    <t>bhandard</t>
  </si>
  <si>
    <t>Deepak Bhandari</t>
  </si>
  <si>
    <t>kakkar</t>
  </si>
  <si>
    <t>Gitin Kakkar</t>
  </si>
  <si>
    <t>saxenaad</t>
  </si>
  <si>
    <t>Adarsh Saxena</t>
  </si>
  <si>
    <t>anakka</t>
  </si>
  <si>
    <t>Noushad Ali</t>
  </si>
  <si>
    <t>joshiyas</t>
  </si>
  <si>
    <t>Yash Joshi</t>
  </si>
  <si>
    <t>maggon</t>
  </si>
  <si>
    <t>Ravi Maggon</t>
  </si>
  <si>
    <t>rajaseka</t>
  </si>
  <si>
    <t>Sudarson Rajasekaran</t>
  </si>
  <si>
    <t>jaini</t>
  </si>
  <si>
    <t>Ishank Jain</t>
  </si>
  <si>
    <t>malladih</t>
  </si>
  <si>
    <t>Bhuvan Shashidhara</t>
  </si>
  <si>
    <t>sharmash</t>
  </si>
  <si>
    <t>Shikhar Sharma</t>
  </si>
  <si>
    <t>velusamy</t>
  </si>
  <si>
    <t>Kanimozhi Velusamy</t>
  </si>
  <si>
    <t>Badminton and Foosball</t>
  </si>
  <si>
    <t>damaraju</t>
  </si>
  <si>
    <t>Meghana Damaraju</t>
  </si>
  <si>
    <t>patiband</t>
  </si>
  <si>
    <t>Nikhita Patibandla</t>
  </si>
  <si>
    <t>shanmuga</t>
  </si>
  <si>
    <t>Vasudha Shanmuga</t>
  </si>
  <si>
    <t>malhotrm</t>
  </si>
  <si>
    <t>Mudita Malhotra</t>
  </si>
  <si>
    <t>Athletics and Throwball</t>
  </si>
  <si>
    <t>bajpayee</t>
  </si>
  <si>
    <t>Aakanksha Bajpayee</t>
  </si>
  <si>
    <t>bedia</t>
  </si>
  <si>
    <t>Govind Bedia</t>
  </si>
  <si>
    <t>Table tennis</t>
  </si>
  <si>
    <t>easwaraa</t>
  </si>
  <si>
    <t>Ram Easwarran</t>
  </si>
  <si>
    <t>komiredd</t>
  </si>
  <si>
    <t>Satish Chandra Reddy Komireddy</t>
  </si>
  <si>
    <t>parankus</t>
  </si>
  <si>
    <t>Seshendra Parankusam</t>
  </si>
  <si>
    <t>subramka</t>
  </si>
  <si>
    <t>Karthik Subramanya</t>
  </si>
  <si>
    <t>dhamodha</t>
  </si>
  <si>
    <t>Shiva Dhamodharan</t>
  </si>
  <si>
    <t>phadke</t>
  </si>
  <si>
    <t>Abhijit Phadke</t>
  </si>
  <si>
    <t>murugesa</t>
  </si>
  <si>
    <t>Kirish Kumar</t>
  </si>
  <si>
    <t>ozukum</t>
  </si>
  <si>
    <t>Nungsangtemsu Ozukum</t>
  </si>
  <si>
    <t>karan</t>
  </si>
  <si>
    <t>Ankita Kar</t>
  </si>
  <si>
    <t>choudhvi</t>
  </si>
  <si>
    <t>Vinod Chaoudhary</t>
  </si>
  <si>
    <t>goelra</t>
  </si>
  <si>
    <t>Rahul Goel</t>
  </si>
  <si>
    <t>guptasur</t>
  </si>
  <si>
    <t>Suraj Kamal Gupta</t>
  </si>
  <si>
    <t>rivedi</t>
  </si>
  <si>
    <r>
      <rPr>
        <sz val="10"/>
        <color indexed="8"/>
        <rFont val="Syntax LT Std"/>
      </rPr>
      <t>Neha Trivedi</t>
    </r>
  </si>
  <si>
    <t>shahkh</t>
  </si>
  <si>
    <r>
      <rPr>
        <sz val="10"/>
        <color indexed="8"/>
        <rFont val="Syntax LT Std"/>
      </rPr>
      <t>Khushali Shah</t>
    </r>
  </si>
  <si>
    <t>bansald</t>
  </si>
  <si>
    <t>Deeksha Bansal</t>
  </si>
  <si>
    <t>barolia</t>
  </si>
  <si>
    <r>
      <rPr>
        <sz val="10"/>
        <color indexed="8"/>
        <rFont val="Syntax LT Std"/>
      </rPr>
      <t>Neha Barolia</t>
    </r>
  </si>
  <si>
    <t>barnwal</t>
  </si>
  <si>
    <r>
      <rPr>
        <sz val="10"/>
        <color indexed="8"/>
        <rFont val="Syntax LT Std"/>
      </rPr>
      <t xml:space="preserve">Manisha Kumari </t>
    </r>
  </si>
  <si>
    <t>jagadee</t>
  </si>
  <si>
    <r>
      <rPr>
        <sz val="10"/>
        <color indexed="8"/>
        <rFont val="Syntax LT Std"/>
      </rPr>
      <t>Sapna Jagadeesh</t>
    </r>
  </si>
  <si>
    <t>prakasak</t>
  </si>
  <si>
    <r>
      <rPr>
        <sz val="10"/>
        <color indexed="8"/>
        <rFont val="Syntax LT Std"/>
      </rPr>
      <t>Akansha Prakash</t>
    </r>
  </si>
  <si>
    <t>vemad</t>
  </si>
  <si>
    <r>
      <rPr>
        <sz val="10"/>
        <color indexed="8"/>
        <rFont val="Syntax LT Std"/>
      </rPr>
      <t>Divya Vema</t>
    </r>
  </si>
  <si>
    <t>Game</t>
  </si>
  <si>
    <t>Ranks</t>
  </si>
  <si>
    <t>Points</t>
  </si>
  <si>
    <t>Gender</t>
  </si>
  <si>
    <t>Price</t>
  </si>
  <si>
    <t>Weightage</t>
  </si>
  <si>
    <t>Bid For</t>
  </si>
  <si>
    <t>M</t>
  </si>
  <si>
    <r>
      <rPr>
        <sz val="11"/>
        <color indexed="8"/>
        <rFont val="Syntax LT Std"/>
      </rPr>
      <t>Spartans</t>
    </r>
  </si>
  <si>
    <t>Pratik Hedge</t>
  </si>
  <si>
    <t>Jamsheed</t>
  </si>
  <si>
    <t>F</t>
  </si>
  <si>
    <t>Basketball</t>
  </si>
  <si>
    <t>Shri Nidhi Guru</t>
  </si>
  <si>
    <r>
      <rPr>
        <sz val="11"/>
        <color indexed="8"/>
        <rFont val="Syntax LT Std"/>
      </rPr>
      <t>Ninja</t>
    </r>
  </si>
  <si>
    <t xml:space="preserve">Sachin Gupta </t>
  </si>
  <si>
    <t>Ravi Teja</t>
  </si>
  <si>
    <t>Syed</t>
  </si>
  <si>
    <t>janarthp</t>
  </si>
  <si>
    <t>Prassana</t>
  </si>
  <si>
    <t>Manoj Pandian K</t>
  </si>
  <si>
    <t>Chrys</t>
  </si>
  <si>
    <t>Sanna</t>
  </si>
  <si>
    <t>Pranathi Attivarapu</t>
  </si>
  <si>
    <t>Dhananjay</t>
  </si>
  <si>
    <r>
      <rPr>
        <sz val="11"/>
        <color indexed="8"/>
        <rFont val="Syntax LT Std"/>
      </rPr>
      <t>Knights</t>
    </r>
  </si>
  <si>
    <t xml:space="preserve">John Rehma </t>
  </si>
  <si>
    <t>Pulkit Agarwal</t>
  </si>
  <si>
    <t>Aakanksha</t>
  </si>
  <si>
    <t>Kshitij Bansal</t>
  </si>
  <si>
    <t xml:space="preserve">Manisha Kumari </t>
  </si>
  <si>
    <t>Neha Barolia</t>
  </si>
  <si>
    <t>Alok</t>
  </si>
  <si>
    <t>Swapnil</t>
  </si>
  <si>
    <t>Sunil</t>
  </si>
  <si>
    <t>Afreen</t>
  </si>
  <si>
    <t>Ganesh Godbole</t>
  </si>
  <si>
    <t>Suraj Gupta</t>
  </si>
  <si>
    <t>Sapna Jagadeesh</t>
  </si>
  <si>
    <t>Sanjana Jaggi</t>
  </si>
  <si>
    <t>Manigandan</t>
  </si>
  <si>
    <t>Kanishka</t>
  </si>
  <si>
    <t>Satish Chandra</t>
  </si>
  <si>
    <t>Ragav</t>
  </si>
  <si>
    <t>Sheetal</t>
  </si>
  <si>
    <t>Karanveer</t>
  </si>
  <si>
    <t>Maggon</t>
  </si>
  <si>
    <t>Bhuvan</t>
  </si>
  <si>
    <t>Sriharsha</t>
  </si>
  <si>
    <t>Nungsangtemsu</t>
  </si>
  <si>
    <t>Seshendra</t>
  </si>
  <si>
    <t xml:space="preserve">Vikash Parida </t>
  </si>
  <si>
    <t>Tanmoy</t>
  </si>
  <si>
    <t>Akansha Prakash</t>
  </si>
  <si>
    <t>Varun Reddy</t>
  </si>
  <si>
    <r>
      <rPr>
        <sz val="11"/>
        <color indexed="8"/>
        <rFont val="Syntax LT Std"/>
      </rPr>
      <t>Barada Regmi</t>
    </r>
  </si>
  <si>
    <t>Neha Trivedi</t>
  </si>
  <si>
    <t>Sukhwinder</t>
  </si>
  <si>
    <t>Khushali Shah</t>
  </si>
  <si>
    <t>Arsalaan</t>
  </si>
  <si>
    <t>Loveleen Singh</t>
  </si>
  <si>
    <t>Divya Vema</t>
  </si>
  <si>
    <t>Venkatesh Babu</t>
  </si>
  <si>
    <t>Avneesh Yadav</t>
  </si>
  <si>
    <t>Sanna Palanisamy</t>
  </si>
  <si>
    <t>Priyanka Raju Masne</t>
  </si>
  <si>
    <t>Pranathi Attivarappu</t>
  </si>
  <si>
    <t>Chrys Kattirisetti</t>
  </si>
  <si>
    <t>G Shri Nidhi</t>
  </si>
  <si>
    <t>BasketBall</t>
  </si>
  <si>
    <t>4+2</t>
  </si>
  <si>
    <t>5 + 1</t>
  </si>
  <si>
    <t>4+1</t>
  </si>
  <si>
    <t>2+1</t>
  </si>
  <si>
    <t>5+2</t>
  </si>
  <si>
    <t>*</t>
  </si>
  <si>
    <t>6+1</t>
  </si>
  <si>
    <t>Manoj</t>
  </si>
  <si>
    <t>Pranathi</t>
  </si>
  <si>
    <t>Prathik</t>
  </si>
  <si>
    <t>DJ</t>
  </si>
  <si>
    <t>Bharat</t>
  </si>
  <si>
    <t>Aditya</t>
  </si>
  <si>
    <t>Avneesh</t>
  </si>
  <si>
    <t>Sachin</t>
  </si>
  <si>
    <t>Negi</t>
  </si>
  <si>
    <t>Jammy</t>
  </si>
  <si>
    <t>Amit</t>
  </si>
  <si>
    <t>Dhawal</t>
  </si>
  <si>
    <t>Samar</t>
  </si>
  <si>
    <t>Ravi</t>
  </si>
  <si>
    <t>Lahoti</t>
  </si>
  <si>
    <t>Gourav</t>
  </si>
  <si>
    <t>Krishna</t>
  </si>
  <si>
    <t>Harsh</t>
  </si>
  <si>
    <t>Gulshan</t>
  </si>
  <si>
    <t>Javed</t>
  </si>
  <si>
    <t>Richa</t>
  </si>
  <si>
    <t>Addagals</t>
  </si>
  <si>
    <t>Taparia</t>
  </si>
  <si>
    <t>Sandeep</t>
  </si>
  <si>
    <t>Mohit</t>
  </si>
  <si>
    <t>Sindhu</t>
  </si>
  <si>
    <t>Vikas Parida</t>
  </si>
  <si>
    <t>Sandip Loya</t>
  </si>
  <si>
    <t>Sapna</t>
  </si>
  <si>
    <t>Ceasar</t>
  </si>
  <si>
    <t>Apoorva</t>
  </si>
  <si>
    <t>Aparna</t>
  </si>
  <si>
    <t>Divina</t>
  </si>
  <si>
    <t>Shreya</t>
  </si>
  <si>
    <t>Pranati</t>
  </si>
  <si>
    <t>Other Posts</t>
  </si>
  <si>
    <r>
      <rPr>
        <sz val="10"/>
        <color indexed="8"/>
        <rFont val="Syntax LT Std"/>
      </rPr>
      <t>Pelluri Vaishnavi</t>
    </r>
  </si>
  <si>
    <r>
      <rPr>
        <sz val="10"/>
        <color indexed="8"/>
        <rFont val="Syntax LT Std"/>
      </rPr>
      <t>Mudita Malhotra</t>
    </r>
  </si>
  <si>
    <r>
      <rPr>
        <sz val="10"/>
        <color indexed="8"/>
        <rFont val="Syntax LT Std"/>
      </rPr>
      <t>Ankita Kar</t>
    </r>
  </si>
  <si>
    <t>Total</t>
  </si>
  <si>
    <t>Player strategist</t>
  </si>
  <si>
    <t>Row Labels</t>
  </si>
  <si>
    <t>Sum of Points</t>
  </si>
  <si>
    <t>John Rhema Samuel</t>
  </si>
  <si>
    <t>Venkatesh visvasvara Babu</t>
  </si>
  <si>
    <t>S Inder Preet</t>
  </si>
  <si>
    <t>Alok Raghav Dayam</t>
  </si>
  <si>
    <t>Goel Sourav</t>
  </si>
  <si>
    <t>Nayak Aryasuta</t>
  </si>
  <si>
    <t>Madhu_Kiran Maranani</t>
  </si>
  <si>
    <t>jogini</t>
  </si>
  <si>
    <t>Jamsheed_Jehangir Hormusjee</t>
  </si>
  <si>
    <t>Prasanna Janarthanan</t>
  </si>
  <si>
    <t>nagd</t>
  </si>
  <si>
    <t xml:space="preserve">Squash </t>
  </si>
  <si>
    <t xml:space="preserve">Sanna Palanisamy </t>
  </si>
  <si>
    <t>Grand Total</t>
  </si>
  <si>
    <t>Prasanna_Palanisamy Kumar</t>
  </si>
  <si>
    <t>Angad Dev Roy</t>
  </si>
  <si>
    <t>Sukhwinder Sehgal</t>
  </si>
  <si>
    <t>Sheetal Kumar</t>
  </si>
  <si>
    <t>Roonwal</t>
  </si>
  <si>
    <t>Guptsa</t>
  </si>
  <si>
    <t>Goelso</t>
  </si>
  <si>
    <t>Sehgal</t>
  </si>
  <si>
    <t>Kohli</t>
  </si>
  <si>
    <t>Agrawap</t>
  </si>
  <si>
    <t>Kumarpr</t>
  </si>
  <si>
    <t>Jajodia</t>
  </si>
  <si>
    <t>Goelm</t>
  </si>
  <si>
    <t>(blank)</t>
  </si>
  <si>
    <r>
      <rPr>
        <sz val="7"/>
        <color indexed="8"/>
        <rFont val="Syntax LT Std"/>
      </rPr>
      <t xml:space="preserve"> </t>
    </r>
    <r>
      <rPr>
        <sz val="11"/>
        <color indexed="8"/>
        <rFont val="Syntax LT Std"/>
      </rPr>
      <t>Barada Regmi</t>
    </r>
  </si>
  <si>
    <t>Sheryl Sophia Gomes</t>
  </si>
  <si>
    <t>Vaishnavi Pelluri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</si>
</sst>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(#,##0);&quot; &quot;* &quot;-&quot;??&quot; &quot;"/>
    <numFmt numFmtId="60" formatCode="&quot; &quot;* #,##0.0&quot; &quot;;&quot; &quot;* (#,##0.0);&quot; &quot;* &quot;-&quot;??&quot; &quot;"/>
    <numFmt numFmtId="61" formatCode="&quot; &quot;* #,##0.00&quot; &quot;;&quot; &quot;* (#,##0.00);&quot; &quot;* &quot;-&quot;??&quot; &quot;"/>
  </numFmts>
  <fonts count="22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Syntax LT Std"/>
    </font>
    <font>
      <sz val="11"/>
      <color indexed="8"/>
      <name val="Calibri"/>
    </font>
    <font>
      <sz val="11"/>
      <color indexed="8"/>
      <name val="Helvetica"/>
    </font>
    <font>
      <b val="1"/>
      <sz val="10"/>
      <color indexed="8"/>
      <name val="Syntax LT Std"/>
    </font>
    <font>
      <sz val="10"/>
      <color indexed="13"/>
      <name val="Calibri"/>
    </font>
    <font>
      <b val="1"/>
      <sz val="10"/>
      <color indexed="8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10"/>
      <color indexed="10"/>
      <name val="Calibri"/>
    </font>
    <font>
      <b val="1"/>
      <sz val="10"/>
      <color indexed="10"/>
      <name val="Calibri"/>
    </font>
    <font>
      <sz val="10"/>
      <color indexed="8"/>
      <name val="Helvetica"/>
    </font>
    <font>
      <b val="1"/>
      <sz val="11"/>
      <color indexed="8"/>
      <name val="Syntax LT Std"/>
    </font>
    <font>
      <sz val="11"/>
      <color indexed="8"/>
      <name val="Syntax LT Std"/>
    </font>
    <font>
      <sz val="11"/>
      <color indexed="21"/>
      <name val="Syntax LT Std"/>
    </font>
    <font>
      <b val="1"/>
      <sz val="10"/>
      <color indexed="8"/>
      <name val="Helvetica"/>
    </font>
    <font>
      <b val="1"/>
      <sz val="14"/>
      <color indexed="8"/>
      <name val="Helvetica Neue"/>
    </font>
    <font>
      <sz val="14"/>
      <color indexed="8"/>
      <name val="Helvetica Neue"/>
    </font>
    <font>
      <sz val="7"/>
      <color indexed="8"/>
      <name val="Syntax LT Std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</fills>
  <borders count="6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20"/>
      </bottom>
      <diagonal/>
    </border>
    <border>
      <left style="thin">
        <color indexed="11"/>
      </left>
      <right style="medium">
        <color indexed="20"/>
      </right>
      <top/>
      <bottom/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26"/>
      </bottom>
      <diagonal/>
    </border>
    <border>
      <left/>
      <right/>
      <top style="thin">
        <color indexed="26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11"/>
      </top>
      <bottom style="thin">
        <color indexed="26"/>
      </bottom>
      <diagonal/>
    </border>
    <border>
      <left/>
      <right style="medium">
        <color indexed="20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/>
      <top style="medium">
        <color indexed="2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1" fontId="4" fillId="2" borderId="1" applyNumberFormat="1" applyFont="1" applyFill="1" applyBorder="1" applyAlignment="1" applyProtection="0">
      <alignment horizontal="center" vertical="top" wrapText="1"/>
    </xf>
    <xf numFmtId="1" fontId="5" fillId="3" borderId="2" applyNumberFormat="1" applyFont="1" applyFill="1" applyBorder="1" applyAlignment="1" applyProtection="0">
      <alignment vertical="top" wrapText="1"/>
    </xf>
    <xf numFmtId="1" fontId="5" borderId="3" applyNumberFormat="1" applyFont="1" applyFill="0" applyBorder="1" applyAlignment="1" applyProtection="0">
      <alignment vertical="top" wrapText="1"/>
    </xf>
    <xf numFmtId="1" fontId="4" fillId="3" borderId="3" applyNumberFormat="1" applyFont="1" applyFill="1" applyBorder="1" applyAlignment="1" applyProtection="0">
      <alignment vertical="top" wrapText="1"/>
    </xf>
    <xf numFmtId="1" fontId="4" fillId="3" borderId="4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horizontal="right" vertical="top" wrapText="1"/>
    </xf>
    <xf numFmtId="1" fontId="5" fillId="3" borderId="5" applyNumberFormat="1" applyFont="1" applyFill="1" applyBorder="1" applyAlignment="1" applyProtection="0">
      <alignment vertical="top" wrapText="1"/>
    </xf>
    <xf numFmtId="1" fontId="5" borderId="6" applyNumberFormat="1" applyFont="1" applyFill="0" applyBorder="1" applyAlignment="1" applyProtection="0">
      <alignment vertical="top" wrapText="1"/>
    </xf>
    <xf numFmtId="1" fontId="4" fillId="3" borderId="6" applyNumberFormat="1" applyFont="1" applyFill="1" applyBorder="1" applyAlignment="1" applyProtection="0">
      <alignment vertical="top" wrapText="1"/>
    </xf>
    <xf numFmtId="1" fontId="4" fillId="3" borderId="7" applyNumberFormat="1" applyFont="1" applyFill="1" applyBorder="1" applyAlignment="1" applyProtection="0">
      <alignment vertical="top" wrapText="1"/>
    </xf>
    <xf numFmtId="59" fontId="4" fillId="3" borderId="1" applyNumberFormat="1" applyFont="1" applyFill="1" applyBorder="1" applyAlignment="1" applyProtection="0">
      <alignment horizontal="right" vertical="top" wrapText="1"/>
    </xf>
    <xf numFmtId="59" fontId="4" fillId="3" borderId="1" applyNumberFormat="1" applyFont="1" applyFill="1" applyBorder="1" applyAlignment="1" applyProtection="0">
      <alignment vertical="top" wrapText="1"/>
    </xf>
    <xf numFmtId="1" fontId="5" fillId="3" borderId="8" applyNumberFormat="1" applyFont="1" applyFill="1" applyBorder="1" applyAlignment="1" applyProtection="0">
      <alignment vertical="top" wrapText="1"/>
    </xf>
    <xf numFmtId="59" fontId="4" fillId="3" borderId="9" applyNumberFormat="1" applyFont="1" applyFill="1" applyBorder="1" applyAlignment="1" applyProtection="0">
      <alignment vertical="top" wrapText="1"/>
    </xf>
    <xf numFmtId="1" fontId="5" fillId="3" borderId="6" applyNumberFormat="1" applyFont="1" applyFill="1" applyBorder="1" applyAlignment="1" applyProtection="0">
      <alignment vertical="top" wrapText="1"/>
    </xf>
    <xf numFmtId="0" fontId="4" fillId="2" borderId="10" applyNumberFormat="1" applyFont="1" applyFill="1" applyBorder="1" applyAlignment="1" applyProtection="0">
      <alignment horizontal="center" vertical="top" wrapText="1"/>
    </xf>
    <xf numFmtId="1" fontId="4" fillId="2" borderId="11" applyNumberFormat="1" applyFont="1" applyFill="1" applyBorder="1" applyAlignment="1" applyProtection="0">
      <alignment horizontal="center" vertical="top" wrapText="1"/>
    </xf>
    <xf numFmtId="1" fontId="5" fillId="3" borderId="9" applyNumberFormat="1" applyFont="1" applyFill="1" applyBorder="1" applyAlignment="1" applyProtection="0">
      <alignment vertical="top" wrapText="1"/>
    </xf>
    <xf numFmtId="1" fontId="5" borderId="7" applyNumberFormat="1" applyFont="1" applyFill="0" applyBorder="1" applyAlignment="1" applyProtection="0">
      <alignment vertical="top" wrapText="1"/>
    </xf>
    <xf numFmtId="60" fontId="4" fillId="3" borderId="1" applyNumberFormat="1" applyFont="1" applyFill="1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1" fontId="5" fillId="3" borderId="12" applyNumberFormat="1" applyFont="1" applyFill="1" applyBorder="1" applyAlignment="1" applyProtection="0">
      <alignment vertical="top" wrapText="1"/>
    </xf>
    <xf numFmtId="0" fontId="7" fillId="4" borderId="10" applyNumberFormat="1" applyFont="1" applyFill="1" applyBorder="1" applyAlignment="1" applyProtection="0">
      <alignment vertical="top" wrapText="1"/>
    </xf>
    <xf numFmtId="1" fontId="7" fillId="4" borderId="9" applyNumberFormat="1" applyFont="1" applyFill="1" applyBorder="1" applyAlignment="1" applyProtection="0">
      <alignment vertical="top" wrapText="1"/>
    </xf>
    <xf numFmtId="1" fontId="7" fillId="4" borderId="11" applyNumberFormat="1" applyFont="1" applyFill="1" applyBorder="1" applyAlignment="1" applyProtection="0">
      <alignment vertical="top" wrapText="1"/>
    </xf>
    <xf numFmtId="1" fontId="5" borderId="5" applyNumberFormat="1" applyFont="1" applyFill="0" applyBorder="1" applyAlignment="1" applyProtection="0">
      <alignment vertical="top" wrapText="1"/>
    </xf>
    <xf numFmtId="0" fontId="7" fillId="4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59" fontId="4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/>
    </xf>
    <xf numFmtId="1" fontId="5" borderId="13" applyNumberFormat="1" applyFont="1" applyFill="0" applyBorder="1" applyAlignment="1" applyProtection="0">
      <alignment vertical="top" wrapText="1"/>
    </xf>
    <xf numFmtId="1" fontId="5" borderId="14" applyNumberFormat="1" applyFont="1" applyFill="0" applyBorder="1" applyAlignment="1" applyProtection="0">
      <alignment vertical="top" wrapText="1"/>
    </xf>
    <xf numFmtId="1" fontId="5" borderId="15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8" borderId="16" applyNumberFormat="1" applyFont="1" applyFill="0" applyBorder="1" applyAlignment="1" applyProtection="0">
      <alignment vertical="bottom"/>
    </xf>
    <xf numFmtId="0" fontId="9" fillId="5" borderId="10" applyNumberFormat="1" applyFont="1" applyFill="1" applyBorder="1" applyAlignment="1" applyProtection="0">
      <alignment horizontal="center" vertical="bottom"/>
    </xf>
    <xf numFmtId="1" fontId="10" fillId="5" borderId="9" applyNumberFormat="1" applyFont="1" applyFill="1" applyBorder="1" applyAlignment="1" applyProtection="0">
      <alignment horizontal="center" vertical="bottom"/>
    </xf>
    <xf numFmtId="1" fontId="10" fillId="5" borderId="11" applyNumberFormat="1" applyFont="1" applyFill="1" applyBorder="1" applyAlignment="1" applyProtection="0">
      <alignment horizontal="center" vertical="bottom"/>
    </xf>
    <xf numFmtId="1" fontId="11" borderId="17" applyNumberFormat="1" applyFont="1" applyFill="0" applyBorder="1" applyAlignment="1" applyProtection="0">
      <alignment vertical="bottom"/>
    </xf>
    <xf numFmtId="1" fontId="11" borderId="18" applyNumberFormat="1" applyFont="1" applyFill="0" applyBorder="1" applyAlignment="1" applyProtection="0">
      <alignment vertical="bottom"/>
    </xf>
    <xf numFmtId="1" fontId="11" borderId="19" applyNumberFormat="1" applyFont="1" applyFill="0" applyBorder="1" applyAlignment="1" applyProtection="0">
      <alignment vertical="bottom"/>
    </xf>
    <xf numFmtId="1" fontId="11" borderId="16" applyNumberFormat="1" applyFont="1" applyFill="0" applyBorder="1" applyAlignment="1" applyProtection="0">
      <alignment vertical="bottom"/>
    </xf>
    <xf numFmtId="0" fontId="12" fillId="6" borderId="1" applyNumberFormat="1" applyFont="1" applyFill="1" applyBorder="1" applyAlignment="1" applyProtection="0">
      <alignment vertical="bottom"/>
    </xf>
    <xf numFmtId="0" fontId="11" fillId="7" borderId="1" applyNumberFormat="1" applyFont="1" applyFill="1" applyBorder="1" applyAlignment="1" applyProtection="0">
      <alignment vertical="bottom"/>
    </xf>
    <xf numFmtId="0" fontId="11" fillId="2" borderId="1" applyNumberFormat="1" applyFont="1" applyFill="1" applyBorder="1" applyAlignment="1" applyProtection="0">
      <alignment vertical="bottom"/>
    </xf>
    <xf numFmtId="0" fontId="12" fillId="8" borderId="1" applyNumberFormat="1" applyFont="1" applyFill="1" applyBorder="1" applyAlignment="1" applyProtection="0">
      <alignment vertical="bottom"/>
    </xf>
    <xf numFmtId="1" fontId="11" borderId="20" applyNumberFormat="1" applyFont="1" applyFill="0" applyBorder="1" applyAlignment="1" applyProtection="0">
      <alignment vertical="bottom"/>
    </xf>
    <xf numFmtId="0" fontId="12" fillId="6" borderId="6" applyNumberFormat="1" applyFont="1" applyFill="1" applyBorder="1" applyAlignment="1" applyProtection="0">
      <alignment vertical="bottom"/>
    </xf>
    <xf numFmtId="0" fontId="12" fillId="8" borderId="6" applyNumberFormat="1" applyFont="1" applyFill="1" applyBorder="1" applyAlignment="1" applyProtection="0">
      <alignment vertical="bottom"/>
    </xf>
    <xf numFmtId="1" fontId="11" borderId="21" applyNumberFormat="1" applyFont="1" applyFill="0" applyBorder="1" applyAlignment="1" applyProtection="0">
      <alignment vertical="bottom"/>
    </xf>
    <xf numFmtId="0" fontId="12" fillId="8" borderId="7" applyNumberFormat="1" applyFont="1" applyFill="1" applyBorder="1" applyAlignment="1" applyProtection="0">
      <alignment vertical="bottom"/>
    </xf>
    <xf numFmtId="1" fontId="11" borderId="1" applyNumberFormat="1" applyFont="1" applyFill="0" applyBorder="1" applyAlignment="1" applyProtection="0">
      <alignment vertical="bottom"/>
    </xf>
    <xf numFmtId="0" fontId="11" fillId="7" borderId="6" applyNumberFormat="1" applyFont="1" applyFill="1" applyBorder="1" applyAlignment="1" applyProtection="0">
      <alignment vertical="bottom"/>
    </xf>
    <xf numFmtId="0" fontId="11" fillId="4" borderId="6" applyNumberFormat="1" applyFont="1" applyFill="1" applyBorder="1" applyAlignment="1" applyProtection="0">
      <alignment vertical="bottom"/>
    </xf>
    <xf numFmtId="0" fontId="11" fillId="4" borderId="7" applyNumberFormat="1" applyFont="1" applyFill="1" applyBorder="1" applyAlignment="1" applyProtection="0">
      <alignment vertical="bottom"/>
    </xf>
    <xf numFmtId="1" fontId="11" borderId="22" applyNumberFormat="1" applyFont="1" applyFill="0" applyBorder="1" applyAlignment="1" applyProtection="0">
      <alignment vertical="bottom"/>
    </xf>
    <xf numFmtId="1" fontId="11" borderId="23" applyNumberFormat="1" applyFont="1" applyFill="0" applyBorder="1" applyAlignment="1" applyProtection="0">
      <alignment vertical="bottom"/>
    </xf>
    <xf numFmtId="1" fontId="11" borderId="24" applyNumberFormat="1" applyFont="1" applyFill="0" applyBorder="1" applyAlignment="1" applyProtection="0">
      <alignment vertical="bottom"/>
    </xf>
    <xf numFmtId="1" fontId="11" borderId="25" applyNumberFormat="1" applyFont="1" applyFill="0" applyBorder="1" applyAlignment="1" applyProtection="0">
      <alignment vertical="bottom"/>
    </xf>
    <xf numFmtId="0" fontId="13" fillId="9" borderId="26" applyNumberFormat="1" applyFont="1" applyFill="1" applyBorder="1" applyAlignment="1" applyProtection="0">
      <alignment vertical="bottom"/>
    </xf>
    <xf numFmtId="0" fontId="13" fillId="9" borderId="27" applyNumberFormat="1" applyFont="1" applyFill="1" applyBorder="1" applyAlignment="1" applyProtection="0">
      <alignment vertical="bottom"/>
    </xf>
    <xf numFmtId="0" fontId="13" fillId="9" borderId="28" applyNumberFormat="1" applyFont="1" applyFill="1" applyBorder="1" applyAlignment="1" applyProtection="0">
      <alignment vertical="bottom"/>
    </xf>
    <xf numFmtId="1" fontId="11" borderId="29" applyNumberFormat="1" applyFont="1" applyFill="0" applyBorder="1" applyAlignment="1" applyProtection="0">
      <alignment vertical="bottom"/>
    </xf>
    <xf numFmtId="0" fontId="11" borderId="30" applyNumberFormat="1" applyFont="1" applyFill="0" applyBorder="1" applyAlignment="1" applyProtection="0">
      <alignment vertical="bottom"/>
    </xf>
    <xf numFmtId="0" fontId="11" borderId="31" applyNumberFormat="1" applyFont="1" applyFill="0" applyBorder="1" applyAlignment="1" applyProtection="0">
      <alignment vertical="bottom"/>
    </xf>
    <xf numFmtId="61" fontId="11" borderId="31" applyNumberFormat="1" applyFont="1" applyFill="0" applyBorder="1" applyAlignment="1" applyProtection="0">
      <alignment vertical="bottom"/>
    </xf>
    <xf numFmtId="0" fontId="11" borderId="32" applyNumberFormat="1" applyFont="1" applyFill="0" applyBorder="1" applyAlignment="1" applyProtection="0">
      <alignment vertical="bottom"/>
    </xf>
    <xf numFmtId="1" fontId="11" borderId="30" applyNumberFormat="1" applyFont="1" applyFill="0" applyBorder="1" applyAlignment="1" applyProtection="0">
      <alignment vertical="bottom"/>
    </xf>
    <xf numFmtId="1" fontId="11" borderId="31" applyNumberFormat="1" applyFont="1" applyFill="0" applyBorder="1" applyAlignment="1" applyProtection="0">
      <alignment vertical="bottom"/>
    </xf>
    <xf numFmtId="1" fontId="11" borderId="32" applyNumberFormat="1" applyFont="1" applyFill="0" applyBorder="1" applyAlignment="1" applyProtection="0">
      <alignment vertical="bottom"/>
    </xf>
    <xf numFmtId="1" fontId="14" borderId="33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4" fillId="3" borderId="20" applyNumberFormat="1" applyFont="1" applyFill="1" applyBorder="1" applyAlignment="1" applyProtection="0">
      <alignment vertical="top" wrapText="1"/>
    </xf>
    <xf numFmtId="59" fontId="4" fillId="3" borderId="4" applyNumberFormat="1" applyFont="1" applyFill="1" applyBorder="1" applyAlignment="1" applyProtection="0">
      <alignment vertical="top" wrapText="1"/>
    </xf>
    <xf numFmtId="0" fontId="4" fillId="10" borderId="1" applyNumberFormat="1" applyFont="1" applyFill="1" applyBorder="1" applyAlignment="1" applyProtection="0">
      <alignment horizontal="left" vertical="bottom" wrapText="1"/>
    </xf>
    <xf numFmtId="59" fontId="4" fillId="10" borderId="1" applyNumberFormat="1" applyFont="1" applyFill="1" applyBorder="1" applyAlignment="1" applyProtection="0">
      <alignment horizontal="left" vertical="bottom" wrapText="1"/>
    </xf>
    <xf numFmtId="61" fontId="4" fillId="3" borderId="5" applyNumberFormat="1" applyFont="1" applyFill="1" applyBorder="1" applyAlignment="1" applyProtection="0">
      <alignment vertical="top" wrapText="1"/>
    </xf>
    <xf numFmtId="1" fontId="14" fillId="3" borderId="6" applyNumberFormat="1" applyFont="1" applyFill="1" applyBorder="1" applyAlignment="1" applyProtection="0">
      <alignment vertical="top"/>
    </xf>
    <xf numFmtId="59" fontId="4" fillId="3" borderId="21" applyNumberFormat="1" applyFont="1" applyFill="1" applyBorder="1" applyAlignment="1" applyProtection="0">
      <alignment vertical="top" wrapText="1"/>
    </xf>
    <xf numFmtId="1" fontId="14" fillId="3" borderId="7" applyNumberFormat="1" applyFont="1" applyFill="1" applyBorder="1" applyAlignment="1" applyProtection="0">
      <alignment vertical="top"/>
    </xf>
    <xf numFmtId="0" fontId="4" fillId="10" borderId="1" applyNumberFormat="1" applyFont="1" applyFill="1" applyBorder="1" applyAlignment="1" applyProtection="0">
      <alignment vertical="top" wrapText="1"/>
    </xf>
    <xf numFmtId="0" fontId="4" fillId="3" borderId="21" applyNumberFormat="1" applyFont="1" applyFill="1" applyBorder="1" applyAlignment="1" applyProtection="0">
      <alignment vertical="top" wrapText="1"/>
    </xf>
    <xf numFmtId="1" fontId="4" fillId="10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horizontal="left" vertical="bottom"/>
    </xf>
    <xf numFmtId="1" fontId="4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59" fontId="4" fillId="3" borderId="3" applyNumberFormat="1" applyFont="1" applyFill="1" applyBorder="1" applyAlignment="1" applyProtection="0">
      <alignment vertical="top" wrapText="1"/>
    </xf>
    <xf numFmtId="1" fontId="14" fillId="3" borderId="34" applyNumberFormat="1" applyFont="1" applyFill="1" applyBorder="1" applyAlignment="1" applyProtection="0">
      <alignment vertical="top"/>
    </xf>
    <xf numFmtId="1" fontId="14" fillId="3" borderId="35" applyNumberFormat="1" applyFont="1" applyFill="1" applyBorder="1" applyAlignment="1" applyProtection="0">
      <alignment vertical="top"/>
    </xf>
    <xf numFmtId="1" fontId="14" fillId="3" borderId="36" applyNumberFormat="1" applyFont="1" applyFill="1" applyBorder="1" applyAlignment="1" applyProtection="0">
      <alignment vertical="top"/>
    </xf>
    <xf numFmtId="1" fontId="14" fillId="3" borderId="37" applyNumberFormat="1" applyFont="1" applyFill="1" applyBorder="1" applyAlignment="1" applyProtection="0">
      <alignment vertical="top"/>
    </xf>
    <xf numFmtId="1" fontId="14" fillId="3" borderId="14" applyNumberFormat="1" applyFont="1" applyFill="1" applyBorder="1" applyAlignment="1" applyProtection="0">
      <alignment vertical="top"/>
    </xf>
    <xf numFmtId="1" fontId="14" fillId="3" borderId="15" applyNumberFormat="1" applyFont="1" applyFill="1" applyBorder="1" applyAlignment="1" applyProtection="0">
      <alignment vertical="top"/>
    </xf>
    <xf numFmtId="0" fontId="2" applyNumberFormat="1" applyFont="1" applyFill="0" applyBorder="0" applyAlignment="1" applyProtection="0">
      <alignment vertical="top" wrapText="1"/>
    </xf>
    <xf numFmtId="0" fontId="2" borderId="38" applyNumberFormat="0" applyFont="1" applyFill="0" applyBorder="1" applyAlignment="1" applyProtection="0">
      <alignment vertical="top" wrapText="1"/>
    </xf>
    <xf numFmtId="0" fontId="15" fillId="3" borderId="1" applyNumberFormat="1" applyFont="1" applyFill="1" applyBorder="1" applyAlignment="1" applyProtection="0">
      <alignment vertical="bottom"/>
    </xf>
    <xf numFmtId="0" fontId="2" borderId="39" applyNumberFormat="0" applyFont="1" applyFill="0" applyBorder="1" applyAlignment="1" applyProtection="0">
      <alignment vertical="bottom"/>
    </xf>
    <xf numFmtId="0" fontId="16" fillId="3" borderId="1" applyNumberFormat="1" applyFont="1" applyFill="1" applyBorder="1" applyAlignment="1" applyProtection="0">
      <alignment horizontal="left" vertical="top"/>
    </xf>
    <xf numFmtId="0" fontId="16" borderId="1" applyNumberFormat="1" applyFont="1" applyFill="0" applyBorder="1" applyAlignment="1" applyProtection="0">
      <alignment vertical="bottom"/>
    </xf>
    <xf numFmtId="0" fontId="16" fillId="3" borderId="1" applyNumberFormat="1" applyFont="1" applyFill="1" applyBorder="1" applyAlignment="1" applyProtection="0">
      <alignment vertical="bottom"/>
    </xf>
    <xf numFmtId="61" fontId="16" fillId="3" borderId="1" applyNumberFormat="1" applyFont="1" applyFill="1" applyBorder="1" applyAlignment="1" applyProtection="0">
      <alignment vertical="bottom"/>
    </xf>
    <xf numFmtId="1" fontId="16" fillId="3" borderId="1" applyNumberFormat="1" applyFont="1" applyFill="1" applyBorder="1" applyAlignment="1" applyProtection="0">
      <alignment vertical="bottom"/>
    </xf>
    <xf numFmtId="0" fontId="16" borderId="1" applyNumberFormat="1" applyFont="1" applyFill="0" applyBorder="1" applyAlignment="1" applyProtection="0">
      <alignment vertical="center"/>
    </xf>
    <xf numFmtId="0" fontId="16" borderId="1" applyNumberFormat="1" applyFont="1" applyFill="0" applyBorder="1" applyAlignment="1" applyProtection="0">
      <alignment horizontal="left" vertical="top"/>
    </xf>
    <xf numFmtId="0" fontId="16" borderId="1" applyNumberFormat="1" applyFont="1" applyFill="0" applyBorder="1" applyAlignment="1" applyProtection="0">
      <alignment horizontal="left" vertical="center"/>
    </xf>
    <xf numFmtId="0" fontId="16" borderId="1" applyNumberFormat="1" applyFont="1" applyFill="0" applyBorder="1" applyAlignment="1" applyProtection="0">
      <alignment horizontal="center" vertical="center"/>
    </xf>
    <xf numFmtId="0" fontId="16" fillId="3" borderId="1" applyNumberFormat="0" applyFont="1" applyFill="1" applyBorder="1" applyAlignment="1" applyProtection="0">
      <alignment vertical="bottom"/>
    </xf>
    <xf numFmtId="0" fontId="16" fillId="3" borderId="1" applyNumberFormat="1" applyFont="1" applyFill="1" applyBorder="1" applyAlignment="1" applyProtection="0">
      <alignment vertical="center"/>
    </xf>
    <xf numFmtId="0" fontId="16" borderId="40" applyNumberFormat="1" applyFont="1" applyFill="0" applyBorder="1" applyAlignment="1" applyProtection="0">
      <alignment horizontal="left" vertical="top"/>
    </xf>
    <xf numFmtId="0" fontId="2" borderId="41" applyNumberFormat="0" applyFont="1" applyFill="0" applyBorder="1" applyAlignment="1" applyProtection="0">
      <alignment vertical="bottom"/>
    </xf>
    <xf numFmtId="0" fontId="16" borderId="42" applyNumberFormat="1" applyFont="1" applyFill="0" applyBorder="1" applyAlignment="1" applyProtection="0">
      <alignment horizontal="left" vertical="top"/>
    </xf>
    <xf numFmtId="0" fontId="16" borderId="43" applyNumberFormat="1" applyFont="1" applyFill="0" applyBorder="1" applyAlignment="1" applyProtection="0">
      <alignment horizontal="left" vertical="top"/>
    </xf>
    <xf numFmtId="0" fontId="16" fillId="3" borderId="42" applyNumberFormat="1" applyFont="1" applyFill="1" applyBorder="1" applyAlignment="1" applyProtection="0">
      <alignment horizontal="left" vertical="top"/>
    </xf>
    <xf numFmtId="0" fontId="16" borderId="44" applyNumberFormat="1" applyFont="1" applyFill="0" applyBorder="1" applyAlignment="1" applyProtection="0">
      <alignment horizontal="left" vertical="top"/>
    </xf>
    <xf numFmtId="0" fontId="16" borderId="45" applyNumberFormat="1" applyFont="1" applyFill="0" applyBorder="1" applyAlignment="1" applyProtection="0">
      <alignment horizontal="left" vertical="top"/>
    </xf>
    <xf numFmtId="0" fontId="16" borderId="43" applyNumberFormat="1" applyFont="1" applyFill="0" applyBorder="1" applyAlignment="1" applyProtection="0">
      <alignment vertical="bottom"/>
    </xf>
    <xf numFmtId="0" fontId="16" borderId="1" applyNumberFormat="1" applyFont="1" applyFill="0" applyBorder="1" applyAlignment="1" applyProtection="0">
      <alignment vertical="top"/>
    </xf>
    <xf numFmtId="0" fontId="17" fillId="3" borderId="1" applyNumberFormat="1" applyFont="1" applyFill="1" applyBorder="1" applyAlignment="1" applyProtection="0">
      <alignment vertical="bottom"/>
    </xf>
    <xf numFmtId="0" fontId="2" borderId="46" applyNumberFormat="0" applyFont="1" applyFill="0" applyBorder="1" applyAlignment="1" applyProtection="0">
      <alignment vertical="bottom"/>
    </xf>
    <xf numFmtId="0" fontId="14" applyNumberFormat="1" applyFont="1" applyFill="0" applyBorder="0" applyAlignment="1" applyProtection="0">
      <alignment vertical="top" wrapText="1"/>
    </xf>
    <xf numFmtId="0" fontId="18" fillId="11" borderId="1" applyNumberFormat="0" applyFont="1" applyFill="1" applyBorder="1" applyAlignment="1" applyProtection="0">
      <alignment vertical="top" wrapText="1"/>
    </xf>
    <xf numFmtId="0" fontId="18" fillId="12" borderId="1" applyNumberFormat="0" applyFont="1" applyFill="1" applyBorder="1" applyAlignment="1" applyProtection="0">
      <alignment vertical="top" wrapText="1"/>
    </xf>
    <xf numFmtId="0" fontId="19" borderId="1" applyNumberFormat="1" applyFont="1" applyFill="0" applyBorder="1" applyAlignment="1" applyProtection="0">
      <alignment horizontal="left" vertical="center" wrapText="1"/>
    </xf>
    <xf numFmtId="0" fontId="14" borderId="1" applyNumberFormat="0" applyFont="1" applyFill="0" applyBorder="1" applyAlignment="1" applyProtection="0">
      <alignment vertical="top" wrapText="1"/>
    </xf>
    <xf numFmtId="0" fontId="19" borderId="1" applyNumberFormat="1" applyFont="1" applyFill="0" applyBorder="1" applyAlignment="1" applyProtection="0">
      <alignment vertical="center" wrapText="1"/>
    </xf>
    <xf numFmtId="0" fontId="20" borderId="1" applyNumberFormat="1" applyFont="1" applyFill="0" applyBorder="1" applyAlignment="1" applyProtection="0">
      <alignment horizontal="left" vertical="center" wrapText="1"/>
    </xf>
    <xf numFmtId="0" fontId="20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10" borderId="18" applyNumberFormat="1" applyFont="1" applyFill="0" applyBorder="1" applyAlignment="1" applyProtection="0">
      <alignment vertical="bottom"/>
    </xf>
    <xf numFmtId="0" fontId="10" borderId="19" applyNumberFormat="1" applyFont="1" applyFill="0" applyBorder="1" applyAlignment="1" applyProtection="0">
      <alignment vertical="bottom"/>
    </xf>
    <xf numFmtId="0" fontId="10" borderId="19" applyNumberFormat="1" applyFont="1" applyFill="0" applyBorder="1" applyAlignment="1" applyProtection="0">
      <alignment horizontal="left" vertical="bottom"/>
    </xf>
    <xf numFmtId="1" fontId="10" borderId="19" applyNumberFormat="1" applyFont="1" applyFill="0" applyBorder="1" applyAlignment="1" applyProtection="0">
      <alignment vertical="bottom"/>
    </xf>
    <xf numFmtId="1" fontId="5" fillId="2" borderId="36" applyNumberFormat="1" applyFont="1" applyFill="1" applyBorder="1" applyAlignment="1" applyProtection="0">
      <alignment vertical="bottom"/>
    </xf>
    <xf numFmtId="1" fontId="5" fillId="2" borderId="6" applyNumberFormat="1" applyFont="1" applyFill="1" applyBorder="1" applyAlignment="1" applyProtection="0">
      <alignment vertical="bottom"/>
    </xf>
    <xf numFmtId="1" fontId="5" fillId="2" borderId="6" applyNumberFormat="1" applyFont="1" applyFill="1" applyBorder="1" applyAlignment="1" applyProtection="0">
      <alignment horizontal="left" vertical="bottom"/>
    </xf>
    <xf numFmtId="1" fontId="5" fillId="2" borderId="7" applyNumberFormat="1" applyFont="1" applyFill="1" applyBorder="1" applyAlignment="1" applyProtection="0">
      <alignment vertical="bottom"/>
    </xf>
    <xf numFmtId="0" fontId="5" fillId="2" borderId="36" applyNumberFormat="1" applyFont="1" applyFill="1" applyBorder="1" applyAlignment="1" applyProtection="0">
      <alignment vertical="bottom"/>
    </xf>
    <xf numFmtId="0" fontId="5" fillId="2" borderId="6" applyNumberFormat="1" applyFont="1" applyFill="1" applyBorder="1" applyAlignment="1" applyProtection="0">
      <alignment vertical="bottom"/>
    </xf>
    <xf numFmtId="0" fontId="5" fillId="2" borderId="6" applyNumberFormat="1" applyFont="1" applyFill="1" applyBorder="1" applyAlignment="1" applyProtection="0">
      <alignment horizontal="left" vertical="bottom"/>
    </xf>
    <xf numFmtId="1" fontId="5" fillId="2" borderId="47" applyNumberFormat="1" applyFont="1" applyFill="1" applyBorder="1" applyAlignment="1" applyProtection="0">
      <alignment vertical="bottom"/>
    </xf>
    <xf numFmtId="1" fontId="5" fillId="2" borderId="12" applyNumberFormat="1" applyFont="1" applyFill="1" applyBorder="1" applyAlignment="1" applyProtection="0">
      <alignment vertical="bottom"/>
    </xf>
    <xf numFmtId="1" fontId="5" fillId="2" borderId="48" applyNumberFormat="1" applyFont="1" applyFill="1" applyBorder="1" applyAlignment="1" applyProtection="0">
      <alignment vertical="bottom"/>
    </xf>
    <xf numFmtId="1" fontId="5" fillId="5" borderId="34" applyNumberFormat="1" applyFont="1" applyFill="1" applyBorder="1" applyAlignment="1" applyProtection="0">
      <alignment vertical="bottom"/>
    </xf>
    <xf numFmtId="1" fontId="5" fillId="5" borderId="35" applyNumberFormat="1" applyFont="1" applyFill="1" applyBorder="1" applyAlignment="1" applyProtection="0">
      <alignment vertical="bottom"/>
    </xf>
    <xf numFmtId="1" fontId="5" fillId="5" borderId="49" applyNumberFormat="1" applyFont="1" applyFill="1" applyBorder="1" applyAlignment="1" applyProtection="0">
      <alignment vertical="bottom"/>
    </xf>
    <xf numFmtId="0" fontId="5" fillId="5" borderId="36" applyNumberFormat="1" applyFont="1" applyFill="1" applyBorder="1" applyAlignment="1" applyProtection="0">
      <alignment vertical="bottom"/>
    </xf>
    <xf numFmtId="0" fontId="5" fillId="5" borderId="6" applyNumberFormat="1" applyFont="1" applyFill="1" applyBorder="1" applyAlignment="1" applyProtection="0">
      <alignment vertical="bottom"/>
    </xf>
    <xf numFmtId="0" fontId="5" fillId="5" borderId="7" applyNumberFormat="1" applyFont="1" applyFill="1" applyBorder="1" applyAlignment="1" applyProtection="0">
      <alignment vertical="bottom"/>
    </xf>
    <xf numFmtId="1" fontId="5" fillId="5" borderId="6" applyNumberFormat="1" applyFont="1" applyFill="1" applyBorder="1" applyAlignment="1" applyProtection="0">
      <alignment vertical="bottom"/>
    </xf>
    <xf numFmtId="1" fontId="5" fillId="5" borderId="36" applyNumberFormat="1" applyFont="1" applyFill="1" applyBorder="1" applyAlignment="1" applyProtection="0">
      <alignment vertical="bottom"/>
    </xf>
    <xf numFmtId="1" fontId="5" fillId="5" borderId="7" applyNumberFormat="1" applyFont="1" applyFill="1" applyBorder="1" applyAlignment="1" applyProtection="0">
      <alignment vertical="bottom"/>
    </xf>
    <xf numFmtId="1" fontId="5" fillId="5" borderId="37" applyNumberFormat="1" applyFont="1" applyFill="1" applyBorder="1" applyAlignment="1" applyProtection="0">
      <alignment vertical="bottom"/>
    </xf>
    <xf numFmtId="1" fontId="5" fillId="5" borderId="14" applyNumberFormat="1" applyFont="1" applyFill="1" applyBorder="1" applyAlignment="1" applyProtection="0">
      <alignment vertical="bottom"/>
    </xf>
    <xf numFmtId="1" fontId="5" fillId="5" borderId="15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7" fillId="13" borderId="1" applyNumberFormat="1" applyFont="1" applyFill="1" applyBorder="1" applyAlignment="1" applyProtection="0">
      <alignment vertical="top" wrapText="1"/>
    </xf>
    <xf numFmtId="0" fontId="4" borderId="50" applyNumberFormat="1" applyFont="1" applyFill="0" applyBorder="1" applyAlignment="1" applyProtection="0">
      <alignment vertical="top"/>
    </xf>
    <xf numFmtId="1" fontId="4" borderId="23" applyNumberFormat="1" applyFont="1" applyFill="0" applyBorder="1" applyAlignment="1" applyProtection="0">
      <alignment vertical="top"/>
    </xf>
    <xf numFmtId="1" fontId="4" borderId="51" applyNumberFormat="1" applyFont="1" applyFill="0" applyBorder="1" applyAlignment="1" applyProtection="0">
      <alignment vertical="top"/>
    </xf>
    <xf numFmtId="59" fontId="4" borderId="1" applyNumberFormat="1" applyFont="1" applyFill="0" applyBorder="1" applyAlignment="1" applyProtection="0">
      <alignment vertical="top"/>
    </xf>
    <xf numFmtId="1" fontId="4" borderId="1" applyNumberFormat="1" applyFont="1" applyFill="0" applyBorder="1" applyAlignment="1" applyProtection="0">
      <alignment vertical="top"/>
    </xf>
    <xf numFmtId="1" fontId="4" fillId="3" borderId="8" applyNumberFormat="1" applyFont="1" applyFill="1" applyBorder="1" applyAlignment="1" applyProtection="0">
      <alignment vertical="top" wrapText="1"/>
    </xf>
    <xf numFmtId="1" fontId="4" fillId="3" borderId="9" applyNumberFormat="1" applyFont="1" applyFill="1" applyBorder="1" applyAlignment="1" applyProtection="0">
      <alignment vertical="top" wrapText="1"/>
    </xf>
    <xf numFmtId="1" fontId="4" fillId="3" borderId="35" applyNumberFormat="1" applyFont="1" applyFill="1" applyBorder="1" applyAlignment="1" applyProtection="0">
      <alignment vertical="top" wrapText="1"/>
    </xf>
    <xf numFmtId="1" fontId="4" fillId="3" borderId="49" applyNumberFormat="1" applyFont="1" applyFill="1" applyBorder="1" applyAlignment="1" applyProtection="0">
      <alignment vertical="top" wrapText="1"/>
    </xf>
    <xf numFmtId="1" fontId="14" fillId="3" borderId="5" applyNumberFormat="1" applyFont="1" applyFill="1" applyBorder="1" applyAlignment="1" applyProtection="0">
      <alignment vertical="top"/>
    </xf>
    <xf numFmtId="59" fontId="4" fillId="3" borderId="34" applyNumberFormat="1" applyFont="1" applyFill="1" applyBorder="1" applyAlignment="1" applyProtection="0">
      <alignment vertical="top" wrapText="1"/>
    </xf>
    <xf numFmtId="1" fontId="4" fillId="3" borderId="15" applyNumberFormat="1" applyFont="1" applyFill="1" applyBorder="1" applyAlignment="1" applyProtection="0">
      <alignment vertical="top" wrapText="1"/>
    </xf>
    <xf numFmtId="1" fontId="4" fillId="3" borderId="25" applyNumberFormat="1" applyFont="1" applyFill="1" applyBorder="1" applyAlignment="1" applyProtection="0">
      <alignment vertical="top" wrapText="1"/>
    </xf>
    <xf numFmtId="59" fontId="4" fillId="3" borderId="36" applyNumberFormat="1" applyFont="1" applyFill="1" applyBorder="1" applyAlignment="1" applyProtection="0">
      <alignment vertical="top" wrapText="1"/>
    </xf>
    <xf numFmtId="1" fontId="4" fillId="3" borderId="18" applyNumberFormat="1" applyFont="1" applyFill="1" applyBorder="1" applyAlignment="1" applyProtection="0">
      <alignment vertical="top" wrapText="1"/>
    </xf>
    <xf numFmtId="1" fontId="4" fillId="3" borderId="52" applyNumberFormat="1" applyFont="1" applyFill="1" applyBorder="1" applyAlignment="1" applyProtection="0">
      <alignment vertical="top" wrapText="1"/>
    </xf>
    <xf numFmtId="59" fontId="4" fillId="3" borderId="37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5" fillId="4" borderId="8" applyNumberFormat="1" applyFont="1" applyFill="1" applyBorder="1" applyAlignment="1" applyProtection="0">
      <alignment horizontal="center" vertical="bottom"/>
    </xf>
    <xf numFmtId="1" fontId="15" fillId="4" borderId="9" applyNumberFormat="1" applyFont="1" applyFill="1" applyBorder="1" applyAlignment="1" applyProtection="0">
      <alignment horizontal="center" vertical="bottom"/>
    </xf>
    <xf numFmtId="1" fontId="5" fillId="3" borderId="53" applyNumberFormat="1" applyFont="1" applyFill="1" applyBorder="1" applyAlignment="1" applyProtection="0">
      <alignment vertical="bottom"/>
    </xf>
    <xf numFmtId="0" fontId="15" fillId="14" borderId="10" applyNumberFormat="1" applyFont="1" applyFill="1" applyBorder="1" applyAlignment="1" applyProtection="0">
      <alignment horizontal="center" vertical="bottom"/>
    </xf>
    <xf numFmtId="1" fontId="15" fillId="14" borderId="9" applyNumberFormat="1" applyFont="1" applyFill="1" applyBorder="1" applyAlignment="1" applyProtection="0">
      <alignment horizontal="center" vertical="bottom"/>
    </xf>
    <xf numFmtId="1" fontId="15" fillId="14" borderId="11" applyNumberFormat="1" applyFont="1" applyFill="1" applyBorder="1" applyAlignment="1" applyProtection="0">
      <alignment horizontal="center" vertical="bottom"/>
    </xf>
    <xf numFmtId="1" fontId="5" fillId="3" borderId="2" applyNumberFormat="1" applyFont="1" applyFill="1" applyBorder="1" applyAlignment="1" applyProtection="0">
      <alignment vertical="bottom"/>
    </xf>
    <xf numFmtId="1" fontId="5" fillId="3" borderId="3" applyNumberFormat="1" applyFont="1" applyFill="1" applyBorder="1" applyAlignment="1" applyProtection="0">
      <alignment vertical="bottom"/>
    </xf>
    <xf numFmtId="1" fontId="16" borderId="3" applyNumberFormat="1" applyFont="1" applyFill="0" applyBorder="1" applyAlignment="1" applyProtection="0">
      <alignment vertical="bottom"/>
    </xf>
    <xf numFmtId="1" fontId="16" borderId="4" applyNumberFormat="1" applyFont="1" applyFill="0" applyBorder="1" applyAlignment="1" applyProtection="0">
      <alignment vertical="bottom"/>
    </xf>
    <xf numFmtId="1" fontId="5" fillId="3" borderId="54" applyNumberFormat="1" applyFont="1" applyFill="1" applyBorder="1" applyAlignment="1" applyProtection="0">
      <alignment vertical="bottom"/>
    </xf>
    <xf numFmtId="1" fontId="5" fillId="3" borderId="5" applyNumberFormat="1" applyFont="1" applyFill="1" applyBorder="1" applyAlignment="1" applyProtection="0">
      <alignment vertical="bottom"/>
    </xf>
    <xf numFmtId="1" fontId="16" fillId="3" borderId="55" applyNumberFormat="1" applyFont="1" applyFill="1" applyBorder="1" applyAlignment="1" applyProtection="0">
      <alignment vertical="bottom"/>
    </xf>
    <xf numFmtId="1" fontId="5" fillId="3" borderId="6" applyNumberFormat="1" applyFont="1" applyFill="1" applyBorder="1" applyAlignment="1" applyProtection="0">
      <alignment vertical="bottom"/>
    </xf>
    <xf numFmtId="1" fontId="16" borderId="55" applyNumberFormat="1" applyFont="1" applyFill="0" applyBorder="1" applyAlignment="1" applyProtection="0">
      <alignment vertical="bottom"/>
    </xf>
    <xf numFmtId="1" fontId="16" borderId="6" applyNumberFormat="1" applyFont="1" applyFill="0" applyBorder="1" applyAlignment="1" applyProtection="0">
      <alignment vertical="bottom"/>
    </xf>
    <xf numFmtId="1" fontId="16" borderId="7" applyNumberFormat="1" applyFont="1" applyFill="0" applyBorder="1" applyAlignment="1" applyProtection="0">
      <alignment vertical="bottom"/>
    </xf>
    <xf numFmtId="1" fontId="16" fillId="3" borderId="5" applyNumberFormat="1" applyFont="1" applyFill="1" applyBorder="1" applyAlignment="1" applyProtection="0">
      <alignment vertical="bottom"/>
    </xf>
    <xf numFmtId="0" fontId="10" fillId="13" borderId="56" applyNumberFormat="1" applyFont="1" applyFill="1" applyBorder="1" applyAlignment="1" applyProtection="0">
      <alignment vertical="bottom"/>
    </xf>
    <xf numFmtId="1" fontId="5" borderId="6" applyNumberFormat="1" applyFont="1" applyFill="0" applyBorder="1" applyAlignment="1" applyProtection="0">
      <alignment vertical="bottom"/>
    </xf>
    <xf numFmtId="1" fontId="16" fillId="3" borderId="6" applyNumberFormat="1" applyFont="1" applyFill="1" applyBorder="1" applyAlignment="1" applyProtection="0">
      <alignment vertical="bottom"/>
    </xf>
    <xf numFmtId="0" fontId="15" fillId="13" borderId="56" applyNumberFormat="1" applyFont="1" applyFill="1" applyBorder="1" applyAlignment="1" applyProtection="0">
      <alignment vertical="bottom"/>
    </xf>
    <xf numFmtId="0" fontId="5" borderId="6" applyNumberFormat="1" applyFont="1" applyFill="0" applyBorder="1" applyAlignment="1" applyProtection="0">
      <alignment horizontal="left" vertical="bottom"/>
    </xf>
    <xf numFmtId="0" fontId="5" borderId="6" applyNumberFormat="1" applyFont="1" applyFill="0" applyBorder="1" applyAlignment="1" applyProtection="0">
      <alignment vertical="bottom"/>
    </xf>
    <xf numFmtId="0" fontId="15" borderId="6" applyNumberFormat="1" applyFont="1" applyFill="0" applyBorder="1" applyAlignment="1" applyProtection="0">
      <alignment horizontal="left" vertical="bottom"/>
    </xf>
    <xf numFmtId="0" fontId="16" borderId="6" applyNumberFormat="1" applyFont="1" applyFill="0" applyBorder="1" applyAlignment="1" applyProtection="0">
      <alignment horizontal="left" vertical="bottom"/>
    </xf>
    <xf numFmtId="1" fontId="16" borderId="8" applyNumberFormat="1" applyFont="1" applyFill="0" applyBorder="1" applyAlignment="1" applyProtection="0">
      <alignment horizontal="left" vertical="bottom"/>
    </xf>
    <xf numFmtId="1" fontId="16" borderId="9" applyNumberFormat="1" applyFont="1" applyFill="0" applyBorder="1" applyAlignment="1" applyProtection="0">
      <alignment vertical="bottom"/>
    </xf>
    <xf numFmtId="1" fontId="16" fillId="3" borderId="9" applyNumberFormat="1" applyFont="1" applyFill="1" applyBorder="1" applyAlignment="1" applyProtection="0">
      <alignment vertical="bottom"/>
    </xf>
    <xf numFmtId="1" fontId="16" fillId="3" borderId="57" applyNumberFormat="1" applyFont="1" applyFill="1" applyBorder="1" applyAlignment="1" applyProtection="0">
      <alignment vertical="bottom"/>
    </xf>
    <xf numFmtId="1" fontId="5" fillId="3" borderId="57" applyNumberFormat="1" applyFont="1" applyFill="1" applyBorder="1" applyAlignment="1" applyProtection="0">
      <alignment vertical="bottom"/>
    </xf>
    <xf numFmtId="0" fontId="15" borderId="1" applyNumberFormat="1" applyFont="1" applyFill="0" applyBorder="1" applyAlignment="1" applyProtection="0">
      <alignment vertical="bottom"/>
    </xf>
    <xf numFmtId="1" fontId="5" fillId="3" borderId="8" applyNumberFormat="1" applyFont="1" applyFill="1" applyBorder="1" applyAlignment="1" applyProtection="0">
      <alignment vertical="bottom"/>
    </xf>
    <xf numFmtId="1" fontId="5" fillId="3" borderId="9" applyNumberFormat="1" applyFont="1" applyFill="1" applyBorder="1" applyAlignment="1" applyProtection="0">
      <alignment vertical="bottom"/>
    </xf>
    <xf numFmtId="0" fontId="15" fillId="15" borderId="10" applyNumberFormat="1" applyFont="1" applyFill="1" applyBorder="1" applyAlignment="1" applyProtection="0">
      <alignment horizontal="center" vertical="bottom"/>
    </xf>
    <xf numFmtId="1" fontId="15" fillId="15" borderId="9" applyNumberFormat="1" applyFont="1" applyFill="1" applyBorder="1" applyAlignment="1" applyProtection="0">
      <alignment horizontal="center" vertical="bottom"/>
    </xf>
    <xf numFmtId="1" fontId="15" fillId="15" borderId="11" applyNumberFormat="1" applyFont="1" applyFill="1" applyBorder="1" applyAlignment="1" applyProtection="0">
      <alignment horizontal="center" vertical="bottom"/>
    </xf>
    <xf numFmtId="0" fontId="15" fillId="3" borderId="1" applyNumberFormat="1" applyFont="1" applyFill="1" applyBorder="1" applyAlignment="1" applyProtection="0">
      <alignment horizontal="left" vertical="bottom"/>
    </xf>
    <xf numFmtId="0" fontId="15" borderId="1" applyNumberFormat="1" applyFont="1" applyFill="0" applyBorder="1" applyAlignment="1" applyProtection="0">
      <alignment vertical="center"/>
    </xf>
    <xf numFmtId="0" fontId="15" fillId="15" borderId="1" applyNumberFormat="1" applyFont="1" applyFill="1" applyBorder="1" applyAlignment="1" applyProtection="0">
      <alignment horizontal="center" vertical="bottom"/>
    </xf>
    <xf numFmtId="1" fontId="15" fillId="15" borderId="1" applyNumberFormat="1" applyFont="1" applyFill="1" applyBorder="1" applyAlignment="1" applyProtection="0">
      <alignment horizontal="center" vertical="bottom"/>
    </xf>
    <xf numFmtId="1" fontId="16" borderId="8" applyNumberFormat="1" applyFont="1" applyFill="0" applyBorder="1" applyAlignment="1" applyProtection="0">
      <alignment horizontal="left" vertical="top"/>
    </xf>
    <xf numFmtId="1" fontId="16" fillId="3" borderId="9" applyNumberFormat="1" applyFont="1" applyFill="1" applyBorder="1" applyAlignment="1" applyProtection="0">
      <alignment vertical="center"/>
    </xf>
    <xf numFmtId="0" fontId="5" fillId="16" borderId="6" applyNumberFormat="1" applyFont="1" applyFill="1" applyBorder="1" applyAlignment="1" applyProtection="0">
      <alignment horizontal="left" vertical="bottom"/>
    </xf>
    <xf numFmtId="0" fontId="5" fillId="16" borderId="6" applyNumberFormat="1" applyFont="1" applyFill="1" applyBorder="1" applyAlignment="1" applyProtection="0">
      <alignment vertical="bottom"/>
    </xf>
    <xf numFmtId="1" fontId="5" fillId="3" borderId="7" applyNumberFormat="1" applyFont="1" applyFill="1" applyBorder="1" applyAlignment="1" applyProtection="0">
      <alignment vertical="bottom"/>
    </xf>
    <xf numFmtId="0" fontId="15" fillId="4" borderId="1" applyNumberFormat="1" applyFont="1" applyFill="1" applyBorder="1" applyAlignment="1" applyProtection="0">
      <alignment horizontal="center" vertical="bottom"/>
    </xf>
    <xf numFmtId="1" fontId="15" fillId="4" borderId="1" applyNumberFormat="1" applyFont="1" applyFill="1" applyBorder="1" applyAlignment="1" applyProtection="0">
      <alignment horizontal="center" vertical="bottom"/>
    </xf>
    <xf numFmtId="1" fontId="16" borderId="1" applyNumberFormat="1" applyFont="1" applyFill="0" applyBorder="1" applyAlignment="1" applyProtection="0">
      <alignment horizontal="left" vertical="top"/>
    </xf>
    <xf numFmtId="1" fontId="16" borderId="1" applyNumberFormat="1" applyFont="1" applyFill="0" applyBorder="1" applyAlignment="1" applyProtection="0">
      <alignment vertical="center"/>
    </xf>
    <xf numFmtId="1" fontId="16" borderId="35" applyNumberFormat="1" applyFont="1" applyFill="0" applyBorder="1" applyAlignment="1" applyProtection="0">
      <alignment horizontal="left" vertical="top"/>
    </xf>
    <xf numFmtId="1" fontId="16" borderId="35" applyNumberFormat="1" applyFont="1" applyFill="0" applyBorder="1" applyAlignment="1" applyProtection="0">
      <alignment vertical="center"/>
    </xf>
    <xf numFmtId="1" fontId="16" fillId="3" borderId="35" applyNumberFormat="1" applyFont="1" applyFill="1" applyBorder="1" applyAlignment="1" applyProtection="0">
      <alignment vertical="bottom"/>
    </xf>
    <xf numFmtId="1" fontId="16" borderId="6" applyNumberFormat="1" applyFont="1" applyFill="0" applyBorder="1" applyAlignment="1" applyProtection="0">
      <alignment horizontal="left" vertical="top"/>
    </xf>
    <xf numFmtId="1" fontId="16" borderId="6" applyNumberFormat="1" applyFont="1" applyFill="0" applyBorder="1" applyAlignment="1" applyProtection="0">
      <alignment vertical="center"/>
    </xf>
    <xf numFmtId="1" fontId="16" borderId="6" applyNumberFormat="1" applyFont="1" applyFill="0" applyBorder="1" applyAlignment="1" applyProtection="0">
      <alignment vertical="top"/>
    </xf>
    <xf numFmtId="0" fontId="15" fillId="15" borderId="8" applyNumberFormat="1" applyFont="1" applyFill="1" applyBorder="1" applyAlignment="1" applyProtection="0">
      <alignment horizontal="center" vertical="bottom"/>
    </xf>
    <xf numFmtId="1" fontId="16" fillId="3" borderId="6" applyNumberFormat="1" applyFont="1" applyFill="1" applyBorder="1" applyAlignment="1" applyProtection="0">
      <alignment vertical="center"/>
    </xf>
    <xf numFmtId="1" fontId="16" borderId="34" applyNumberFormat="1" applyFont="1" applyFill="0" applyBorder="1" applyAlignment="1" applyProtection="0">
      <alignment horizontal="left" vertical="top"/>
    </xf>
    <xf numFmtId="1" fontId="16" borderId="35" applyNumberFormat="1" applyFont="1" applyFill="0" applyBorder="1" applyAlignment="1" applyProtection="0">
      <alignment vertical="bottom"/>
    </xf>
    <xf numFmtId="1" fontId="5" fillId="3" borderId="36" applyNumberFormat="1" applyFont="1" applyFill="1" applyBorder="1" applyAlignment="1" applyProtection="0">
      <alignment vertical="bottom"/>
    </xf>
    <xf numFmtId="1" fontId="16" borderId="36" applyNumberFormat="1" applyFont="1" applyFill="0" applyBorder="1" applyAlignment="1" applyProtection="0">
      <alignment horizontal="left" vertical="top"/>
    </xf>
    <xf numFmtId="1" fontId="16" fillId="3" borderId="36" applyNumberFormat="1" applyFont="1" applyFill="1" applyBorder="1" applyAlignment="1" applyProtection="0">
      <alignment vertical="bottom"/>
    </xf>
    <xf numFmtId="0" fontId="16" fillId="16" borderId="6" applyNumberFormat="1" applyFont="1" applyFill="1" applyBorder="1" applyAlignment="1" applyProtection="0">
      <alignment horizontal="left" vertical="bottom"/>
    </xf>
    <xf numFmtId="1" fontId="5" fillId="3" borderId="37" applyNumberFormat="1" applyFont="1" applyFill="1" applyBorder="1" applyAlignment="1" applyProtection="0">
      <alignment vertical="bottom"/>
    </xf>
    <xf numFmtId="1" fontId="5" fillId="3" borderId="14" applyNumberFormat="1" applyFont="1" applyFill="1" applyBorder="1" applyAlignment="1" applyProtection="0">
      <alignment vertical="bottom"/>
    </xf>
    <xf numFmtId="1" fontId="5" borderId="14" applyNumberFormat="1" applyFont="1" applyFill="0" applyBorder="1" applyAlignment="1" applyProtection="0">
      <alignment vertical="bottom"/>
    </xf>
    <xf numFmtId="1" fontId="5" fillId="3" borderId="15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15" fillId="17" borderId="1" applyNumberFormat="1" applyFont="1" applyFill="1" applyBorder="1" applyAlignment="1" applyProtection="0">
      <alignment horizontal="center" vertical="bottom"/>
    </xf>
    <xf numFmtId="1" fontId="15" fillId="17" borderId="1" applyNumberFormat="1" applyFont="1" applyFill="1" applyBorder="1" applyAlignment="1" applyProtection="0">
      <alignment horizontal="center" vertical="bottom"/>
    </xf>
    <xf numFmtId="0" fontId="15" fillId="5" borderId="10" applyNumberFormat="1" applyFont="1" applyFill="1" applyBorder="1" applyAlignment="1" applyProtection="0">
      <alignment horizontal="center" vertical="bottom"/>
    </xf>
    <xf numFmtId="1" fontId="15" fillId="5" borderId="9" applyNumberFormat="1" applyFont="1" applyFill="1" applyBorder="1" applyAlignment="1" applyProtection="0">
      <alignment horizontal="center" vertical="bottom"/>
    </xf>
    <xf numFmtId="1" fontId="15" fillId="5" borderId="11" applyNumberFormat="1" applyFont="1" applyFill="1" applyBorder="1" applyAlignment="1" applyProtection="0">
      <alignment horizontal="center" vertical="bottom"/>
    </xf>
    <xf numFmtId="1" fontId="16" fillId="3" borderId="2" applyNumberFormat="1" applyFont="1" applyFill="1" applyBorder="1" applyAlignment="1" applyProtection="0">
      <alignment vertical="bottom"/>
    </xf>
    <xf numFmtId="1" fontId="16" fillId="3" borderId="58" applyNumberFormat="1" applyFont="1" applyFill="1" applyBorder="1" applyAlignment="1" applyProtection="0">
      <alignment vertical="bottom"/>
    </xf>
    <xf numFmtId="1" fontId="16" fillId="3" borderId="3" applyNumberFormat="1" applyFont="1" applyFill="1" applyBorder="1" applyAlignment="1" applyProtection="0">
      <alignment vertical="bottom"/>
    </xf>
    <xf numFmtId="1" fontId="5" borderId="3" applyNumberFormat="1" applyFont="1" applyFill="0" applyBorder="1" applyAlignment="1" applyProtection="0">
      <alignment vertical="bottom"/>
    </xf>
    <xf numFmtId="1" fontId="5" borderId="4" applyNumberFormat="1" applyFont="1" applyFill="0" applyBorder="1" applyAlignment="1" applyProtection="0">
      <alignment vertical="bottom"/>
    </xf>
    <xf numFmtId="1" fontId="5" borderId="7" applyNumberFormat="1" applyFont="1" applyFill="0" applyBorder="1" applyAlignment="1" applyProtection="0">
      <alignment vertical="bottom"/>
    </xf>
    <xf numFmtId="1" fontId="16" fillId="3" borderId="8" applyNumberFormat="1" applyFont="1" applyFill="1" applyBorder="1" applyAlignment="1" applyProtection="0">
      <alignment horizontal="left" vertical="top"/>
    </xf>
    <xf numFmtId="0" fontId="15" fillId="17" borderId="10" applyNumberFormat="1" applyFont="1" applyFill="1" applyBorder="1" applyAlignment="1" applyProtection="0">
      <alignment horizontal="center" vertical="bottom"/>
    </xf>
    <xf numFmtId="1" fontId="15" fillId="17" borderId="9" applyNumberFormat="1" applyFont="1" applyFill="1" applyBorder="1" applyAlignment="1" applyProtection="0">
      <alignment horizontal="center" vertical="bottom"/>
    </xf>
    <xf numFmtId="1" fontId="15" fillId="17" borderId="11" applyNumberFormat="1" applyFont="1" applyFill="1" applyBorder="1" applyAlignment="1" applyProtection="0">
      <alignment horizontal="center" vertical="bottom"/>
    </xf>
    <xf numFmtId="1" fontId="16" borderId="9" applyNumberFormat="1" applyFont="1" applyFill="0" applyBorder="1" applyAlignment="1" applyProtection="0">
      <alignment horizontal="left" vertical="top"/>
    </xf>
    <xf numFmtId="1" fontId="16" borderId="8" applyNumberFormat="1" applyFont="1" applyFill="0" applyBorder="1" applyAlignment="1" applyProtection="0">
      <alignment vertical="bottom"/>
    </xf>
    <xf numFmtId="1" fontId="5" fillId="3" borderId="59" applyNumberFormat="1" applyFont="1" applyFill="1" applyBorder="1" applyAlignment="1" applyProtection="0">
      <alignment vertical="bottom"/>
    </xf>
    <xf numFmtId="0" fontId="16" borderId="43" applyNumberFormat="1" applyFont="1" applyFill="0" applyBorder="1" applyAlignment="1" applyProtection="0">
      <alignment vertical="center"/>
    </xf>
    <xf numFmtId="0" fontId="16" borderId="60" applyNumberFormat="1" applyFont="1" applyFill="0" applyBorder="1" applyAlignment="1" applyProtection="0">
      <alignment horizontal="left" vertical="top"/>
    </xf>
    <xf numFmtId="0" fontId="15" fillId="3" borderId="40" applyNumberFormat="1" applyFont="1" applyFill="1" applyBorder="1" applyAlignment="1" applyProtection="0">
      <alignment vertical="bottom"/>
    </xf>
    <xf numFmtId="1" fontId="5" fillId="3" borderId="35" applyNumberFormat="1" applyFont="1" applyFill="1" applyBorder="1" applyAlignment="1" applyProtection="0">
      <alignment vertical="bottom"/>
    </xf>
    <xf numFmtId="1" fontId="16" borderId="6" applyNumberFormat="1" applyFont="1" applyFill="0" applyBorder="1" applyAlignment="1" applyProtection="0">
      <alignment horizontal="left" vertical="center"/>
    </xf>
    <xf numFmtId="1" fontId="16" fillId="3" borderId="6" applyNumberFormat="1" applyFont="1" applyFill="1" applyBorder="1" applyAlignment="1" applyProtection="0">
      <alignment horizontal="left" vertical="top"/>
    </xf>
    <xf numFmtId="1" fontId="5" fillId="3" borderId="61" applyNumberFormat="1" applyFont="1" applyFill="1" applyBorder="1" applyAlignment="1" applyProtection="0">
      <alignment vertical="bottom"/>
    </xf>
    <xf numFmtId="0" fontId="15" fillId="17" borderId="8" applyNumberFormat="1" applyFont="1" applyFill="1" applyBorder="1" applyAlignment="1" applyProtection="0">
      <alignment horizontal="center" vertical="bottom"/>
    </xf>
    <xf numFmtId="1" fontId="16" borderId="6" applyNumberFormat="1" applyFont="1" applyFill="0" applyBorder="1" applyAlignment="1" applyProtection="0">
      <alignment horizontal="left" vertical="bottom"/>
    </xf>
    <xf numFmtId="1" fontId="5" fillId="3" borderId="34" applyNumberFormat="1" applyFont="1" applyFill="1" applyBorder="1" applyAlignment="1" applyProtection="0">
      <alignment vertical="bottom"/>
    </xf>
    <xf numFmtId="1" fontId="16" borderId="14" applyNumberFormat="1" applyFont="1" applyFill="0" applyBorder="1" applyAlignment="1" applyProtection="0">
      <alignment horizontal="left" vertical="top"/>
    </xf>
    <xf numFmtId="1" fontId="16" fillId="3" borderId="14" applyNumberFormat="1" applyFont="1" applyFill="1" applyBorder="1" applyAlignment="1" applyProtection="0">
      <alignment vertical="center"/>
    </xf>
    <xf numFmtId="1" fontId="16" borderId="14" applyNumberFormat="1" applyFont="1" applyFill="0" applyBorder="1" applyAlignment="1" applyProtection="0">
      <alignment vertical="center"/>
    </xf>
    <xf numFmtId="1" fontId="16" fillId="3" borderId="1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b6ca"/>
      <rgbColor rgb="ffffffff"/>
      <rgbColor rgb="ffaaaaaa"/>
      <rgbColor rgb="ffb8cce4"/>
      <rgbColor rgb="ffff0000"/>
      <rgbColor rgb="ffe5b8b7"/>
      <rgbColor rgb="ff002060"/>
      <rgbColor rgb="ffc2d69b"/>
      <rgbColor rgb="ffc00000"/>
      <rgbColor rgb="ff4f81bd"/>
      <rgbColor rgb="ffd6e3bc"/>
      <rgbColor rgb="ffcccccc"/>
      <rgbColor rgb="ff1a1a1a"/>
      <rgbColor rgb="ffbdc0bf"/>
      <rgbColor rgb="ffdbdbdb"/>
      <rgbColor rgb="ffdbe5f1"/>
      <rgbColor rgb="ffb6dde8"/>
      <rgbColor rgb="ff95b3d7"/>
      <rgbColor rgb="ffd2dae4"/>
      <rgbColor rgb="ffd8d8d8"/>
      <rgbColor rgb="ffdaeef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31"/>
  <sheetViews>
    <sheetView workbookViewId="0" showGridLines="0" defaultGridColor="1"/>
  </sheetViews>
  <sheetFormatPr defaultColWidth="24.375" defaultRowHeight="12.75" customHeight="1" outlineLevelRow="0" outlineLevelCol="0"/>
  <cols>
    <col min="1" max="1" width="26.375" style="1" customWidth="1"/>
    <col min="2" max="2" width="21.5" style="1" customWidth="1"/>
    <col min="3" max="3" width="18.875" style="1" customWidth="1"/>
    <col min="4" max="4" width="21.5" style="1" customWidth="1"/>
    <col min="5" max="5" width="21.5" style="1" customWidth="1"/>
    <col min="6" max="6" width="36.875" style="1" customWidth="1"/>
    <col min="7" max="7" width="24.375" style="1" customWidth="1"/>
    <col min="8" max="8" width="12.875" style="1" customWidth="1"/>
    <col min="9" max="256" width="24.375" style="1" customWidth="1"/>
  </cols>
  <sheetData>
    <row r="1" ht="12.75" customHeight="1">
      <c r="A1" t="s" s="2">
        <v>0</v>
      </c>
      <c r="B1" s="3"/>
      <c r="C1" s="4"/>
      <c r="D1" s="5"/>
      <c r="E1" s="6"/>
      <c r="F1" s="6"/>
      <c r="G1" s="6"/>
      <c r="H1" s="7"/>
    </row>
    <row r="2" ht="12.75" customHeight="1">
      <c r="A2" t="s" s="8">
        <v>1</v>
      </c>
      <c r="B2" s="9">
        <v>128</v>
      </c>
      <c r="C2" s="10"/>
      <c r="D2" s="11"/>
      <c r="E2" s="12"/>
      <c r="F2" s="12"/>
      <c r="G2" s="12"/>
      <c r="H2" s="13"/>
    </row>
    <row r="3" ht="12.75" customHeight="1">
      <c r="A3" t="s" s="8">
        <v>2</v>
      </c>
      <c r="B3" s="9">
        <f>'Players'!E130</f>
        <v>21.36363636363636</v>
      </c>
      <c r="C3" s="10"/>
      <c r="D3" s="11"/>
      <c r="E3" s="12"/>
      <c r="F3" s="12"/>
      <c r="G3" s="12"/>
      <c r="H3" s="13"/>
    </row>
    <row r="4" ht="12.75" customHeight="1">
      <c r="A4" t="s" s="8">
        <v>3</v>
      </c>
      <c r="B4" s="14">
        <f>'Players'!F130</f>
        <v>2136.363636363636</v>
      </c>
      <c r="C4" s="10"/>
      <c r="D4" s="11"/>
      <c r="E4" s="12"/>
      <c r="F4" s="12"/>
      <c r="G4" s="12"/>
      <c r="H4" s="13"/>
    </row>
    <row r="5" ht="25.5" customHeight="1">
      <c r="A5" t="s" s="8">
        <v>4</v>
      </c>
      <c r="B5" s="15">
        <f>MROUND(B4,5000)</f>
        <v>0</v>
      </c>
      <c r="C5" s="10"/>
      <c r="D5" s="11"/>
      <c r="E5" s="12"/>
      <c r="F5" s="12"/>
      <c r="G5" s="12"/>
      <c r="H5" s="13"/>
    </row>
    <row r="6" ht="12.75" customHeight="1">
      <c r="A6" s="16"/>
      <c r="B6" s="17"/>
      <c r="C6" s="18"/>
      <c r="D6" s="12"/>
      <c r="E6" s="12"/>
      <c r="F6" s="12"/>
      <c r="G6" s="12"/>
      <c r="H6" s="13"/>
    </row>
    <row r="7" ht="12.75" customHeight="1">
      <c r="A7" t="s" s="19">
        <v>5</v>
      </c>
      <c r="B7" s="20"/>
      <c r="C7" s="10"/>
      <c r="D7" s="12"/>
      <c r="E7" s="12"/>
      <c r="F7" s="12"/>
      <c r="G7" s="12"/>
      <c r="H7" s="13"/>
    </row>
    <row r="8" ht="12.75" customHeight="1">
      <c r="A8" t="s" s="8">
        <v>6</v>
      </c>
      <c r="B8" s="15">
        <v>39</v>
      </c>
      <c r="C8" s="10"/>
      <c r="D8" s="12"/>
      <c r="E8" s="12"/>
      <c r="F8" s="12"/>
      <c r="G8" s="12"/>
      <c r="H8" s="13"/>
    </row>
    <row r="9" ht="12.75" customHeight="1">
      <c r="A9" t="s" s="8">
        <v>2</v>
      </c>
      <c r="B9" s="15">
        <f>'Price - Women'!E41</f>
        <v>2440.837393162394</v>
      </c>
      <c r="C9" s="10"/>
      <c r="D9" s="12"/>
      <c r="E9" s="12"/>
      <c r="F9" s="12"/>
      <c r="G9" s="12"/>
      <c r="H9" s="13"/>
    </row>
    <row r="10" ht="12.75" customHeight="1">
      <c r="A10" t="s" s="8">
        <v>3</v>
      </c>
      <c r="B10" s="14">
        <f>'Price - Women'!F41</f>
        <v>367283.7393162393</v>
      </c>
      <c r="C10" s="10"/>
      <c r="D10" s="12"/>
      <c r="E10" s="12"/>
      <c r="F10" s="12"/>
      <c r="G10" s="12"/>
      <c r="H10" s="13"/>
    </row>
    <row r="11" ht="25.5" customHeight="1">
      <c r="A11" t="s" s="8">
        <v>4</v>
      </c>
      <c r="B11" s="15">
        <f>MROUND(B10,5000)</f>
        <v>365000</v>
      </c>
      <c r="C11" s="10"/>
      <c r="D11" s="12"/>
      <c r="E11" s="12"/>
      <c r="F11" s="12"/>
      <c r="G11" s="12"/>
      <c r="H11" s="13"/>
    </row>
    <row r="12" ht="12.75" customHeight="1">
      <c r="A12" s="16"/>
      <c r="B12" s="21"/>
      <c r="C12" s="18"/>
      <c r="D12" s="12"/>
      <c r="E12" s="12"/>
      <c r="F12" s="11"/>
      <c r="G12" s="11"/>
      <c r="H12" s="22"/>
    </row>
    <row r="13" ht="12.75" customHeight="1">
      <c r="A13" t="s" s="19">
        <v>7</v>
      </c>
      <c r="B13" s="20"/>
      <c r="C13" s="10"/>
      <c r="D13" s="12"/>
      <c r="E13" s="12"/>
      <c r="F13" s="12"/>
      <c r="G13" s="12"/>
      <c r="H13" s="13"/>
    </row>
    <row r="14" ht="12.75" customHeight="1">
      <c r="A14" t="s" s="8">
        <v>8</v>
      </c>
      <c r="B14" s="23">
        <f>(128+39)/4</f>
        <v>41.75</v>
      </c>
      <c r="C14" s="10"/>
      <c r="D14" s="12"/>
      <c r="E14" s="12"/>
      <c r="F14" s="12"/>
      <c r="G14" s="12"/>
      <c r="H14" s="13"/>
    </row>
    <row r="15" ht="12.75" customHeight="1">
      <c r="A15" t="s" s="8">
        <v>9</v>
      </c>
      <c r="B15" s="15">
        <f>B5+B11</f>
        <v>365000</v>
      </c>
      <c r="C15" s="10"/>
      <c r="D15" s="12"/>
      <c r="E15" s="12"/>
      <c r="F15" s="12"/>
      <c r="G15" s="12"/>
      <c r="H15" s="13"/>
    </row>
    <row r="16" ht="12.75" customHeight="1">
      <c r="A16" t="s" s="8">
        <v>10</v>
      </c>
      <c r="B16" s="15">
        <f>(B5+B11)/(128+39)</f>
        <v>2185.628742514970</v>
      </c>
      <c r="C16" s="10"/>
      <c r="D16" s="12"/>
      <c r="E16" s="12"/>
      <c r="F16" s="12"/>
      <c r="G16" s="12"/>
      <c r="H16" s="13"/>
    </row>
    <row r="17" ht="12.75" customHeight="1">
      <c r="A17" s="16"/>
      <c r="B17" s="21"/>
      <c r="C17" s="18"/>
      <c r="D17" s="12"/>
      <c r="E17" s="12"/>
      <c r="F17" s="11"/>
      <c r="G17" s="11"/>
      <c r="H17" s="22"/>
    </row>
    <row r="18" ht="12.75" customHeight="1">
      <c r="A18" t="s" s="24">
        <v>11</v>
      </c>
      <c r="B18" t="s" s="24">
        <v>12</v>
      </c>
      <c r="C18" s="10"/>
      <c r="D18" s="11"/>
      <c r="E18" s="11"/>
      <c r="F18" s="11"/>
      <c r="G18" s="11"/>
      <c r="H18" s="22"/>
    </row>
    <row r="19" ht="12.75" customHeight="1">
      <c r="A19" t="s" s="8">
        <v>13</v>
      </c>
      <c r="B19" t="s" s="8">
        <v>14</v>
      </c>
      <c r="C19" s="10"/>
      <c r="D19" s="11"/>
      <c r="E19" s="11"/>
      <c r="F19" s="11"/>
      <c r="G19" s="11"/>
      <c r="H19" s="22"/>
    </row>
    <row r="20" ht="12.75" customHeight="1">
      <c r="A20" t="s" s="8">
        <v>15</v>
      </c>
      <c r="B20" t="s" s="8">
        <v>16</v>
      </c>
      <c r="C20" s="10"/>
      <c r="D20" s="11"/>
      <c r="E20" s="11"/>
      <c r="F20" s="11"/>
      <c r="G20" s="11"/>
      <c r="H20" s="22"/>
    </row>
    <row r="21" ht="12.75" customHeight="1">
      <c r="A21" t="s" s="8">
        <v>17</v>
      </c>
      <c r="B21" t="s" s="8">
        <v>18</v>
      </c>
      <c r="C21" s="10"/>
      <c r="D21" s="11"/>
      <c r="E21" s="11"/>
      <c r="F21" s="11"/>
      <c r="G21" s="11"/>
      <c r="H21" s="22"/>
    </row>
    <row r="22" ht="12.75" customHeight="1">
      <c r="A22" t="s" s="8">
        <v>19</v>
      </c>
      <c r="B22" t="s" s="8">
        <v>20</v>
      </c>
      <c r="C22" s="10"/>
      <c r="D22" s="11"/>
      <c r="E22" s="11"/>
      <c r="F22" s="11"/>
      <c r="G22" s="11"/>
      <c r="H22" s="22"/>
    </row>
    <row r="23" ht="12.75" customHeight="1">
      <c r="A23" t="s" s="8">
        <v>21</v>
      </c>
      <c r="B23" t="s" s="8">
        <v>22</v>
      </c>
      <c r="C23" s="10"/>
      <c r="D23" s="11"/>
      <c r="E23" s="11"/>
      <c r="F23" s="11"/>
      <c r="G23" s="11"/>
      <c r="H23" s="22"/>
    </row>
    <row r="24" ht="12.75" customHeight="1">
      <c r="A24" t="s" s="8">
        <v>23</v>
      </c>
      <c r="B24" t="s" s="8">
        <v>24</v>
      </c>
      <c r="C24" s="10"/>
      <c r="D24" s="11"/>
      <c r="E24" s="11"/>
      <c r="F24" s="11"/>
      <c r="G24" s="11"/>
      <c r="H24" s="22"/>
    </row>
    <row r="25" ht="17" customHeight="1">
      <c r="A25" s="16"/>
      <c r="B25" s="21"/>
      <c r="C25" s="25"/>
      <c r="D25" s="11"/>
      <c r="E25" s="11"/>
      <c r="F25" s="11"/>
      <c r="G25" s="11"/>
      <c r="H25" s="22"/>
    </row>
    <row r="26" ht="12.75" customHeight="1">
      <c r="A26" t="s" s="26">
        <v>25</v>
      </c>
      <c r="B26" s="27"/>
      <c r="C26" s="28"/>
      <c r="D26" s="29"/>
      <c r="E26" s="11"/>
      <c r="F26" s="11"/>
      <c r="G26" s="11"/>
      <c r="H26" s="22"/>
    </row>
    <row r="27" ht="25.5" customHeight="1">
      <c r="A27" t="s" s="30">
        <v>26</v>
      </c>
      <c r="B27" t="s" s="30">
        <v>27</v>
      </c>
      <c r="C27" t="s" s="30">
        <v>28</v>
      </c>
      <c r="D27" s="29"/>
      <c r="E27" s="11"/>
      <c r="F27" s="11"/>
      <c r="G27" s="11"/>
      <c r="H27" s="22"/>
    </row>
    <row r="28" ht="12.75" customHeight="1">
      <c r="A28" t="s" s="8">
        <v>29</v>
      </c>
      <c r="B28" t="s" s="31">
        <v>30</v>
      </c>
      <c r="C28" s="32">
        <v>10000</v>
      </c>
      <c r="D28" s="29"/>
      <c r="E28" s="11"/>
      <c r="F28" s="11"/>
      <c r="G28" s="11"/>
      <c r="H28" s="22"/>
    </row>
    <row r="29" ht="12.75" customHeight="1">
      <c r="A29" t="s" s="31">
        <v>31</v>
      </c>
      <c r="B29" t="s" s="31">
        <v>30</v>
      </c>
      <c r="C29" s="15">
        <v>3500</v>
      </c>
      <c r="D29" s="29"/>
      <c r="E29" s="11"/>
      <c r="F29" s="11"/>
      <c r="G29" s="11"/>
      <c r="H29" s="22"/>
    </row>
    <row r="30" ht="12.75" customHeight="1">
      <c r="A30" t="s" s="31">
        <v>32</v>
      </c>
      <c r="B30" t="s" s="31">
        <v>30</v>
      </c>
      <c r="C30" s="32">
        <v>7500</v>
      </c>
      <c r="D30" s="29"/>
      <c r="E30" s="11"/>
      <c r="F30" s="11"/>
      <c r="G30" s="11"/>
      <c r="H30" s="22"/>
    </row>
    <row r="31" ht="12.75" customHeight="1">
      <c r="A31" t="s" s="31">
        <v>33</v>
      </c>
      <c r="B31" t="s" s="31">
        <v>30</v>
      </c>
      <c r="C31" s="33">
        <v>0</v>
      </c>
      <c r="D31" s="34"/>
      <c r="E31" s="35"/>
      <c r="F31" s="35"/>
      <c r="G31" s="35"/>
      <c r="H31" s="36"/>
    </row>
  </sheetData>
  <mergeCells count="1">
    <mergeCell ref="A26:C2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T299"/>
  <sheetViews>
    <sheetView workbookViewId="0" showGridLines="0" defaultGridColor="1"/>
  </sheetViews>
  <sheetFormatPr defaultColWidth="6.625" defaultRowHeight="15" customHeight="1" outlineLevelRow="0" outlineLevelCol="0"/>
  <cols>
    <col min="1" max="1" width="10.5" style="37" customWidth="1"/>
    <col min="2" max="2" width="13.5" style="37" customWidth="1"/>
    <col min="3" max="3" width="9.125" style="37" customWidth="1"/>
    <col min="4" max="4" width="9.125" style="37" customWidth="1"/>
    <col min="5" max="5" width="7.875" style="37" customWidth="1"/>
    <col min="6" max="6" width="11.5" style="37" customWidth="1"/>
    <col min="7" max="7" width="8.25" style="37" customWidth="1"/>
    <col min="8" max="8" width="8.5" style="37" customWidth="1"/>
    <col min="9" max="9" width="6.625" style="37" customWidth="1"/>
    <col min="10" max="10" width="6.625" style="37" customWidth="1"/>
    <col min="11" max="11" width="6.625" style="37" customWidth="1"/>
    <col min="12" max="12" width="6.625" style="37" customWidth="1"/>
    <col min="13" max="13" width="6.625" style="37" customWidth="1"/>
    <col min="14" max="14" width="6.625" style="37" customWidth="1"/>
    <col min="15" max="15" width="6.625" style="37" customWidth="1"/>
    <col min="16" max="16" width="6.625" style="37" customWidth="1"/>
    <col min="17" max="17" width="6.625" style="37" customWidth="1"/>
    <col min="18" max="18" width="6.625" style="37" customWidth="1"/>
    <col min="19" max="19" width="6.625" style="37" customWidth="1"/>
    <col min="20" max="20" width="6.625" style="37" customWidth="1"/>
    <col min="21" max="256" width="6.625" style="37" customWidth="1"/>
  </cols>
  <sheetData>
    <row r="1" ht="15.75" customHeight="1">
      <c r="A1" s="38">
        <v>1975000</v>
      </c>
      <c r="B1" t="s" s="39">
        <v>34</v>
      </c>
      <c r="C1" s="40"/>
      <c r="D1" s="40"/>
      <c r="E1" s="40"/>
      <c r="F1" s="40"/>
      <c r="G1" s="40"/>
      <c r="H1" s="40"/>
      <c r="I1" s="41"/>
      <c r="J1" s="42"/>
      <c r="K1" s="43"/>
      <c r="L1" s="44"/>
      <c r="M1" s="44"/>
      <c r="N1" s="44"/>
      <c r="O1" s="44"/>
      <c r="P1" s="43"/>
      <c r="Q1" s="44"/>
      <c r="R1" s="44"/>
      <c r="S1" s="44"/>
      <c r="T1" s="44"/>
    </row>
    <row r="2" ht="16" customHeight="1">
      <c r="A2" s="45"/>
      <c r="B2" t="s" s="46">
        <v>35</v>
      </c>
      <c r="C2" s="46">
        <f>SUMIF($G$6:$G$299,$B$2,$E$6:$E$299)</f>
        <v>1010000</v>
      </c>
      <c r="D2" t="s" s="47">
        <v>36</v>
      </c>
      <c r="E2" s="47">
        <f>SUMIF($G$6:$G$299,$D$2,$E$6:$E$299)</f>
        <v>620000</v>
      </c>
      <c r="F2" t="s" s="48">
        <v>37</v>
      </c>
      <c r="G2" s="48">
        <f>SUMIF($G$6:$G$299,$F$2,$E$6:$E$299)</f>
        <v>430000</v>
      </c>
      <c r="H2" t="s" s="49">
        <v>38</v>
      </c>
      <c r="I2" s="49">
        <f>SUMIF($G$6:$G$299,$H$2,$E$6:$E$299)</f>
        <v>1959000</v>
      </c>
      <c r="J2" s="42"/>
      <c r="K2" s="50"/>
      <c r="L2" t="s" s="51">
        <v>35</v>
      </c>
      <c r="M2" s="51">
        <f>SUMIF($G$6:$G$299,$B$2,$F$6:$F$299)</f>
        <v>-64000</v>
      </c>
      <c r="N2" t="s" s="52">
        <v>38</v>
      </c>
      <c r="O2" s="52">
        <f>SUMIF($G$6:$G$299,$H$2,$F$6:$F$299)</f>
        <v>319000</v>
      </c>
      <c r="P2" s="53"/>
      <c r="Q2" t="s" s="51">
        <v>35</v>
      </c>
      <c r="R2" s="51">
        <f>COUNTIF($G$6:$G$299,$B$2)</f>
        <v>2</v>
      </c>
      <c r="S2" t="s" s="52">
        <v>38</v>
      </c>
      <c r="T2" s="54">
        <f>COUNTIF($G$6:$G$299,$H$2)</f>
        <v>30</v>
      </c>
    </row>
    <row r="3" ht="16" customHeight="1">
      <c r="A3" s="45"/>
      <c r="B3" s="55"/>
      <c r="C3" s="46">
        <f>$A$1-SUMIF($G$6:$G$299,$B$2,$E$6:$E$299)</f>
        <v>965000</v>
      </c>
      <c r="D3" s="55"/>
      <c r="E3" s="47">
        <f>$A$1-SUMIF($G$6:$G$299,$D$2,$E$6:$E$299)</f>
        <v>1355000</v>
      </c>
      <c r="F3" s="55"/>
      <c r="G3" s="48">
        <f>$A$1-SUMIF($G$6:$G$299,$F$2,$E$6:$E$299)</f>
        <v>1545000</v>
      </c>
      <c r="H3" s="55"/>
      <c r="I3" s="49">
        <f>$A$1-SUMIF($G$6:$G$299,$H$2,$E$6:$E$299)</f>
        <v>16000</v>
      </c>
      <c r="J3" s="42"/>
      <c r="K3" s="50"/>
      <c r="L3" t="s" s="56">
        <v>36</v>
      </c>
      <c r="M3" s="56">
        <f>SUMIF($G$6:$G$299,$D$2,$F$6:$F$299)</f>
        <v>-48000</v>
      </c>
      <c r="N3" t="s" s="57">
        <v>37</v>
      </c>
      <c r="O3" s="57">
        <f>SUMIF($G$6:$G$299,$F$2,$F$6:$F$299)</f>
        <v>386000</v>
      </c>
      <c r="P3" s="53"/>
      <c r="Q3" t="s" s="56">
        <v>36</v>
      </c>
      <c r="R3" s="56">
        <f>COUNTIF($G$6:$G$299,$D$2)</f>
        <v>2</v>
      </c>
      <c r="S3" t="s" s="57">
        <v>37</v>
      </c>
      <c r="T3" s="58">
        <f>COUNTIF($G$6:$G$299,$F$2)</f>
        <v>2</v>
      </c>
    </row>
    <row r="4" ht="16" customHeight="1">
      <c r="A4" s="59"/>
      <c r="B4" s="60"/>
      <c r="C4" s="60"/>
      <c r="D4" s="60"/>
      <c r="E4" s="60"/>
      <c r="F4" s="60"/>
      <c r="G4" s="60"/>
      <c r="H4" s="60"/>
      <c r="I4" s="61"/>
      <c r="J4" s="43"/>
      <c r="K4" s="43"/>
      <c r="L4" s="62"/>
      <c r="M4" s="62"/>
      <c r="N4" s="62"/>
      <c r="O4" s="62"/>
      <c r="P4" s="43"/>
      <c r="Q4" s="62"/>
      <c r="R4" s="62"/>
      <c r="S4" s="62"/>
      <c r="T4" s="62"/>
    </row>
    <row r="5" ht="16" customHeight="1">
      <c r="A5" t="s" s="63">
        <v>39</v>
      </c>
      <c r="B5" t="s" s="64">
        <v>26</v>
      </c>
      <c r="C5" t="s" s="64">
        <v>40</v>
      </c>
      <c r="D5" t="s" s="64">
        <v>41</v>
      </c>
      <c r="E5" t="s" s="64">
        <v>42</v>
      </c>
      <c r="F5" t="s" s="64">
        <v>43</v>
      </c>
      <c r="G5" t="s" s="64">
        <v>44</v>
      </c>
      <c r="H5" t="s" s="65">
        <v>45</v>
      </c>
      <c r="I5" s="66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ht="16" customHeight="1">
      <c r="A6" t="s" s="67">
        <v>46</v>
      </c>
      <c r="B6" t="s" s="68">
        <f>VLOOKUP($A6,'Players'!$A$2:$H$168,2,0)</f>
        <v>47</v>
      </c>
      <c r="C6" s="69">
        <f>VLOOKUP($A6,'Players'!$A$2:$I$168,9,0)</f>
        <v>95000</v>
      </c>
      <c r="D6" s="69">
        <f>C6*4</f>
        <v>380000</v>
      </c>
      <c r="E6" s="68">
        <v>161000</v>
      </c>
      <c r="F6" s="68">
        <f>D6-E6</f>
        <v>219000</v>
      </c>
      <c r="G6" t="s" s="68">
        <v>38</v>
      </c>
      <c r="H6" t="s" s="70">
        <f>VLOOKUP($A6,'Players'!$A$2:$H$168,3,0)</f>
        <v>48</v>
      </c>
      <c r="I6" s="66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ht="16" customHeight="1">
      <c r="A7" t="s" s="67">
        <v>49</v>
      </c>
      <c r="B7" t="s" s="68">
        <f>VLOOKUP($A7,'Players'!$A$2:$H$168,2,0)</f>
        <v>50</v>
      </c>
      <c r="C7" s="69">
        <f>VLOOKUP($A7,'Players'!$A$2:$I$168,9,0)</f>
        <v>124000</v>
      </c>
      <c r="D7" s="69">
        <f>C7*4</f>
        <v>496000</v>
      </c>
      <c r="E7" s="68">
        <v>580000</v>
      </c>
      <c r="F7" s="68">
        <f>D7-E7</f>
        <v>-84000</v>
      </c>
      <c r="G7" t="s" s="68">
        <v>35</v>
      </c>
      <c r="H7" t="s" s="70">
        <f>VLOOKUP($A7,'Players'!$A$2:$H$168,3,0)</f>
        <v>51</v>
      </c>
      <c r="I7" s="66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ht="16" customHeight="1">
      <c r="A8" t="s" s="67">
        <v>52</v>
      </c>
      <c r="B8" t="s" s="68">
        <f>VLOOKUP($A8,'Players'!$A$2:$H$168,2,0)</f>
        <v>53</v>
      </c>
      <c r="C8" s="69">
        <f>VLOOKUP($A8,'Players'!$A$2:$I$168,9,0)</f>
        <v>125500</v>
      </c>
      <c r="D8" s="69">
        <f>C8*4</f>
        <v>502000</v>
      </c>
      <c r="E8" s="68">
        <v>220000</v>
      </c>
      <c r="F8" s="68">
        <f>D8-E8</f>
        <v>282000</v>
      </c>
      <c r="G8" t="s" s="68">
        <v>37</v>
      </c>
      <c r="H8" t="s" s="70">
        <f>VLOOKUP($A8,'Players'!$A$2:$H$168,3,0)</f>
        <v>54</v>
      </c>
      <c r="I8" s="66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ht="16" customHeight="1">
      <c r="A9" t="s" s="67">
        <v>55</v>
      </c>
      <c r="B9" t="s" s="68">
        <f>VLOOKUP($A9,'Players'!$A$2:$H$168,2,0)</f>
        <v>56</v>
      </c>
      <c r="C9" s="69">
        <f>VLOOKUP($A9,'Players'!$A$2:$I$168,9,0)</f>
        <v>165000</v>
      </c>
      <c r="D9" s="69">
        <f>C9*4</f>
        <v>660000</v>
      </c>
      <c r="E9" s="68">
        <v>560000</v>
      </c>
      <c r="F9" s="68">
        <f>D9-E9</f>
        <v>100000</v>
      </c>
      <c r="G9" t="s" s="68">
        <v>38</v>
      </c>
      <c r="H9" t="s" s="70">
        <f>VLOOKUP($A9,'Players'!$A$2:$H$168,3,0)</f>
        <v>57</v>
      </c>
      <c r="I9" s="66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ht="16" customHeight="1">
      <c r="A10" t="s" s="67">
        <v>58</v>
      </c>
      <c r="B10" t="s" s="68">
        <f>VLOOKUP($A10,'Players'!$A$2:$H$168,2,0)</f>
        <v>59</v>
      </c>
      <c r="C10" s="69">
        <f>VLOOKUP($A10,'Players'!$A$2:$I$168,9,0)</f>
        <v>112500</v>
      </c>
      <c r="D10" s="69">
        <f>C10*4</f>
        <v>450000</v>
      </c>
      <c r="E10" s="68">
        <v>430000</v>
      </c>
      <c r="F10" s="68">
        <f>D10-E10</f>
        <v>20000</v>
      </c>
      <c r="G10" t="s" s="68">
        <v>35</v>
      </c>
      <c r="H10" t="s" s="70">
        <f>VLOOKUP($A10,'Players'!$A$2:$H$168,3,0)</f>
        <v>60</v>
      </c>
      <c r="I10" s="66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ht="16" customHeight="1">
      <c r="A11" t="s" s="67">
        <v>61</v>
      </c>
      <c r="B11" t="s" s="68">
        <f>VLOOKUP($A11,'Players'!$A$2:$H$168,2,0)</f>
        <v>62</v>
      </c>
      <c r="C11" s="69">
        <f>VLOOKUP($A11,'Players'!$A$2:$I$168,9,0)</f>
        <v>78500</v>
      </c>
      <c r="D11" s="69">
        <f>C11*4</f>
        <v>314000</v>
      </c>
      <c r="E11" s="68">
        <v>210000</v>
      </c>
      <c r="F11" s="68">
        <f>D11-E11</f>
        <v>104000</v>
      </c>
      <c r="G11" t="s" s="68">
        <v>37</v>
      </c>
      <c r="H11" t="s" s="70">
        <f>VLOOKUP($A11,'Players'!$A$2:$H$168,3,0)</f>
        <v>63</v>
      </c>
      <c r="I11" s="66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ht="16" customHeight="1">
      <c r="A12" t="s" s="67">
        <v>64</v>
      </c>
      <c r="B12" t="s" s="68">
        <f>VLOOKUP($A12,'Players'!$A$2:$H$168,2,0)</f>
        <v>65</v>
      </c>
      <c r="C12" s="69">
        <f>VLOOKUP($A12,'Players'!$A$2:$I$168,9,0)</f>
        <v>92000</v>
      </c>
      <c r="D12" s="69">
        <f>C12*4</f>
        <v>368000</v>
      </c>
      <c r="E12" s="68">
        <v>410000</v>
      </c>
      <c r="F12" s="68">
        <f>D12-E12</f>
        <v>-42000</v>
      </c>
      <c r="G12" t="s" s="68">
        <v>36</v>
      </c>
      <c r="H12" t="s" s="70">
        <f>VLOOKUP($A12,'Players'!$A$2:$H$168,3,0)</f>
        <v>66</v>
      </c>
      <c r="I12" s="66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ht="16" customHeight="1">
      <c r="A13" t="s" s="67">
        <v>67</v>
      </c>
      <c r="B13" t="s" s="68">
        <f>VLOOKUP($A13,'Players'!$A$2:$H$168,2,0)</f>
        <v>68</v>
      </c>
      <c r="C13" s="69">
        <f>VLOOKUP($A13,'Players'!$A$2:$I$168,9,0)</f>
        <v>51000</v>
      </c>
      <c r="D13" s="69">
        <f>C13*4</f>
        <v>204000</v>
      </c>
      <c r="E13" s="68">
        <v>210000</v>
      </c>
      <c r="F13" s="68">
        <f>D13-E13</f>
        <v>-6000</v>
      </c>
      <c r="G13" t="s" s="68">
        <v>36</v>
      </c>
      <c r="H13" t="s" s="70">
        <f>VLOOKUP($A13,'Players'!$A$2:$H$168,3,0)</f>
        <v>69</v>
      </c>
      <c r="I13" s="66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ht="16" customHeight="1">
      <c r="A14" s="71"/>
      <c r="B14" s="68">
        <f>VLOOKUP($A14,'Players'!$A$2:$H$168,2,0)</f>
      </c>
      <c r="C14" s="68">
        <f>VLOOKUP($A14,'Players'!$A$2:$I$168,9,0)</f>
      </c>
      <c r="D14" s="68">
        <f>C14*4</f>
      </c>
      <c r="E14" s="72"/>
      <c r="F14" s="68">
        <f>D14-E14</f>
      </c>
      <c r="G14" s="72"/>
      <c r="H14" s="70">
        <f>VLOOKUP($A14,'Players'!$A$2:$H$168,3,0)</f>
      </c>
      <c r="I14" s="66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ht="16" customHeight="1">
      <c r="A15" t="s" s="67">
        <v>70</v>
      </c>
      <c r="B15" t="s" s="68">
        <f>VLOOKUP($A15,'Players'!$A$2:$H$168,2,0)</f>
        <v>71</v>
      </c>
      <c r="C15" s="69">
        <f>VLOOKUP($A15,'Players'!$A$2:$I$168,9,0)</f>
        <v>38500</v>
      </c>
      <c r="D15" s="69">
        <f>C15*4</f>
        <v>154000</v>
      </c>
      <c r="E15" s="69">
        <f>D15:D15</f>
        <v>154000</v>
      </c>
      <c r="F15" s="69">
        <f>D15-E15</f>
        <v>0</v>
      </c>
      <c r="G15" t="s" s="68">
        <v>38</v>
      </c>
      <c r="H15" t="s" s="70">
        <f>VLOOKUP($A15,'Players'!$A$2:$H$168,3,0)</f>
        <v>72</v>
      </c>
      <c r="I15" s="66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ht="16" customHeight="1">
      <c r="A16" t="s" s="67">
        <v>73</v>
      </c>
      <c r="B16" t="s" s="68">
        <f>VLOOKUP($A16,'Players'!$A$2:$H$168,2,0)</f>
        <v>74</v>
      </c>
      <c r="C16" s="69">
        <f>VLOOKUP($A16,'Players'!$A$2:$I$168,9,0)</f>
        <v>13000</v>
      </c>
      <c r="D16" s="69">
        <f>C16*4</f>
        <v>52000</v>
      </c>
      <c r="E16" s="69">
        <f>D16:D16</f>
        <v>52000</v>
      </c>
      <c r="F16" s="69">
        <f>D16-E16</f>
        <v>0</v>
      </c>
      <c r="G16" t="s" s="68">
        <v>38</v>
      </c>
      <c r="H16" t="s" s="70">
        <f>VLOOKUP($A16,'Players'!$A$2:$H$168,3,0)</f>
        <v>75</v>
      </c>
      <c r="I16" s="66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ht="16" customHeight="1">
      <c r="A17" t="s" s="67">
        <v>76</v>
      </c>
      <c r="B17" t="s" s="68">
        <f>VLOOKUP($A17,'Players'!$A$2:$H$168,2,0)</f>
        <v>77</v>
      </c>
      <c r="C17" s="69">
        <f>VLOOKUP($A17,'Players'!$A$2:$I$168,9,0)</f>
        <v>6500</v>
      </c>
      <c r="D17" s="69">
        <f>C17*4</f>
        <v>26000</v>
      </c>
      <c r="E17" s="69">
        <f>D17:D17</f>
        <v>26000</v>
      </c>
      <c r="F17" s="69">
        <f>D17-E17</f>
        <v>0</v>
      </c>
      <c r="G17" t="s" s="68">
        <v>38</v>
      </c>
      <c r="H17" t="s" s="70">
        <f>VLOOKUP($A17,'Players'!$A$2:$H$168,3,0)</f>
        <v>78</v>
      </c>
      <c r="I17" s="66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ht="16" customHeight="1">
      <c r="A18" t="s" s="67">
        <v>79</v>
      </c>
      <c r="B18" t="s" s="68">
        <f>VLOOKUP($A18,'Players'!$A$2:$H$168,2,0)</f>
        <v>80</v>
      </c>
      <c r="C18" s="69">
        <f>VLOOKUP($A18,'Players'!$A$2:$I$168,9,0)</f>
        <v>50500</v>
      </c>
      <c r="D18" s="69">
        <f>C18*4</f>
        <v>202000</v>
      </c>
      <c r="E18" s="69">
        <f>D18:D18</f>
        <v>202000</v>
      </c>
      <c r="F18" s="69">
        <f>D18-E18</f>
        <v>0</v>
      </c>
      <c r="G18" t="s" s="68">
        <v>38</v>
      </c>
      <c r="H18" t="s" s="70">
        <f>VLOOKUP($A18,'Players'!$A$2:$H$168,3,0)</f>
        <v>81</v>
      </c>
      <c r="I18" s="66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ht="16" customHeight="1">
      <c r="A19" t="s" s="67">
        <v>82</v>
      </c>
      <c r="B19" t="s" s="68">
        <f>VLOOKUP($A19,'Players'!$A$2:$H$168,2,0)</f>
        <v>83</v>
      </c>
      <c r="C19" s="69">
        <f>VLOOKUP($A19,'Players'!$A$2:$I$168,9,0)</f>
        <v>10500</v>
      </c>
      <c r="D19" s="69">
        <f>C19*4</f>
        <v>42000</v>
      </c>
      <c r="E19" s="69">
        <f>D19:D19</f>
        <v>42000</v>
      </c>
      <c r="F19" s="69">
        <f>D19-E19</f>
        <v>0</v>
      </c>
      <c r="G19" t="s" s="68">
        <v>38</v>
      </c>
      <c r="H19" t="s" s="70">
        <f>VLOOKUP($A19,'Players'!$A$2:$H$168,3,0)</f>
        <v>84</v>
      </c>
      <c r="I19" s="66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ht="16" customHeight="1">
      <c r="A20" t="s" s="67">
        <v>85</v>
      </c>
      <c r="B20" t="s" s="68">
        <f>VLOOKUP($A20,'Players'!$A$2:$H$168,2,0)</f>
        <v>86</v>
      </c>
      <c r="C20" s="69">
        <f>VLOOKUP($A20,'Players'!$A$2:$I$168,9,0)</f>
        <v>12500</v>
      </c>
      <c r="D20" s="69">
        <f>C20*4</f>
        <v>50000</v>
      </c>
      <c r="E20" s="69">
        <f>D20:D20</f>
        <v>50000</v>
      </c>
      <c r="F20" s="69">
        <f>D20-E20</f>
        <v>0</v>
      </c>
      <c r="G20" t="s" s="68">
        <v>38</v>
      </c>
      <c r="H20" t="s" s="70">
        <f>VLOOKUP($A20,'Players'!$A$2:$H$168,3,0)</f>
        <v>87</v>
      </c>
      <c r="I20" s="66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ht="16" customHeight="1">
      <c r="A21" t="s" s="67">
        <v>88</v>
      </c>
      <c r="B21" t="s" s="68">
        <f>VLOOKUP($A21,'Players'!$A$2:$H$168,2,0)</f>
        <v>89</v>
      </c>
      <c r="C21" s="69">
        <f>VLOOKUP($A21,'Players'!$A$2:$I$168,9,0)</f>
        <v>13000</v>
      </c>
      <c r="D21" s="69">
        <f>C21*4</f>
        <v>52000</v>
      </c>
      <c r="E21" s="69">
        <f>D21:D21</f>
        <v>52000</v>
      </c>
      <c r="F21" s="69">
        <f>D21-E21</f>
        <v>0</v>
      </c>
      <c r="G21" t="s" s="68">
        <v>38</v>
      </c>
      <c r="H21" t="s" s="70">
        <f>VLOOKUP($A21,'Players'!$A$2:$H$168,3,0)</f>
        <v>90</v>
      </c>
      <c r="I21" s="66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ht="16" customHeight="1">
      <c r="A22" t="s" s="67">
        <v>91</v>
      </c>
      <c r="B22" t="s" s="68">
        <f>VLOOKUP($A22,'Players'!$A$2:$H$168,2,0)</f>
        <v>92</v>
      </c>
      <c r="C22" s="69">
        <f>VLOOKUP($A22,'Players'!$A$2:$I$168,9,0)</f>
        <v>7500</v>
      </c>
      <c r="D22" s="69">
        <f>C22*4</f>
        <v>30000</v>
      </c>
      <c r="E22" s="69">
        <f>D22:D22</f>
        <v>30000</v>
      </c>
      <c r="F22" s="69">
        <f>D22-E22</f>
        <v>0</v>
      </c>
      <c r="G22" t="s" s="68">
        <v>38</v>
      </c>
      <c r="H22" t="s" s="70">
        <f>VLOOKUP($A22,'Players'!$A$2:$H$168,3,0)</f>
        <v>93</v>
      </c>
      <c r="I22" s="66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ht="16" customHeight="1">
      <c r="A23" t="s" s="67">
        <v>94</v>
      </c>
      <c r="B23" t="s" s="68">
        <f>VLOOKUP($A23,'Players'!$A$2:$H$168,2,0)</f>
        <v>95</v>
      </c>
      <c r="C23" s="69">
        <f>VLOOKUP($A23,'Players'!$A$2:$I$168,9,0)</f>
        <v>14000</v>
      </c>
      <c r="D23" s="69">
        <f>C23*4</f>
        <v>56000</v>
      </c>
      <c r="E23" s="69">
        <f>D23:D23</f>
        <v>56000</v>
      </c>
      <c r="F23" s="69">
        <f>D23-E23</f>
        <v>0</v>
      </c>
      <c r="G23" t="s" s="68">
        <v>38</v>
      </c>
      <c r="H23" t="s" s="70">
        <f>VLOOKUP($A23,'Players'!$A$2:$H$168,3,0)</f>
        <v>96</v>
      </c>
      <c r="I23" s="66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ht="16" customHeight="1">
      <c r="A24" t="s" s="67">
        <v>97</v>
      </c>
      <c r="B24" t="s" s="68">
        <f>VLOOKUP($A24,'Players'!$A$2:$H$168,2,0)</f>
        <v>98</v>
      </c>
      <c r="C24" s="69">
        <f>VLOOKUP($A24,'Players'!$A$2:$I$168,9,0)</f>
        <v>10500</v>
      </c>
      <c r="D24" s="69">
        <f>C24*4</f>
        <v>42000</v>
      </c>
      <c r="E24" s="69">
        <f>D24:D24</f>
        <v>42000</v>
      </c>
      <c r="F24" s="69">
        <f>D24-E24</f>
        <v>0</v>
      </c>
      <c r="G24" t="s" s="68">
        <v>38</v>
      </c>
      <c r="H24" t="s" s="70">
        <f>VLOOKUP($A24,'Players'!$A$2:$H$168,3,0)</f>
        <v>99</v>
      </c>
      <c r="I24" s="66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ht="16" customHeight="1">
      <c r="A25" t="s" s="67">
        <v>100</v>
      </c>
      <c r="B25" t="s" s="68">
        <f>VLOOKUP($A25,'Players'!$A$2:$H$168,2,0)</f>
        <v>101</v>
      </c>
      <c r="C25" s="69">
        <f>VLOOKUP($A25,'Players'!$A$2:$I$168,9,0)</f>
        <v>10500</v>
      </c>
      <c r="D25" s="69">
        <f>C25*4</f>
        <v>42000</v>
      </c>
      <c r="E25" s="69">
        <f>D25:D25</f>
        <v>42000</v>
      </c>
      <c r="F25" s="69">
        <f>D25-E25</f>
        <v>0</v>
      </c>
      <c r="G25" t="s" s="68">
        <v>38</v>
      </c>
      <c r="H25" t="s" s="70">
        <f>VLOOKUP($A25,'Players'!$A$2:$H$168,3,0)</f>
        <v>102</v>
      </c>
      <c r="I25" s="66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ht="16" customHeight="1">
      <c r="A26" t="s" s="67">
        <v>103</v>
      </c>
      <c r="B26" t="s" s="68">
        <f>VLOOKUP($A26,'Players'!$A$2:$H$168,2,0)</f>
        <v>104</v>
      </c>
      <c r="C26" s="69">
        <f>VLOOKUP($A26,'Players'!$A$2:$I$168,9,0)</f>
        <v>6000</v>
      </c>
      <c r="D26" s="69">
        <f>C26*4</f>
        <v>24000</v>
      </c>
      <c r="E26" s="69">
        <f>D26:D26</f>
        <v>24000</v>
      </c>
      <c r="F26" s="69">
        <f>D26-E26</f>
        <v>0</v>
      </c>
      <c r="G26" t="s" s="68">
        <v>38</v>
      </c>
      <c r="H26" t="s" s="70">
        <f>VLOOKUP($A26,'Players'!$A$2:$H$168,3,0)</f>
        <v>105</v>
      </c>
      <c r="I26" s="66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ht="16" customHeight="1">
      <c r="A27" t="s" s="67">
        <v>106</v>
      </c>
      <c r="B27" t="s" s="68">
        <f>VLOOKUP($A27,'Players'!$A$2:$H$168,2,0)</f>
        <v>107</v>
      </c>
      <c r="C27" s="69">
        <f>VLOOKUP($A27,'Players'!$A$2:$I$168,9,0)</f>
        <v>4500</v>
      </c>
      <c r="D27" s="69">
        <f>C27*4</f>
        <v>18000</v>
      </c>
      <c r="E27" s="69">
        <f>D27:D27</f>
        <v>18000</v>
      </c>
      <c r="F27" s="69">
        <f>D27-E27</f>
        <v>0</v>
      </c>
      <c r="G27" t="s" s="68">
        <v>38</v>
      </c>
      <c r="H27" t="s" s="70">
        <f>VLOOKUP($A27,'Players'!$A$2:$H$168,3,0)</f>
        <v>108</v>
      </c>
      <c r="I27" s="66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ht="16" customHeight="1">
      <c r="A28" t="s" s="67">
        <v>109</v>
      </c>
      <c r="B28" t="s" s="68">
        <f>VLOOKUP($A28,'Players'!$A$2:$H$168,2,0)</f>
        <v>110</v>
      </c>
      <c r="C28" s="69">
        <f>VLOOKUP($A28,'Players'!$A$2:$I$168,9,0)</f>
        <v>2000</v>
      </c>
      <c r="D28" s="69">
        <f>C28*4</f>
        <v>8000</v>
      </c>
      <c r="E28" s="69">
        <f>D28:D28</f>
        <v>8000</v>
      </c>
      <c r="F28" s="69">
        <f>D28-E28</f>
        <v>0</v>
      </c>
      <c r="G28" t="s" s="68">
        <v>38</v>
      </c>
      <c r="H28" t="s" s="70">
        <f>VLOOKUP($A28,'Players'!$A$2:$H$168,3,0)</f>
        <v>111</v>
      </c>
      <c r="I28" s="66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ht="16" customHeight="1">
      <c r="A29" t="s" s="67">
        <v>112</v>
      </c>
      <c r="B29" t="s" s="68">
        <f>VLOOKUP($A29,'Players'!$A$2:$H$168,2,0)</f>
        <v>113</v>
      </c>
      <c r="C29" s="69">
        <f>VLOOKUP($A29,'Players'!$A$2:$I$168,9,0)</f>
        <v>8500</v>
      </c>
      <c r="D29" s="69">
        <f>C29*4</f>
        <v>34000</v>
      </c>
      <c r="E29" s="69">
        <f>D29:D29</f>
        <v>34000</v>
      </c>
      <c r="F29" s="69">
        <f>D29-E29</f>
        <v>0</v>
      </c>
      <c r="G29" t="s" s="68">
        <v>38</v>
      </c>
      <c r="H29" t="s" s="70">
        <f>VLOOKUP($A29,'Players'!$A$2:$H$168,3,0)</f>
        <v>114</v>
      </c>
      <c r="I29" s="66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ht="16" customHeight="1">
      <c r="A30" t="s" s="67">
        <v>115</v>
      </c>
      <c r="B30" t="s" s="68">
        <f>VLOOKUP($A30,'Players'!$A$2:$H$168,2,0)</f>
        <v>116</v>
      </c>
      <c r="C30" s="69">
        <f>VLOOKUP($A30,'Players'!$A$2:$I$168,9,0)</f>
        <v>13000</v>
      </c>
      <c r="D30" s="69">
        <f>C30*4</f>
        <v>52000</v>
      </c>
      <c r="E30" s="69">
        <f>D30:D30</f>
        <v>52000</v>
      </c>
      <c r="F30" s="69">
        <f>D30-E30</f>
        <v>0</v>
      </c>
      <c r="G30" t="s" s="68">
        <v>38</v>
      </c>
      <c r="H30" t="s" s="70">
        <f>VLOOKUP($A30,'Players'!$A$2:$H$168,3,0)</f>
        <v>114</v>
      </c>
      <c r="I30" s="66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 ht="16" customHeight="1">
      <c r="A31" t="s" s="67">
        <v>117</v>
      </c>
      <c r="B31" t="s" s="68">
        <f>VLOOKUP($A31,'Players'!$A$2:$H$168,2,0)</f>
        <v>118</v>
      </c>
      <c r="C31" s="69">
        <f>VLOOKUP($A31,'Players'!$A$2:$I$168,9,0)</f>
        <v>8500</v>
      </c>
      <c r="D31" s="69">
        <f>C31*4</f>
        <v>34000</v>
      </c>
      <c r="E31" s="69">
        <f>D31:D31</f>
        <v>34000</v>
      </c>
      <c r="F31" s="69">
        <f>D31-E31</f>
        <v>0</v>
      </c>
      <c r="G31" t="s" s="68">
        <v>38</v>
      </c>
      <c r="H31" t="s" s="70">
        <f>VLOOKUP($A31,'Players'!$A$2:$H$168,3,0)</f>
        <v>119</v>
      </c>
      <c r="I31" s="66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</row>
    <row r="32" ht="16" customHeight="1">
      <c r="A32" t="s" s="67">
        <v>120</v>
      </c>
      <c r="B32" t="s" s="68">
        <f>VLOOKUP($A32,'Players'!$A$2:$H$168,2,0)</f>
        <v>121</v>
      </c>
      <c r="C32" s="69">
        <f>VLOOKUP($A32,'Players'!$A$2:$I$168,9,0)</f>
        <v>8500</v>
      </c>
      <c r="D32" s="69">
        <f>C32*4</f>
        <v>34000</v>
      </c>
      <c r="E32" s="69">
        <f>D32:D32</f>
        <v>34000</v>
      </c>
      <c r="F32" s="69">
        <f>D32-E32</f>
        <v>0</v>
      </c>
      <c r="G32" t="s" s="68">
        <v>38</v>
      </c>
      <c r="H32" t="s" s="70">
        <f>VLOOKUP($A32,'Players'!$A$2:$H$168,3,0)</f>
        <v>90</v>
      </c>
      <c r="I32" s="66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</row>
    <row r="33" ht="16" customHeight="1">
      <c r="A33" t="s" s="67">
        <v>122</v>
      </c>
      <c r="B33" t="s" s="68">
        <f>VLOOKUP($A33,'Players'!$A$2:$H$168,2,0)</f>
        <v>123</v>
      </c>
      <c r="C33" s="69">
        <f>VLOOKUP($A33,'Players'!$A$2:$I$168,9,0)</f>
        <v>3500</v>
      </c>
      <c r="D33" s="69">
        <f>C33*4</f>
        <v>14000</v>
      </c>
      <c r="E33" s="69">
        <f>D33:D33</f>
        <v>14000</v>
      </c>
      <c r="F33" s="69">
        <f>D33-E33</f>
        <v>0</v>
      </c>
      <c r="G33" t="s" s="68">
        <v>38</v>
      </c>
      <c r="H33" t="s" s="70">
        <f>VLOOKUP($A33,'Players'!$A$2:$H$168,3,0)</f>
        <v>124</v>
      </c>
      <c r="I33" s="66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</row>
    <row r="34" ht="16" customHeight="1">
      <c r="A34" t="s" s="67">
        <v>125</v>
      </c>
      <c r="B34" t="s" s="68">
        <f>VLOOKUP($A34,'Players'!$A$2:$H$168,2,0)</f>
        <v>126</v>
      </c>
      <c r="C34" s="69">
        <f>VLOOKUP($A34,'Players'!$A$2:$I$168,9,0)</f>
        <v>13500</v>
      </c>
      <c r="D34" s="69">
        <f>C34*4</f>
        <v>54000</v>
      </c>
      <c r="E34" s="69">
        <f>D34:D34</f>
        <v>54000</v>
      </c>
      <c r="F34" s="69">
        <f>D34-E34</f>
        <v>0</v>
      </c>
      <c r="G34" t="s" s="68">
        <v>38</v>
      </c>
      <c r="H34" t="s" s="70">
        <f>VLOOKUP($A34,'Players'!$A$2:$H$168,3,0)</f>
        <v>127</v>
      </c>
      <c r="I34" s="66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</row>
    <row r="35" ht="16" customHeight="1">
      <c r="A35" t="s" s="67">
        <v>128</v>
      </c>
      <c r="B35" t="s" s="68">
        <f>VLOOKUP($A35,'Players'!$A$2:$H$168,2,0)</f>
        <v>129</v>
      </c>
      <c r="C35" s="69">
        <f>VLOOKUP($A35,'Players'!$A$2:$I$168,9,0)</f>
        <v>15500</v>
      </c>
      <c r="D35" s="69">
        <f>C35*4</f>
        <v>62000</v>
      </c>
      <c r="E35" s="69">
        <f>D35:D35</f>
        <v>62000</v>
      </c>
      <c r="F35" s="69">
        <f>D35-E35</f>
        <v>0</v>
      </c>
      <c r="G35" t="s" s="68">
        <v>38</v>
      </c>
      <c r="H35" t="s" s="70">
        <f>VLOOKUP($A35,'Players'!$A$2:$H$168,3,0)</f>
        <v>130</v>
      </c>
      <c r="I35" s="66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ht="16" customHeight="1">
      <c r="A36" t="s" s="67">
        <v>131</v>
      </c>
      <c r="B36" t="s" s="68">
        <f>VLOOKUP($A36,'Players'!$A$2:$H$168,2,0)</f>
        <v>132</v>
      </c>
      <c r="C36" s="69">
        <f>VLOOKUP($A36,'Players'!$A$2:$I$168,9,0)</f>
        <v>1000</v>
      </c>
      <c r="D36" s="69">
        <f>C36*4</f>
        <v>4000</v>
      </c>
      <c r="E36" s="69">
        <f>D36:D36</f>
        <v>4000</v>
      </c>
      <c r="F36" s="69">
        <f>D36-E36</f>
        <v>0</v>
      </c>
      <c r="G36" t="s" s="68">
        <v>38</v>
      </c>
      <c r="H36" t="s" s="70">
        <f>VLOOKUP($A36,'Players'!$A$2:$H$168,3,0)</f>
        <v>133</v>
      </c>
      <c r="I36" s="66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</row>
    <row r="37" ht="16" customHeight="1">
      <c r="A37" t="s" s="67">
        <v>134</v>
      </c>
      <c r="B37" t="s" s="68">
        <f>VLOOKUP($A37,'Players'!$A$2:$H$168,2,0)</f>
        <v>135</v>
      </c>
      <c r="C37" s="69">
        <f>VLOOKUP($A37,'Players'!$A$2:$I$168,9,0)</f>
        <v>2000</v>
      </c>
      <c r="D37" s="69">
        <f>C37*4</f>
        <v>8000</v>
      </c>
      <c r="E37" s="69">
        <f>D37:D37</f>
        <v>8000</v>
      </c>
      <c r="F37" s="69">
        <f>D37-E37</f>
        <v>0</v>
      </c>
      <c r="G37" t="s" s="68">
        <v>38</v>
      </c>
      <c r="H37" t="s" s="70">
        <f>VLOOKUP($A37,'Players'!$A$2:$H$168,3,0)</f>
        <v>90</v>
      </c>
      <c r="I37" s="66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 ht="16" customHeight="1">
      <c r="A38" t="s" s="67">
        <v>136</v>
      </c>
      <c r="B38" t="s" s="68">
        <f>VLOOKUP($A38,'Players'!$A$2:$H$168,2,0)</f>
        <v>137</v>
      </c>
      <c r="C38" s="69">
        <f>VLOOKUP($A38,'Players'!$A$2:$I$168,9,0)</f>
        <v>8000</v>
      </c>
      <c r="D38" s="69">
        <f>C38*4</f>
        <v>32000</v>
      </c>
      <c r="E38" s="69">
        <f>D38:D38</f>
        <v>32000</v>
      </c>
      <c r="F38" s="69">
        <f>D38-E38</f>
        <v>0</v>
      </c>
      <c r="G38" t="s" s="68">
        <v>38</v>
      </c>
      <c r="H38" t="s" s="70">
        <f>VLOOKUP($A38,'Players'!$A$2:$H$168,3,0)</f>
        <v>114</v>
      </c>
      <c r="I38" s="66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</row>
    <row r="39" ht="16" customHeight="1">
      <c r="A39" t="s" s="67">
        <v>138</v>
      </c>
      <c r="B39" t="s" s="68">
        <f>VLOOKUP($A39,'Players'!$A$2:$H$168,2,0)</f>
        <v>139</v>
      </c>
      <c r="C39" s="69">
        <f>VLOOKUP($A39,'Players'!$A$2:$I$168,9,0)</f>
        <v>2000</v>
      </c>
      <c r="D39" s="69">
        <f>C39*4</f>
        <v>8000</v>
      </c>
      <c r="E39" s="69">
        <f>D39:D39</f>
        <v>8000</v>
      </c>
      <c r="F39" s="69">
        <f>D39-E39</f>
        <v>0</v>
      </c>
      <c r="G39" t="s" s="68">
        <v>38</v>
      </c>
      <c r="H39" t="s" s="70">
        <f>VLOOKUP($A39,'Players'!$A$2:$H$168,3,0)</f>
        <v>140</v>
      </c>
      <c r="I39" s="66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</row>
    <row r="40" ht="16" customHeight="1">
      <c r="A40" t="s" s="67">
        <v>141</v>
      </c>
      <c r="B40" t="s" s="68">
        <f>VLOOKUP($A40,'Players'!$A$2:$H$168,2,0)</f>
        <v>142</v>
      </c>
      <c r="C40" s="69">
        <f>VLOOKUP($A40,'Players'!$A$2:$I$168,9,0)</f>
        <v>8000</v>
      </c>
      <c r="D40" s="69">
        <f>C40*4</f>
        <v>32000</v>
      </c>
      <c r="E40" s="69">
        <f>D40:D40</f>
        <v>32000</v>
      </c>
      <c r="F40" s="69">
        <f>D40-E40</f>
        <v>0</v>
      </c>
      <c r="G40" t="s" s="68">
        <v>38</v>
      </c>
      <c r="H40" t="s" s="70">
        <f>VLOOKUP($A40,'Players'!$A$2:$H$168,3,0)</f>
        <v>143</v>
      </c>
      <c r="I40" s="66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ht="16" customHeight="1">
      <c r="A41" t="s" s="67">
        <v>144</v>
      </c>
      <c r="B41" t="s" s="68">
        <f>VLOOKUP($A41,'Players'!$A$2:$H$168,2,0)</f>
        <v>145</v>
      </c>
      <c r="C41" s="69">
        <f>VLOOKUP($A41,'Players'!$A$2:$I$168,9,0)</f>
        <v>13000</v>
      </c>
      <c r="D41" s="69">
        <f>C41*4</f>
        <v>52000</v>
      </c>
      <c r="E41" s="69">
        <f>D41:D41</f>
        <v>52000</v>
      </c>
      <c r="F41" s="69">
        <f>D41-E41</f>
        <v>0</v>
      </c>
      <c r="G41" t="s" s="68">
        <v>38</v>
      </c>
      <c r="H41" t="s" s="70">
        <f>VLOOKUP($A41,'Players'!$A$2:$H$168,3,0)</f>
        <v>108</v>
      </c>
      <c r="I41" s="66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ht="16" customHeight="1">
      <c r="A42" t="s" s="67">
        <v>146</v>
      </c>
      <c r="B42" t="s" s="68">
        <f>VLOOKUP($A42,'Players'!$A$2:$H$168,2,0)</f>
        <v>147</v>
      </c>
      <c r="C42" s="69">
        <f>VLOOKUP($A42,'Players'!$A$2:$I$168,9,0)</f>
        <v>5000</v>
      </c>
      <c r="D42" s="69">
        <f>C42*4</f>
        <v>20000</v>
      </c>
      <c r="E42" s="69">
        <f>D42:D42</f>
        <v>20000</v>
      </c>
      <c r="F42" s="69">
        <f>D42-E42</f>
        <v>0</v>
      </c>
      <c r="G42" t="s" s="68">
        <v>38</v>
      </c>
      <c r="H42" t="s" s="70">
        <f>VLOOKUP($A42,'Players'!$A$2:$H$168,3,0)</f>
        <v>140</v>
      </c>
      <c r="I42" s="66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</row>
    <row r="43" ht="16" customHeight="1">
      <c r="A43" s="71"/>
      <c r="B43" s="68">
        <f>VLOOKUP($A43,'Players'!$A$2:$H$168,2,0)</f>
      </c>
      <c r="C43" s="68">
        <f>VLOOKUP($A43,'Players'!$A$2:$I$168,9,0)</f>
      </c>
      <c r="D43" s="68">
        <f>C43*4</f>
      </c>
      <c r="E43" s="68">
        <f>D43:D43</f>
      </c>
      <c r="F43" s="68">
        <f>D43-E43</f>
      </c>
      <c r="G43" s="72"/>
      <c r="H43" s="70">
        <f>VLOOKUP($A43,'Players'!$A$2:$H$168,3,0)</f>
      </c>
      <c r="I43" s="66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 ht="16" customHeight="1">
      <c r="A44" s="71"/>
      <c r="B44" s="68">
        <f>VLOOKUP($A44,'Players'!$A$2:$H$168,2,0)</f>
      </c>
      <c r="C44" s="68">
        <f>VLOOKUP($A44,'Players'!$A$2:$I$168,9,0)</f>
      </c>
      <c r="D44" s="68">
        <f>C44*4</f>
      </c>
      <c r="E44" s="68">
        <f>D44:D44</f>
      </c>
      <c r="F44" s="68">
        <f>D44-E44</f>
      </c>
      <c r="G44" s="72"/>
      <c r="H44" s="70">
        <f>VLOOKUP($A44,'Players'!$A$2:$H$168,3,0)</f>
      </c>
      <c r="I44" s="66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ht="16" customHeight="1">
      <c r="A45" s="71"/>
      <c r="B45" s="68">
        <f>VLOOKUP($A45,'Players'!$A$2:$H$168,2,0)</f>
      </c>
      <c r="C45" s="68">
        <f>VLOOKUP($A45,'Players'!$A$2:$I$168,9,0)</f>
      </c>
      <c r="D45" s="68">
        <f>C45*4</f>
      </c>
      <c r="E45" s="68">
        <f>D45:D45</f>
      </c>
      <c r="F45" s="68">
        <f>D45-E45</f>
      </c>
      <c r="G45" s="72"/>
      <c r="H45" s="70">
        <f>VLOOKUP($A45,'Players'!$A$2:$H$168,3,0)</f>
      </c>
      <c r="I45" s="66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ht="16" customHeight="1">
      <c r="A46" s="71"/>
      <c r="B46" s="68">
        <f>VLOOKUP($A46,'Players'!$A$2:$H$168,2,0)</f>
      </c>
      <c r="C46" s="68">
        <f>VLOOKUP($A46,'Players'!$A$2:$I$168,9,0)</f>
      </c>
      <c r="D46" s="68">
        <f>C46*4</f>
      </c>
      <c r="E46" s="68">
        <f>D46:D46</f>
      </c>
      <c r="F46" s="68">
        <f>D46-E46</f>
      </c>
      <c r="G46" s="72"/>
      <c r="H46" s="70">
        <f>VLOOKUP($A46,'Players'!$A$2:$H$168,3,0)</f>
      </c>
      <c r="I46" s="66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 ht="16" customHeight="1">
      <c r="A47" s="71"/>
      <c r="B47" s="68">
        <f>VLOOKUP($A47,'Players'!$A$2:$H$168,2,0)</f>
      </c>
      <c r="C47" s="68">
        <f>VLOOKUP($A47,'Players'!$A$2:$I$168,9,0)</f>
      </c>
      <c r="D47" s="68">
        <f>C47*4</f>
      </c>
      <c r="E47" s="68">
        <f>D47:D47</f>
      </c>
      <c r="F47" s="68">
        <f>D47-E47</f>
      </c>
      <c r="G47" s="72"/>
      <c r="H47" s="70">
        <f>VLOOKUP($A47,'Players'!$A$2:$H$168,3,0)</f>
      </c>
      <c r="I47" s="66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</row>
    <row r="48" ht="16" customHeight="1">
      <c r="A48" s="71"/>
      <c r="B48" s="68">
        <f>VLOOKUP($A48,'Players'!$A$2:$H$168,2,0)</f>
      </c>
      <c r="C48" s="68">
        <f>VLOOKUP($A48,'Players'!$A$2:$I$168,9,0)</f>
      </c>
      <c r="D48" s="68">
        <f>C48*4</f>
      </c>
      <c r="E48" s="68">
        <f>D48:D48</f>
      </c>
      <c r="F48" s="68">
        <f>D48-E48</f>
      </c>
      <c r="G48" s="72"/>
      <c r="H48" s="70">
        <f>VLOOKUP($A48,'Players'!$A$2:$H$168,3,0)</f>
      </c>
      <c r="I48" s="66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 ht="16" customHeight="1">
      <c r="A49" s="71"/>
      <c r="B49" s="68">
        <f>VLOOKUP($A49,'Players'!$A$2:$H$168,2,0)</f>
      </c>
      <c r="C49" s="68">
        <f>VLOOKUP($A49,'Players'!$A$2:$I$168,9,0)</f>
      </c>
      <c r="D49" s="68">
        <f>C49*4</f>
      </c>
      <c r="E49" s="68">
        <f>D49:D49</f>
      </c>
      <c r="F49" s="68">
        <f>D49-E49</f>
      </c>
      <c r="G49" s="72"/>
      <c r="H49" s="70">
        <f>VLOOKUP($A49,'Players'!$A$2:$H$168,3,0)</f>
      </c>
      <c r="I49" s="66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 ht="16" customHeight="1">
      <c r="A50" s="71"/>
      <c r="B50" s="68">
        <f>VLOOKUP($A50,'Players'!$A$2:$H$168,2,0)</f>
      </c>
      <c r="C50" s="68">
        <f>VLOOKUP($A50,'Players'!$A$2:$I$168,9,0)</f>
      </c>
      <c r="D50" s="68">
        <f>C50*4</f>
      </c>
      <c r="E50" s="68">
        <f>D50:D50</f>
      </c>
      <c r="F50" s="68">
        <f>D50-E50</f>
      </c>
      <c r="G50" s="72"/>
      <c r="H50" s="70">
        <f>VLOOKUP($A50,'Players'!$A$2:$H$168,3,0)</f>
      </c>
      <c r="I50" s="66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 ht="16" customHeight="1">
      <c r="A51" s="71"/>
      <c r="B51" s="68">
        <f>VLOOKUP($A51,'Players'!$A$2:$H$168,2,0)</f>
      </c>
      <c r="C51" s="68">
        <f>VLOOKUP($A51,'Players'!$A$2:$I$168,9,0)</f>
      </c>
      <c r="D51" s="68">
        <f>C51*4</f>
      </c>
      <c r="E51" s="68">
        <f>D51:D51</f>
      </c>
      <c r="F51" s="68">
        <f>D51-E51</f>
      </c>
      <c r="G51" s="72"/>
      <c r="H51" s="70">
        <f>VLOOKUP($A51,'Players'!$A$2:$H$168,3,0)</f>
      </c>
      <c r="I51" s="66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ht="16" customHeight="1">
      <c r="A52" s="71"/>
      <c r="B52" s="68">
        <f>VLOOKUP($A52,'Players'!$A$2:$H$168,2,0)</f>
      </c>
      <c r="C52" s="68">
        <f>VLOOKUP($A52,'Players'!$A$2:$I$168,9,0)</f>
      </c>
      <c r="D52" s="68">
        <f>C52*4</f>
      </c>
      <c r="E52" s="68">
        <f>D52:D52</f>
      </c>
      <c r="F52" s="68">
        <f>D52-E52</f>
      </c>
      <c r="G52" s="72"/>
      <c r="H52" s="70">
        <f>VLOOKUP($A52,'Players'!$A$2:$H$168,3,0)</f>
      </c>
      <c r="I52" s="66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ht="16" customHeight="1">
      <c r="A53" s="71"/>
      <c r="B53" s="68">
        <f>VLOOKUP($A53,'Players'!$A$2:$H$168,2,0)</f>
      </c>
      <c r="C53" s="68">
        <f>VLOOKUP($A53,'Players'!$A$2:$I$168,9,0)</f>
      </c>
      <c r="D53" s="68">
        <f>C53*4</f>
      </c>
      <c r="E53" s="68">
        <f>D53:D53</f>
      </c>
      <c r="F53" s="68">
        <f>D53-E53</f>
      </c>
      <c r="G53" s="72"/>
      <c r="H53" s="70">
        <f>VLOOKUP($A53,'Players'!$A$2:$H$168,3,0)</f>
      </c>
      <c r="I53" s="66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ht="16" customHeight="1">
      <c r="A54" s="71"/>
      <c r="B54" s="68">
        <f>VLOOKUP($A54,'Players'!$A$2:$H$168,2,0)</f>
      </c>
      <c r="C54" s="68">
        <f>VLOOKUP($A54,'Players'!$A$2:$I$168,9,0)</f>
      </c>
      <c r="D54" s="68">
        <f>C54*4</f>
      </c>
      <c r="E54" s="68">
        <f>D54:D54</f>
      </c>
      <c r="F54" s="68">
        <f>D54-E54</f>
      </c>
      <c r="G54" s="72"/>
      <c r="H54" s="70">
        <f>VLOOKUP($A54,'Players'!$A$2:$H$168,3,0)</f>
      </c>
      <c r="I54" s="66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</row>
    <row r="55" ht="16" customHeight="1">
      <c r="A55" s="71"/>
      <c r="B55" s="68">
        <f>VLOOKUP($A55,'Players'!$A$2:$H$168,2,0)</f>
      </c>
      <c r="C55" s="68">
        <f>VLOOKUP($A55,'Players'!$A$2:$I$168,9,0)</f>
      </c>
      <c r="D55" s="68">
        <f>C55*4</f>
      </c>
      <c r="E55" s="68">
        <f>D55:D55</f>
      </c>
      <c r="F55" s="68">
        <f>D55-E55</f>
      </c>
      <c r="G55" s="72"/>
      <c r="H55" s="70">
        <f>VLOOKUP($A55,'Players'!$A$2:$H$168,3,0)</f>
      </c>
      <c r="I55" s="66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ht="16" customHeight="1">
      <c r="A56" s="71"/>
      <c r="B56" s="68">
        <f>VLOOKUP($A56,'Players'!$A$2:$H$168,2,0)</f>
      </c>
      <c r="C56" s="68">
        <f>VLOOKUP($A56,'Players'!$A$2:$I$168,9,0)</f>
      </c>
      <c r="D56" s="68">
        <f>C56*4</f>
      </c>
      <c r="E56" s="68">
        <f>D56:D56</f>
      </c>
      <c r="F56" s="68">
        <f>D56-E56</f>
      </c>
      <c r="G56" s="72"/>
      <c r="H56" s="70">
        <f>VLOOKUP($A56,'Players'!$A$2:$H$168,3,0)</f>
      </c>
      <c r="I56" s="66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ht="16" customHeight="1">
      <c r="A57" s="71"/>
      <c r="B57" s="68">
        <f>VLOOKUP($A57,'Players'!$A$2:$H$168,2,0)</f>
      </c>
      <c r="C57" s="68">
        <f>VLOOKUP($A57,'Players'!$A$2:$I$168,9,0)</f>
      </c>
      <c r="D57" s="68">
        <f>C57*4</f>
      </c>
      <c r="E57" s="68">
        <f>D57:D57</f>
      </c>
      <c r="F57" s="68">
        <f>D57-E57</f>
      </c>
      <c r="G57" s="72"/>
      <c r="H57" s="70">
        <f>VLOOKUP($A57,'Players'!$A$2:$H$168,3,0)</f>
      </c>
      <c r="I57" s="66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ht="16" customHeight="1">
      <c r="A58" s="71"/>
      <c r="B58" s="68">
        <f>VLOOKUP($A58,'Players'!$A$2:$H$168,2,0)</f>
      </c>
      <c r="C58" s="68">
        <f>VLOOKUP($A58,'Players'!$A$2:$I$168,9,0)</f>
      </c>
      <c r="D58" s="68">
        <f>C58*4</f>
      </c>
      <c r="E58" s="68">
        <f>D58:D58</f>
      </c>
      <c r="F58" s="68">
        <f>D58-E58</f>
      </c>
      <c r="G58" s="72"/>
      <c r="H58" s="70">
        <f>VLOOKUP($A58,'Players'!$A$2:$H$168,3,0)</f>
      </c>
      <c r="I58" s="66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ht="16" customHeight="1">
      <c r="A59" s="71"/>
      <c r="B59" s="68">
        <f>VLOOKUP($A59,'Players'!$A$2:$H$168,2,0)</f>
      </c>
      <c r="C59" s="68">
        <f>VLOOKUP($A59,'Players'!$A$2:$I$168,9,0)</f>
      </c>
      <c r="D59" s="68">
        <f>C59*4</f>
      </c>
      <c r="E59" s="68">
        <f>D59:D59</f>
      </c>
      <c r="F59" s="68">
        <f>D59-E59</f>
      </c>
      <c r="G59" s="72"/>
      <c r="H59" s="70">
        <f>VLOOKUP($A59,'Players'!$A$2:$H$168,3,0)</f>
      </c>
      <c r="I59" s="66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 ht="16" customHeight="1">
      <c r="A60" s="71"/>
      <c r="B60" s="68">
        <f>VLOOKUP($A60,'Players'!$A$2:$H$168,2,0)</f>
      </c>
      <c r="C60" s="68">
        <f>VLOOKUP($A60,'Players'!$A$2:$I$168,9,0)</f>
      </c>
      <c r="D60" s="68">
        <f>C60*4</f>
      </c>
      <c r="E60" s="68">
        <f>D60:D60</f>
      </c>
      <c r="F60" s="68">
        <f>D60-E60</f>
      </c>
      <c r="G60" s="72"/>
      <c r="H60" s="70">
        <f>VLOOKUP($A60,'Players'!$A$2:$H$168,3,0)</f>
      </c>
      <c r="I60" s="66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 ht="16" customHeight="1">
      <c r="A61" s="71"/>
      <c r="B61" s="68">
        <f>VLOOKUP($A61,'Players'!$A$2:$H$168,2,0)</f>
      </c>
      <c r="C61" s="68">
        <f>VLOOKUP($A61,'Players'!$A$2:$I$168,9,0)</f>
      </c>
      <c r="D61" s="68">
        <f>C61*4</f>
      </c>
      <c r="E61" s="68">
        <f>D61:D61</f>
      </c>
      <c r="F61" s="68">
        <f>D61-E61</f>
      </c>
      <c r="G61" s="72"/>
      <c r="H61" s="70">
        <f>VLOOKUP($A61,'Players'!$A$2:$H$168,3,0)</f>
      </c>
      <c r="I61" s="66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ht="16" customHeight="1">
      <c r="A62" s="71"/>
      <c r="B62" s="68">
        <f>VLOOKUP($A62,'Players'!$A$2:$H$168,2,0)</f>
      </c>
      <c r="C62" s="68">
        <f>VLOOKUP($A62,'Players'!$A$2:$I$168,9,0)</f>
      </c>
      <c r="D62" s="68">
        <f>C62*4</f>
      </c>
      <c r="E62" s="68">
        <f>D62:D62</f>
      </c>
      <c r="F62" s="68">
        <f>D62-E62</f>
      </c>
      <c r="G62" s="72"/>
      <c r="H62" s="70">
        <f>VLOOKUP($A62,'Players'!$A$2:$H$168,3,0)</f>
      </c>
      <c r="I62" s="66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</row>
    <row r="63" ht="16" customHeight="1">
      <c r="A63" s="71"/>
      <c r="B63" s="68">
        <f>VLOOKUP($A63,'Players'!$A$2:$H$168,2,0)</f>
      </c>
      <c r="C63" s="68">
        <f>VLOOKUP($A63,'Players'!$A$2:$I$168,9,0)</f>
      </c>
      <c r="D63" s="68">
        <f>C63*4</f>
      </c>
      <c r="E63" s="68">
        <f>D63:D63</f>
      </c>
      <c r="F63" s="68">
        <f>D63-E63</f>
      </c>
      <c r="G63" s="72"/>
      <c r="H63" s="70">
        <f>VLOOKUP($A63,'Players'!$A$2:$H$168,3,0)</f>
      </c>
      <c r="I63" s="66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 ht="16" customHeight="1">
      <c r="A64" s="71"/>
      <c r="B64" s="68">
        <f>VLOOKUP($A64,'Players'!$A$2:$H$168,2,0)</f>
      </c>
      <c r="C64" s="68">
        <f>VLOOKUP($A64,'Players'!$A$2:$I$168,9,0)</f>
      </c>
      <c r="D64" s="68">
        <f>C64*4</f>
      </c>
      <c r="E64" s="68">
        <f>D64:D64</f>
      </c>
      <c r="F64" s="68">
        <f>D64-E64</f>
      </c>
      <c r="G64" s="72"/>
      <c r="H64" s="70">
        <f>VLOOKUP($A64,'Players'!$A$2:$H$168,3,0)</f>
      </c>
      <c r="I64" s="66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 ht="16" customHeight="1">
      <c r="A65" s="71"/>
      <c r="B65" s="68">
        <f>VLOOKUP($A65,'Players'!$A$2:$H$168,2,0)</f>
      </c>
      <c r="C65" s="68">
        <f>VLOOKUP($A65,'Players'!$A$2:$I$168,9,0)</f>
      </c>
      <c r="D65" s="68">
        <f>C65*4</f>
      </c>
      <c r="E65" s="68">
        <f>D65:D65</f>
      </c>
      <c r="F65" s="68">
        <f>D65-E65</f>
      </c>
      <c r="G65" s="72"/>
      <c r="H65" s="70">
        <f>VLOOKUP($A65,'Players'!$A$2:$H$168,3,0)</f>
      </c>
      <c r="I65" s="66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ht="16" customHeight="1">
      <c r="A66" s="71"/>
      <c r="B66" s="68">
        <f>VLOOKUP($A66,'Players'!$A$2:$H$168,2,0)</f>
      </c>
      <c r="C66" s="68">
        <f>VLOOKUP($A66,'Players'!$A$2:$I$168,9,0)</f>
      </c>
      <c r="D66" s="68">
        <f>C66*4</f>
      </c>
      <c r="E66" s="68">
        <f>D66:D66</f>
      </c>
      <c r="F66" s="68">
        <f>D66-E66</f>
      </c>
      <c r="G66" s="72"/>
      <c r="H66" s="70">
        <f>VLOOKUP($A66,'Players'!$A$2:$H$168,3,0)</f>
      </c>
      <c r="I66" s="66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</row>
    <row r="67" ht="16" customHeight="1">
      <c r="A67" s="71"/>
      <c r="B67" s="68">
        <f>VLOOKUP($A67,'Players'!$A$2:$H$168,2,0)</f>
      </c>
      <c r="C67" s="68">
        <f>VLOOKUP($A67,'Players'!$A$2:$I$168,9,0)</f>
      </c>
      <c r="D67" s="68">
        <f>C67*4</f>
      </c>
      <c r="E67" s="68">
        <f>D67:D67</f>
      </c>
      <c r="F67" s="68">
        <f>D67-E67</f>
      </c>
      <c r="G67" s="72"/>
      <c r="H67" s="70">
        <f>VLOOKUP($A67,'Players'!$A$2:$H$168,3,0)</f>
      </c>
      <c r="I67" s="66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</row>
    <row r="68" ht="16" customHeight="1">
      <c r="A68" s="71"/>
      <c r="B68" s="68">
        <f>VLOOKUP($A68,'Players'!$A$2:$H$168,2,0)</f>
      </c>
      <c r="C68" s="68">
        <f>VLOOKUP($A68,'Players'!$A$2:$I$168,9,0)</f>
      </c>
      <c r="D68" s="68">
        <f>C68*4</f>
      </c>
      <c r="E68" s="68">
        <f>D68:D68</f>
      </c>
      <c r="F68" s="68">
        <f>D68-E68</f>
      </c>
      <c r="G68" s="72"/>
      <c r="H68" s="70">
        <f>VLOOKUP($A68,'Players'!$A$2:$H$168,3,0)</f>
      </c>
      <c r="I68" s="66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ht="16" customHeight="1">
      <c r="A69" s="71"/>
      <c r="B69" s="68">
        <f>VLOOKUP($A69,'Players'!$A$2:$H$168,2,0)</f>
      </c>
      <c r="C69" s="68">
        <f>VLOOKUP($A69,'Players'!$A$2:$I$168,9,0)</f>
      </c>
      <c r="D69" s="68">
        <f>C69*4</f>
      </c>
      <c r="E69" s="68">
        <f>D69:D69</f>
      </c>
      <c r="F69" s="68">
        <f>D69-E69</f>
      </c>
      <c r="G69" s="72"/>
      <c r="H69" s="70">
        <f>VLOOKUP($A69,'Players'!$A$2:$H$168,3,0)</f>
      </c>
      <c r="I69" s="66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ht="16" customHeight="1">
      <c r="A70" s="71"/>
      <c r="B70" s="68">
        <f>VLOOKUP($A70,'Players'!$A$2:$H$168,2,0)</f>
      </c>
      <c r="C70" s="68">
        <f>VLOOKUP($A70,'Players'!$A$2:$I$168,9,0)</f>
      </c>
      <c r="D70" s="68">
        <f>C70*4</f>
      </c>
      <c r="E70" s="68">
        <f>D70:D70</f>
      </c>
      <c r="F70" s="68">
        <f>D70-E70</f>
      </c>
      <c r="G70" s="72"/>
      <c r="H70" s="70">
        <f>VLOOKUP($A70,'Players'!$A$2:$H$168,3,0)</f>
      </c>
      <c r="I70" s="66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ht="16" customHeight="1">
      <c r="A71" s="71"/>
      <c r="B71" s="68">
        <f>VLOOKUP($A71,'Players'!$A$2:$H$168,2,0)</f>
      </c>
      <c r="C71" s="68">
        <f>VLOOKUP($A71,'Players'!$A$2:$I$168,9,0)</f>
      </c>
      <c r="D71" s="68">
        <f>C71*4</f>
      </c>
      <c r="E71" s="68">
        <f>D71:D71</f>
      </c>
      <c r="F71" s="68">
        <f>D71-E71</f>
      </c>
      <c r="G71" s="72"/>
      <c r="H71" s="70">
        <f>VLOOKUP($A71,'Players'!$A$2:$H$168,3,0)</f>
      </c>
      <c r="I71" s="66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ht="16" customHeight="1">
      <c r="A72" s="71"/>
      <c r="B72" s="68">
        <f>VLOOKUP($A72,'Players'!$A$2:$H$168,2,0)</f>
      </c>
      <c r="C72" s="68">
        <f>VLOOKUP($A72,'Players'!$A$2:$I$168,9,0)</f>
      </c>
      <c r="D72" s="68">
        <f>C72*4</f>
      </c>
      <c r="E72" s="68">
        <f>D72:D72</f>
      </c>
      <c r="F72" s="68">
        <f>D72-E72</f>
      </c>
      <c r="G72" s="72"/>
      <c r="H72" s="70">
        <f>VLOOKUP($A72,'Players'!$A$2:$H$168,3,0)</f>
      </c>
      <c r="I72" s="66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</row>
    <row r="73" ht="16" customHeight="1">
      <c r="A73" s="71"/>
      <c r="B73" s="68">
        <f>VLOOKUP($A73,'Players'!$A$2:$H$168,2,0)</f>
      </c>
      <c r="C73" s="68">
        <f>VLOOKUP($A73,'Players'!$A$2:$I$168,9,0)</f>
      </c>
      <c r="D73" s="68">
        <f>C73*4</f>
      </c>
      <c r="E73" s="68">
        <f>D73:D73</f>
      </c>
      <c r="F73" s="68">
        <f>D73-E73</f>
      </c>
      <c r="G73" s="72"/>
      <c r="H73" s="70">
        <f>VLOOKUP($A73,'Players'!$A$2:$H$168,3,0)</f>
      </c>
      <c r="I73" s="66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</row>
    <row r="74" ht="16" customHeight="1">
      <c r="A74" s="71"/>
      <c r="B74" s="68">
        <f>VLOOKUP($A74,'Players'!$A$2:$H$168,2,0)</f>
      </c>
      <c r="C74" s="68">
        <f>VLOOKUP($A74,'Players'!$A$2:$I$168,9,0)</f>
      </c>
      <c r="D74" s="68">
        <f>C74*4</f>
      </c>
      <c r="E74" s="68">
        <f>D74:D74</f>
      </c>
      <c r="F74" s="68">
        <f>D74-E74</f>
      </c>
      <c r="G74" s="72"/>
      <c r="H74" s="70">
        <f>VLOOKUP($A74,'Players'!$A$2:$H$168,3,0)</f>
      </c>
      <c r="I74" s="66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</row>
    <row r="75" ht="16" customHeight="1">
      <c r="A75" s="71"/>
      <c r="B75" s="68">
        <f>VLOOKUP($A75,'Players'!$A$2:$H$168,2,0)</f>
      </c>
      <c r="C75" s="68">
        <f>VLOOKUP($A75,'Players'!$A$2:$I$168,9,0)</f>
      </c>
      <c r="D75" s="68">
        <f>C75*4</f>
      </c>
      <c r="E75" s="68">
        <f>D75:D75</f>
      </c>
      <c r="F75" s="68">
        <f>D75-E75</f>
      </c>
      <c r="G75" s="72"/>
      <c r="H75" s="70">
        <f>VLOOKUP($A75,'Players'!$A$2:$H$168,3,0)</f>
      </c>
      <c r="I75" s="66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 ht="16" customHeight="1">
      <c r="A76" s="71"/>
      <c r="B76" s="68">
        <f>VLOOKUP($A76,'Players'!$A$2:$H$168,2,0)</f>
      </c>
      <c r="C76" s="68">
        <f>VLOOKUP($A76,'Players'!$A$2:$I$168,9,0)</f>
      </c>
      <c r="D76" s="68">
        <f>C76*4</f>
      </c>
      <c r="E76" s="68">
        <f>D76:D76</f>
      </c>
      <c r="F76" s="68">
        <f>D76-E76</f>
      </c>
      <c r="G76" s="72"/>
      <c r="H76" s="70">
        <f>VLOOKUP($A76,'Players'!$A$2:$H$168,3,0)</f>
      </c>
      <c r="I76" s="66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</row>
    <row r="77" ht="16" customHeight="1">
      <c r="A77" s="71"/>
      <c r="B77" s="68">
        <f>VLOOKUP($A77,'Players'!$A$2:$H$168,2,0)</f>
      </c>
      <c r="C77" s="68">
        <f>VLOOKUP($A77,'Players'!$A$2:$I$168,9,0)</f>
      </c>
      <c r="D77" s="68">
        <f>C77*4</f>
      </c>
      <c r="E77" s="68">
        <f>D77:D77</f>
      </c>
      <c r="F77" s="68">
        <f>D77-E77</f>
      </c>
      <c r="G77" s="72"/>
      <c r="H77" s="70">
        <f>VLOOKUP($A77,'Players'!$A$2:$H$168,3,0)</f>
      </c>
      <c r="I77" s="66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</row>
    <row r="78" ht="16" customHeight="1">
      <c r="A78" s="71"/>
      <c r="B78" s="68">
        <f>VLOOKUP($A78,'Players'!$A$2:$H$168,2,0)</f>
      </c>
      <c r="C78" s="68">
        <f>VLOOKUP($A78,'Players'!$A$2:$I$168,9,0)</f>
      </c>
      <c r="D78" s="68">
        <f>C78*4</f>
      </c>
      <c r="E78" s="68">
        <f>D78:D78</f>
      </c>
      <c r="F78" s="68">
        <f>D78-E78</f>
      </c>
      <c r="G78" s="72"/>
      <c r="H78" s="70">
        <f>VLOOKUP($A78,'Players'!$A$2:$H$168,3,0)</f>
      </c>
      <c r="I78" s="66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</row>
    <row r="79" ht="16" customHeight="1">
      <c r="A79" s="71"/>
      <c r="B79" s="68">
        <f>VLOOKUP($A79,'Players'!$A$2:$H$168,2,0)</f>
      </c>
      <c r="C79" s="68">
        <f>VLOOKUP($A79,'Players'!$A$2:$I$168,9,0)</f>
      </c>
      <c r="D79" s="68">
        <f>C79*4</f>
      </c>
      <c r="E79" s="68">
        <f>D79:D79</f>
      </c>
      <c r="F79" s="68">
        <f>D79-E79</f>
      </c>
      <c r="G79" s="72"/>
      <c r="H79" s="70">
        <f>VLOOKUP($A79,'Players'!$A$2:$H$168,3,0)</f>
      </c>
      <c r="I79" s="66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</row>
    <row r="80" ht="16" customHeight="1">
      <c r="A80" s="71"/>
      <c r="B80" s="68">
        <f>VLOOKUP($A80,'Players'!$A$2:$H$168,2,0)</f>
      </c>
      <c r="C80" s="68">
        <f>VLOOKUP($A80,'Players'!$A$2:$I$168,9,0)</f>
      </c>
      <c r="D80" s="68">
        <f>C80*4</f>
      </c>
      <c r="E80" s="68">
        <f>D80:D80</f>
      </c>
      <c r="F80" s="68">
        <f>D80-E80</f>
      </c>
      <c r="G80" s="72"/>
      <c r="H80" s="70">
        <f>VLOOKUP($A80,'Players'!$A$2:$H$168,3,0)</f>
      </c>
      <c r="I80" s="66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</row>
    <row r="81" ht="16" customHeight="1">
      <c r="A81" s="71"/>
      <c r="B81" s="68">
        <f>VLOOKUP($A81,'Players'!$A$2:$H$168,2,0)</f>
      </c>
      <c r="C81" s="68">
        <f>VLOOKUP($A81,'Players'!$A$2:$I$168,9,0)</f>
      </c>
      <c r="D81" s="68">
        <f>C81*4</f>
      </c>
      <c r="E81" s="68">
        <f>D81:D81</f>
      </c>
      <c r="F81" s="68">
        <f>D81-E81</f>
      </c>
      <c r="G81" s="72"/>
      <c r="H81" s="70">
        <f>VLOOKUP($A81,'Players'!$A$2:$H$168,3,0)</f>
      </c>
      <c r="I81" s="66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ht="16" customHeight="1">
      <c r="A82" s="71"/>
      <c r="B82" s="68">
        <f>VLOOKUP($A82,'Players'!$A$2:$H$168,2,0)</f>
      </c>
      <c r="C82" s="68">
        <f>VLOOKUP($A82,'Players'!$A$2:$I$168,9,0)</f>
      </c>
      <c r="D82" s="68">
        <f>C82*4</f>
      </c>
      <c r="E82" s="68">
        <f>D82:D82</f>
      </c>
      <c r="F82" s="68">
        <f>D82-E82</f>
      </c>
      <c r="G82" s="72"/>
      <c r="H82" s="70">
        <f>VLOOKUP($A82,'Players'!$A$2:$H$168,3,0)</f>
      </c>
      <c r="I82" s="66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ht="16" customHeight="1">
      <c r="A83" s="71"/>
      <c r="B83" s="68">
        <f>VLOOKUP($A83,'Players'!$A$2:$H$168,2,0)</f>
      </c>
      <c r="C83" s="68">
        <f>VLOOKUP($A83,'Players'!$A$2:$I$168,9,0)</f>
      </c>
      <c r="D83" s="68">
        <f>C83*4</f>
      </c>
      <c r="E83" s="68">
        <f>D83:D83</f>
      </c>
      <c r="F83" s="68">
        <f>D83-E83</f>
      </c>
      <c r="G83" s="72"/>
      <c r="H83" s="70">
        <f>VLOOKUP($A83,'Players'!$A$2:$H$168,3,0)</f>
      </c>
      <c r="I83" s="66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ht="16" customHeight="1">
      <c r="A84" s="71"/>
      <c r="B84" s="68">
        <f>VLOOKUP($A84,'Players'!$A$2:$H$168,2,0)</f>
      </c>
      <c r="C84" s="68">
        <f>VLOOKUP($A84,'Players'!$A$2:$I$168,9,0)</f>
      </c>
      <c r="D84" s="68">
        <f>C84*4</f>
      </c>
      <c r="E84" s="68">
        <f>D84:D84</f>
      </c>
      <c r="F84" s="68">
        <f>D84-E84</f>
      </c>
      <c r="G84" s="72"/>
      <c r="H84" s="70">
        <f>VLOOKUP($A84,'Players'!$A$2:$H$168,3,0)</f>
      </c>
      <c r="I84" s="66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ht="16" customHeight="1">
      <c r="A85" s="71"/>
      <c r="B85" s="68">
        <f>VLOOKUP($A85,'Players'!$A$2:$H$168,2,0)</f>
      </c>
      <c r="C85" s="68">
        <f>VLOOKUP($A85,'Players'!$A$2:$I$168,9,0)</f>
      </c>
      <c r="D85" s="68">
        <f>C85*4</f>
      </c>
      <c r="E85" s="68">
        <f>D85:D85</f>
      </c>
      <c r="F85" s="68">
        <f>D85-E85</f>
      </c>
      <c r="G85" s="72"/>
      <c r="H85" s="70">
        <f>VLOOKUP($A85,'Players'!$A$2:$H$168,3,0)</f>
      </c>
      <c r="I85" s="66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</row>
    <row r="86" ht="16" customHeight="1">
      <c r="A86" s="71"/>
      <c r="B86" s="68">
        <f>VLOOKUP($A86,'Players'!$A$2:$H$168,2,0)</f>
      </c>
      <c r="C86" s="68">
        <f>VLOOKUP($A86,'Players'!$A$2:$I$168,9,0)</f>
      </c>
      <c r="D86" s="68">
        <f>C86*4</f>
      </c>
      <c r="E86" s="68">
        <f>D86:D86</f>
      </c>
      <c r="F86" s="68">
        <f>D86-E86</f>
      </c>
      <c r="G86" s="72"/>
      <c r="H86" s="70">
        <f>VLOOKUP($A86,'Players'!$A$2:$H$168,3,0)</f>
      </c>
      <c r="I86" s="66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</row>
    <row r="87" ht="16" customHeight="1">
      <c r="A87" s="71"/>
      <c r="B87" s="68">
        <f>VLOOKUP($A87,'Players'!$A$2:$H$168,2,0)</f>
      </c>
      <c r="C87" s="68">
        <f>VLOOKUP($A87,'Players'!$A$2:$I$168,9,0)</f>
      </c>
      <c r="D87" s="68">
        <f>C87*4</f>
      </c>
      <c r="E87" s="68">
        <f>D87:D87</f>
      </c>
      <c r="F87" s="68">
        <f>D87-E87</f>
      </c>
      <c r="G87" s="72"/>
      <c r="H87" s="70">
        <f>VLOOKUP($A87,'Players'!$A$2:$H$168,3,0)</f>
      </c>
      <c r="I87" s="66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ht="16" customHeight="1">
      <c r="A88" s="71"/>
      <c r="B88" s="68">
        <f>VLOOKUP($A88,'Players'!$A$2:$H$168,2,0)</f>
      </c>
      <c r="C88" s="68">
        <f>VLOOKUP($A88,'Players'!$A$2:$I$168,9,0)</f>
      </c>
      <c r="D88" s="68">
        <f>C88*4</f>
      </c>
      <c r="E88" s="68">
        <f>D88:D88</f>
      </c>
      <c r="F88" s="68">
        <f>D88-E88</f>
      </c>
      <c r="G88" s="72"/>
      <c r="H88" s="70">
        <f>VLOOKUP($A88,'Players'!$A$2:$H$168,3,0)</f>
      </c>
      <c r="I88" s="66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</row>
    <row r="89" ht="16" customHeight="1">
      <c r="A89" s="71"/>
      <c r="B89" s="68">
        <f>VLOOKUP($A89,'Players'!$A$2:$H$168,2,0)</f>
      </c>
      <c r="C89" s="68">
        <f>VLOOKUP($A89,'Players'!$A$2:$I$168,9,0)</f>
      </c>
      <c r="D89" s="68">
        <f>C89*4</f>
      </c>
      <c r="E89" s="68">
        <f>D89:D89</f>
      </c>
      <c r="F89" s="68">
        <f>D89-E89</f>
      </c>
      <c r="G89" s="72"/>
      <c r="H89" s="70">
        <f>VLOOKUP($A89,'Players'!$A$2:$H$168,3,0)</f>
      </c>
      <c r="I89" s="66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</row>
    <row r="90" ht="16" customHeight="1">
      <c r="A90" s="71"/>
      <c r="B90" s="68">
        <f>VLOOKUP($A90,'Players'!$A$2:$H$168,2,0)</f>
      </c>
      <c r="C90" s="68">
        <f>VLOOKUP($A90,'Players'!$A$2:$I$168,9,0)</f>
      </c>
      <c r="D90" s="68">
        <f>C90*4</f>
      </c>
      <c r="E90" s="68">
        <f>D90:D90</f>
      </c>
      <c r="F90" s="68">
        <f>D90-E90</f>
      </c>
      <c r="G90" s="72"/>
      <c r="H90" s="70">
        <f>VLOOKUP($A90,'Players'!$A$2:$H$168,3,0)</f>
      </c>
      <c r="I90" s="66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</row>
    <row r="91" ht="16" customHeight="1">
      <c r="A91" s="71"/>
      <c r="B91" s="68">
        <f>VLOOKUP($A91,'Players'!$A$2:$H$168,2,0)</f>
      </c>
      <c r="C91" s="68">
        <f>VLOOKUP($A91,'Players'!$A$2:$I$168,9,0)</f>
      </c>
      <c r="D91" s="68">
        <f>C91*4</f>
      </c>
      <c r="E91" s="68">
        <f>D91:D91</f>
      </c>
      <c r="F91" s="68">
        <f>D91-E91</f>
      </c>
      <c r="G91" s="72"/>
      <c r="H91" s="70">
        <f>VLOOKUP($A91,'Players'!$A$2:$H$168,3,0)</f>
      </c>
      <c r="I91" s="66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</row>
    <row r="92" ht="16" customHeight="1">
      <c r="A92" s="71"/>
      <c r="B92" s="68">
        <f>VLOOKUP($A92,'Players'!$A$2:$H$168,2,0)</f>
      </c>
      <c r="C92" s="68">
        <f>VLOOKUP($A92,'Players'!$A$2:$I$168,9,0)</f>
      </c>
      <c r="D92" s="68">
        <f>C92*4</f>
      </c>
      <c r="E92" s="68">
        <f>D92:D92</f>
      </c>
      <c r="F92" s="68">
        <f>D92-E92</f>
      </c>
      <c r="G92" s="72"/>
      <c r="H92" s="70">
        <f>VLOOKUP($A92,'Players'!$A$2:$H$168,3,0)</f>
      </c>
      <c r="I92" s="66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</row>
    <row r="93" ht="16" customHeight="1">
      <c r="A93" s="71"/>
      <c r="B93" s="68">
        <f>VLOOKUP($A93,'Players'!$A$2:$H$168,2,0)</f>
      </c>
      <c r="C93" s="68">
        <f>VLOOKUP($A93,'Players'!$A$2:$I$168,9,0)</f>
      </c>
      <c r="D93" s="68">
        <f>C93*4</f>
      </c>
      <c r="E93" s="68">
        <f>D93:D93</f>
      </c>
      <c r="F93" s="68">
        <f>D93-E93</f>
      </c>
      <c r="G93" s="72"/>
      <c r="H93" s="70">
        <f>VLOOKUP($A93,'Players'!$A$2:$H$168,3,0)</f>
      </c>
      <c r="I93" s="66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</row>
    <row r="94" ht="16" customHeight="1">
      <c r="A94" s="71"/>
      <c r="B94" s="68">
        <f>VLOOKUP($A94,'Players'!$A$2:$H$168,2,0)</f>
      </c>
      <c r="C94" s="68">
        <f>VLOOKUP($A94,'Players'!$A$2:$I$168,9,0)</f>
      </c>
      <c r="D94" s="68">
        <f>C94*4</f>
      </c>
      <c r="E94" s="68">
        <f>D94:D94</f>
      </c>
      <c r="F94" s="68">
        <f>D94-E94</f>
      </c>
      <c r="G94" s="72"/>
      <c r="H94" s="70">
        <f>VLOOKUP($A94,'Players'!$A$2:$H$168,3,0)</f>
      </c>
      <c r="I94" s="6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</row>
    <row r="95" ht="16" customHeight="1">
      <c r="A95" s="71"/>
      <c r="B95" s="68">
        <f>VLOOKUP($A95,'Players'!$A$2:$H$168,2,0)</f>
      </c>
      <c r="C95" s="68">
        <f>VLOOKUP($A95,'Players'!$A$2:$I$168,9,0)</f>
      </c>
      <c r="D95" s="68">
        <f>C95*4</f>
      </c>
      <c r="E95" s="68">
        <f>D95:D95</f>
      </c>
      <c r="F95" s="68">
        <f>D95-E95</f>
      </c>
      <c r="G95" s="72"/>
      <c r="H95" s="70">
        <f>VLOOKUP($A95,'Players'!$A$2:$H$168,3,0)</f>
      </c>
      <c r="I95" s="66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</row>
    <row r="96" ht="16" customHeight="1">
      <c r="A96" s="71"/>
      <c r="B96" s="68">
        <f>VLOOKUP($A96,'Players'!$A$2:$H$168,2,0)</f>
      </c>
      <c r="C96" s="68">
        <f>VLOOKUP($A96,'Players'!$A$2:$I$168,9,0)</f>
      </c>
      <c r="D96" s="68">
        <f>C96*4</f>
      </c>
      <c r="E96" s="68">
        <f>D96:D96</f>
      </c>
      <c r="F96" s="68">
        <f>D96-E96</f>
      </c>
      <c r="G96" s="72"/>
      <c r="H96" s="70">
        <f>VLOOKUP($A96,'Players'!$A$2:$H$168,3,0)</f>
      </c>
      <c r="I96" s="66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ht="16" customHeight="1">
      <c r="A97" s="71"/>
      <c r="B97" s="68">
        <f>VLOOKUP($A97,'Players'!$A$2:$H$168,2,0)</f>
      </c>
      <c r="C97" s="68">
        <f>VLOOKUP($A97,'Players'!$A$2:$I$168,9,0)</f>
      </c>
      <c r="D97" s="68">
        <f>C97*4</f>
      </c>
      <c r="E97" s="68">
        <f>D97:D97</f>
      </c>
      <c r="F97" s="68">
        <f>D97-E97</f>
      </c>
      <c r="G97" s="72"/>
      <c r="H97" s="70">
        <f>VLOOKUP($A97,'Players'!$A$2:$H$168,3,0)</f>
      </c>
      <c r="I97" s="66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ht="16" customHeight="1">
      <c r="A98" s="71"/>
      <c r="B98" s="68">
        <f>VLOOKUP($A98,'Players'!$A$2:$H$168,2,0)</f>
      </c>
      <c r="C98" s="68">
        <f>VLOOKUP($A98,'Players'!$A$2:$I$168,9,0)</f>
      </c>
      <c r="D98" s="68">
        <f>C98*4</f>
      </c>
      <c r="E98" s="68">
        <f>D98:D98</f>
      </c>
      <c r="F98" s="68">
        <f>D98-E98</f>
      </c>
      <c r="G98" s="72"/>
      <c r="H98" s="70">
        <f>VLOOKUP($A98,'Players'!$A$2:$H$168,3,0)</f>
      </c>
      <c r="I98" s="66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ht="16" customHeight="1">
      <c r="A99" s="71"/>
      <c r="B99" s="68">
        <f>VLOOKUP($A99,'Players'!$A$2:$H$168,2,0)</f>
      </c>
      <c r="C99" s="68">
        <f>VLOOKUP($A99,'Players'!$A$2:$I$168,9,0)</f>
      </c>
      <c r="D99" s="68">
        <f>C99*4</f>
      </c>
      <c r="E99" s="68">
        <f>D99:D99</f>
      </c>
      <c r="F99" s="68">
        <f>D99-E99</f>
      </c>
      <c r="G99" s="72"/>
      <c r="H99" s="70">
        <f>VLOOKUP($A99,'Players'!$A$2:$H$168,3,0)</f>
      </c>
      <c r="I99" s="66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ht="16" customHeight="1">
      <c r="A100" s="71"/>
      <c r="B100" s="68">
        <f>VLOOKUP($A100,'Players'!$A$2:$H$168,2,0)</f>
      </c>
      <c r="C100" s="68">
        <f>VLOOKUP($A100,'Players'!$A$2:$I$168,9,0)</f>
      </c>
      <c r="D100" s="68">
        <f>C100*4</f>
      </c>
      <c r="E100" s="68">
        <f>D100:D100</f>
      </c>
      <c r="F100" s="68">
        <f>D100-E100</f>
      </c>
      <c r="G100" s="72"/>
      <c r="H100" s="70">
        <f>VLOOKUP($A100,'Players'!$A$2:$H$168,3,0)</f>
      </c>
      <c r="I100" s="66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</row>
    <row r="101" ht="16" customHeight="1">
      <c r="A101" s="71"/>
      <c r="B101" s="68">
        <f>VLOOKUP($A101,'Players'!$A$2:$H$168,2,0)</f>
      </c>
      <c r="C101" s="68">
        <f>VLOOKUP($A101,'Players'!$A$2:$I$168,9,0)</f>
      </c>
      <c r="D101" s="68">
        <f>C101*4</f>
      </c>
      <c r="E101" s="68">
        <f>D101:D101</f>
      </c>
      <c r="F101" s="68">
        <f>D101-E101</f>
      </c>
      <c r="G101" s="72"/>
      <c r="H101" s="70">
        <f>VLOOKUP($A101,'Players'!$A$2:$H$168,3,0)</f>
      </c>
      <c r="I101" s="66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</row>
    <row r="102" ht="16" customHeight="1">
      <c r="A102" s="71"/>
      <c r="B102" s="68">
        <f>VLOOKUP($A102,'Players'!$A$2:$H$168,2,0)</f>
      </c>
      <c r="C102" s="68">
        <f>VLOOKUP($A102,'Players'!$A$2:$I$168,9,0)</f>
      </c>
      <c r="D102" s="68">
        <f>C102*4</f>
      </c>
      <c r="E102" s="68">
        <f>D102:D102</f>
      </c>
      <c r="F102" s="68">
        <f>D102-E102</f>
      </c>
      <c r="G102" s="72"/>
      <c r="H102" s="70">
        <f>VLOOKUP($A102,'Players'!$A$2:$H$168,3,0)</f>
      </c>
      <c r="I102" s="66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 ht="16" customHeight="1">
      <c r="A103" s="71"/>
      <c r="B103" s="68">
        <f>VLOOKUP($A103,'Players'!$A$2:$H$168,2,0)</f>
      </c>
      <c r="C103" s="68">
        <f>VLOOKUP($A103,'Players'!$A$2:$I$168,9,0)</f>
      </c>
      <c r="D103" s="68">
        <f>C103*4</f>
      </c>
      <c r="E103" s="68">
        <f>D103:D103</f>
      </c>
      <c r="F103" s="68">
        <f>D103-E103</f>
      </c>
      <c r="G103" s="72"/>
      <c r="H103" s="70">
        <f>VLOOKUP($A103,'Players'!$A$2:$H$168,3,0)</f>
      </c>
      <c r="I103" s="66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</row>
    <row r="104" ht="16" customHeight="1">
      <c r="A104" s="71"/>
      <c r="B104" s="68">
        <f>VLOOKUP($A104,'Players'!$A$2:$H$168,2,0)</f>
      </c>
      <c r="C104" s="68">
        <f>VLOOKUP($A104,'Players'!$A$2:$I$168,9,0)</f>
      </c>
      <c r="D104" s="68">
        <f>C104*4</f>
      </c>
      <c r="E104" s="68">
        <f>D104:D104</f>
      </c>
      <c r="F104" s="68">
        <f>D104-E104</f>
      </c>
      <c r="G104" s="72"/>
      <c r="H104" s="70">
        <f>VLOOKUP($A104,'Players'!$A$2:$H$168,3,0)</f>
      </c>
      <c r="I104" s="66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</row>
    <row r="105" ht="16" customHeight="1">
      <c r="A105" s="71"/>
      <c r="B105" s="68">
        <f>VLOOKUP($A105,'Players'!$A$2:$H$168,2,0)</f>
      </c>
      <c r="C105" s="68">
        <f>VLOOKUP($A105,'Players'!$A$2:$I$168,9,0)</f>
      </c>
      <c r="D105" s="68">
        <f>C105*4</f>
      </c>
      <c r="E105" s="68">
        <f>D105:D105</f>
      </c>
      <c r="F105" s="68">
        <f>D105-E105</f>
      </c>
      <c r="G105" s="72"/>
      <c r="H105" s="70">
        <f>VLOOKUP($A105,'Players'!$A$2:$H$168,3,0)</f>
      </c>
      <c r="I105" s="66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</row>
    <row r="106" ht="16" customHeight="1">
      <c r="A106" s="71"/>
      <c r="B106" s="68">
        <f>VLOOKUP($A106,'Players'!$A$2:$H$168,2,0)</f>
      </c>
      <c r="C106" s="68">
        <f>VLOOKUP($A106,'Players'!$A$2:$I$168,9,0)</f>
      </c>
      <c r="D106" s="68">
        <f>C106*4</f>
      </c>
      <c r="E106" s="68">
        <f>D106:D106</f>
      </c>
      <c r="F106" s="68">
        <f>D106-E106</f>
      </c>
      <c r="G106" s="72"/>
      <c r="H106" s="70">
        <f>VLOOKUP($A106,'Players'!$A$2:$H$168,3,0)</f>
      </c>
      <c r="I106" s="66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</row>
    <row r="107" ht="16" customHeight="1">
      <c r="A107" s="71"/>
      <c r="B107" s="68">
        <f>VLOOKUP($A107,'Players'!$A$2:$H$168,2,0)</f>
      </c>
      <c r="C107" s="68">
        <f>VLOOKUP($A107,'Players'!$A$2:$I$168,9,0)</f>
      </c>
      <c r="D107" s="68">
        <f>C107*4</f>
      </c>
      <c r="E107" s="68">
        <f>D107:D107</f>
      </c>
      <c r="F107" s="68">
        <f>D107-E107</f>
      </c>
      <c r="G107" s="72"/>
      <c r="H107" s="70">
        <f>VLOOKUP($A107,'Players'!$A$2:$H$168,3,0)</f>
      </c>
      <c r="I107" s="66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ht="16" customHeight="1">
      <c r="A108" s="71"/>
      <c r="B108" s="68">
        <f>VLOOKUP($A108,'Players'!$A$2:$H$168,2,0)</f>
      </c>
      <c r="C108" s="68">
        <f>VLOOKUP($A108,'Players'!$A$2:$I$168,9,0)</f>
      </c>
      <c r="D108" s="68">
        <f>C108*4</f>
      </c>
      <c r="E108" s="68">
        <f>D108:D108</f>
      </c>
      <c r="F108" s="68">
        <f>D108-E108</f>
      </c>
      <c r="G108" s="72"/>
      <c r="H108" s="70">
        <f>VLOOKUP($A108,'Players'!$A$2:$H$168,3,0)</f>
      </c>
      <c r="I108" s="66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</row>
    <row r="109" ht="16" customHeight="1">
      <c r="A109" s="71"/>
      <c r="B109" s="68">
        <f>VLOOKUP($A109,'Players'!$A$2:$H$168,2,0)</f>
      </c>
      <c r="C109" s="68">
        <f>VLOOKUP($A109,'Players'!$A$2:$I$168,9,0)</f>
      </c>
      <c r="D109" s="68">
        <f>C109*4</f>
      </c>
      <c r="E109" s="68">
        <f>D109:D109</f>
      </c>
      <c r="F109" s="68">
        <f>D109-E109</f>
      </c>
      <c r="G109" s="72"/>
      <c r="H109" s="70">
        <f>VLOOKUP($A109,'Players'!$A$2:$H$168,3,0)</f>
      </c>
      <c r="I109" s="66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</row>
    <row r="110" ht="16" customHeight="1">
      <c r="A110" s="71"/>
      <c r="B110" s="68">
        <f>VLOOKUP($A110,'Players'!$A$2:$H$168,2,0)</f>
      </c>
      <c r="C110" s="68">
        <f>VLOOKUP($A110,'Players'!$A$2:$I$168,9,0)</f>
      </c>
      <c r="D110" s="68">
        <f>C110*4</f>
      </c>
      <c r="E110" s="68">
        <f>D110:D110</f>
      </c>
      <c r="F110" s="68">
        <f>D110-E110</f>
      </c>
      <c r="G110" s="72"/>
      <c r="H110" s="70">
        <f>VLOOKUP($A110,'Players'!$A$2:$H$168,3,0)</f>
      </c>
      <c r="I110" s="66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</row>
    <row r="111" ht="16" customHeight="1">
      <c r="A111" s="71"/>
      <c r="B111" s="68">
        <f>VLOOKUP($A111,'Players'!$A$2:$H$168,2,0)</f>
      </c>
      <c r="C111" s="68">
        <f>VLOOKUP($A111,'Players'!$A$2:$I$168,9,0)</f>
      </c>
      <c r="D111" s="68">
        <f>C111*4</f>
      </c>
      <c r="E111" s="68">
        <f>D111:D111</f>
      </c>
      <c r="F111" s="68">
        <f>D111-E111</f>
      </c>
      <c r="G111" s="72"/>
      <c r="H111" s="70">
        <f>VLOOKUP($A111,'Players'!$A$2:$H$168,3,0)</f>
      </c>
      <c r="I111" s="66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</row>
    <row r="112" ht="16" customHeight="1">
      <c r="A112" s="71"/>
      <c r="B112" s="68">
        <f>VLOOKUP($A112,'Players'!$A$2:$H$168,2,0)</f>
      </c>
      <c r="C112" s="68">
        <f>VLOOKUP($A112,'Players'!$A$2:$I$168,9,0)</f>
      </c>
      <c r="D112" s="68">
        <f>C112*4</f>
      </c>
      <c r="E112" s="68">
        <f>D112:D112</f>
      </c>
      <c r="F112" s="68">
        <f>D112-E112</f>
      </c>
      <c r="G112" s="72"/>
      <c r="H112" s="70">
        <f>VLOOKUP($A112,'Players'!$A$2:$H$168,3,0)</f>
      </c>
      <c r="I112" s="66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 ht="16" customHeight="1">
      <c r="A113" s="71"/>
      <c r="B113" s="68">
        <f>VLOOKUP($A113,'Players'!$A$2:$H$168,2,0)</f>
      </c>
      <c r="C113" s="68">
        <f>VLOOKUP($A113,'Players'!$A$2:$I$168,9,0)</f>
      </c>
      <c r="D113" s="68">
        <f>C113*4</f>
      </c>
      <c r="E113" s="68">
        <f>D113:D113</f>
      </c>
      <c r="F113" s="68">
        <f>D113-E113</f>
      </c>
      <c r="G113" s="72"/>
      <c r="H113" s="70">
        <f>VLOOKUP($A113,'Players'!$A$2:$H$168,3,0)</f>
      </c>
      <c r="I113" s="66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 ht="16" customHeight="1">
      <c r="A114" s="71"/>
      <c r="B114" s="68">
        <f>VLOOKUP($A114,'Players'!$A$2:$H$168,2,0)</f>
      </c>
      <c r="C114" s="68">
        <f>VLOOKUP($A114,'Players'!$A$2:$I$168,9,0)</f>
      </c>
      <c r="D114" s="68">
        <f>C114*4</f>
      </c>
      <c r="E114" s="68">
        <f>D114:D114</f>
      </c>
      <c r="F114" s="68">
        <f>D114-E114</f>
      </c>
      <c r="G114" s="72"/>
      <c r="H114" s="70">
        <f>VLOOKUP($A114,'Players'!$A$2:$H$168,3,0)</f>
      </c>
      <c r="I114" s="66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 ht="16" customHeight="1">
      <c r="A115" s="71"/>
      <c r="B115" s="68">
        <f>VLOOKUP($A115,'Players'!$A$2:$H$168,2,0)</f>
      </c>
      <c r="C115" s="68">
        <f>VLOOKUP($A115,'Players'!$A$2:$I$168,9,0)</f>
      </c>
      <c r="D115" s="68">
        <f>C115*4</f>
      </c>
      <c r="E115" s="68">
        <f>D115:D115</f>
      </c>
      <c r="F115" s="68">
        <f>D115-E115</f>
      </c>
      <c r="G115" s="72"/>
      <c r="H115" s="70">
        <f>VLOOKUP($A115,'Players'!$A$2:$H$168,3,0)</f>
      </c>
      <c r="I115" s="66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ht="16" customHeight="1">
      <c r="A116" s="71"/>
      <c r="B116" s="68">
        <f>VLOOKUP($A116,'Players'!$A$2:$H$168,2,0)</f>
      </c>
      <c r="C116" s="68">
        <f>VLOOKUP($A116,'Players'!$A$2:$I$168,9,0)</f>
      </c>
      <c r="D116" s="68">
        <f>C116*4</f>
      </c>
      <c r="E116" s="68">
        <f>D116:D116</f>
      </c>
      <c r="F116" s="68">
        <f>D116-E116</f>
      </c>
      <c r="G116" s="72"/>
      <c r="H116" s="70">
        <f>VLOOKUP($A116,'Players'!$A$2:$H$168,3,0)</f>
      </c>
      <c r="I116" s="66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 ht="16" customHeight="1">
      <c r="A117" s="71"/>
      <c r="B117" s="68">
        <f>VLOOKUP($A117,'Players'!$A$2:$H$168,2,0)</f>
      </c>
      <c r="C117" s="68">
        <f>VLOOKUP($A117,'Players'!$A$2:$I$168,9,0)</f>
      </c>
      <c r="D117" s="68">
        <f>C117*4</f>
      </c>
      <c r="E117" s="68">
        <f>D117:D117</f>
      </c>
      <c r="F117" s="68">
        <f>D117-E117</f>
      </c>
      <c r="G117" s="72"/>
      <c r="H117" s="70">
        <f>VLOOKUP($A117,'Players'!$A$2:$H$168,3,0)</f>
      </c>
      <c r="I117" s="66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 ht="16" customHeight="1">
      <c r="A118" s="71"/>
      <c r="B118" s="68">
        <f>VLOOKUP($A118,'Players'!$A$2:$H$168,2,0)</f>
      </c>
      <c r="C118" s="68">
        <f>VLOOKUP($A118,'Players'!$A$2:$I$168,9,0)</f>
      </c>
      <c r="D118" s="68">
        <f>C118*4</f>
      </c>
      <c r="E118" s="68">
        <f>D118:D118</f>
      </c>
      <c r="F118" s="68">
        <f>D118-E118</f>
      </c>
      <c r="G118" s="72"/>
      <c r="H118" s="70">
        <f>VLOOKUP($A118,'Players'!$A$2:$H$168,3,0)</f>
      </c>
      <c r="I118" s="66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 ht="16" customHeight="1">
      <c r="A119" s="71"/>
      <c r="B119" s="68">
        <f>VLOOKUP($A119,'Players'!$A$2:$H$168,2,0)</f>
      </c>
      <c r="C119" s="68">
        <f>VLOOKUP($A119,'Players'!$A$2:$I$168,9,0)</f>
      </c>
      <c r="D119" s="68">
        <f>C119*4</f>
      </c>
      <c r="E119" s="68">
        <f>D119:D119</f>
      </c>
      <c r="F119" s="68">
        <f>D119-E119</f>
      </c>
      <c r="G119" s="72"/>
      <c r="H119" s="70">
        <f>VLOOKUP($A119,'Players'!$A$2:$H$168,3,0)</f>
      </c>
      <c r="I119" s="66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 ht="16" customHeight="1">
      <c r="A120" s="71"/>
      <c r="B120" s="68">
        <f>VLOOKUP($A120,'Players'!$A$2:$H$168,2,0)</f>
      </c>
      <c r="C120" s="68">
        <f>VLOOKUP($A120,'Players'!$A$2:$I$168,9,0)</f>
      </c>
      <c r="D120" s="68">
        <f>C120*4</f>
      </c>
      <c r="E120" s="68">
        <f>D120:D120</f>
      </c>
      <c r="F120" s="68">
        <f>D120-E120</f>
      </c>
      <c r="G120" s="72"/>
      <c r="H120" s="70">
        <f>VLOOKUP($A120,'Players'!$A$2:$H$168,3,0)</f>
      </c>
      <c r="I120" s="66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 ht="16" customHeight="1">
      <c r="A121" s="71"/>
      <c r="B121" s="68">
        <f>VLOOKUP($A121,'Players'!$A$2:$H$168,2,0)</f>
      </c>
      <c r="C121" s="68">
        <f>VLOOKUP($A121,'Players'!$A$2:$I$168,9,0)</f>
      </c>
      <c r="D121" s="68">
        <f>C121*4</f>
      </c>
      <c r="E121" s="68">
        <f>D121:D121</f>
      </c>
      <c r="F121" s="68">
        <f>D121-E121</f>
      </c>
      <c r="G121" s="72"/>
      <c r="H121" s="70">
        <f>VLOOKUP($A121,'Players'!$A$2:$H$168,3,0)</f>
      </c>
      <c r="I121" s="66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 ht="16" customHeight="1">
      <c r="A122" s="71"/>
      <c r="B122" s="68">
        <f>VLOOKUP($A122,'Players'!$A$2:$H$168,2,0)</f>
      </c>
      <c r="C122" s="68">
        <f>VLOOKUP($A122,'Players'!$A$2:$I$168,9,0)</f>
      </c>
      <c r="D122" s="68">
        <f>C122*4</f>
      </c>
      <c r="E122" s="68">
        <f>D122:D122</f>
      </c>
      <c r="F122" s="68">
        <f>D122-E122</f>
      </c>
      <c r="G122" s="72"/>
      <c r="H122" s="70">
        <f>VLOOKUP($A122,'Players'!$A$2:$H$168,3,0)</f>
      </c>
      <c r="I122" s="66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 ht="16" customHeight="1">
      <c r="A123" s="71"/>
      <c r="B123" s="68">
        <f>VLOOKUP($A123,'Players'!$A$2:$H$168,2,0)</f>
      </c>
      <c r="C123" s="68">
        <f>VLOOKUP($A123,'Players'!$A$2:$I$168,9,0)</f>
      </c>
      <c r="D123" s="68">
        <f>C123*4</f>
      </c>
      <c r="E123" s="68">
        <f>D123:D123</f>
      </c>
      <c r="F123" s="68">
        <f>D123-E123</f>
      </c>
      <c r="G123" s="72"/>
      <c r="H123" s="70">
        <f>VLOOKUP($A123,'Players'!$A$2:$H$168,3,0)</f>
      </c>
      <c r="I123" s="66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ht="16" customHeight="1">
      <c r="A124" s="71"/>
      <c r="B124" s="68">
        <f>VLOOKUP($A124,'Players'!$A$2:$H$168,2,0)</f>
      </c>
      <c r="C124" s="68">
        <f>VLOOKUP($A124,'Players'!$A$2:$I$168,9,0)</f>
      </c>
      <c r="D124" s="68">
        <f>C124*4</f>
      </c>
      <c r="E124" s="68">
        <f>D124:D124</f>
      </c>
      <c r="F124" s="68">
        <f>D124-E124</f>
      </c>
      <c r="G124" s="72"/>
      <c r="H124" s="70">
        <f>VLOOKUP($A124,'Players'!$A$2:$H$168,3,0)</f>
      </c>
      <c r="I124" s="66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 ht="16" customHeight="1">
      <c r="A125" s="71"/>
      <c r="B125" s="68">
        <f>VLOOKUP($A125,'Players'!$A$2:$H$168,2,0)</f>
      </c>
      <c r="C125" s="68">
        <f>VLOOKUP($A125,'Players'!$A$2:$I$168,9,0)</f>
      </c>
      <c r="D125" s="68">
        <f>C125*4</f>
      </c>
      <c r="E125" s="68">
        <f>D125:D125</f>
      </c>
      <c r="F125" s="68">
        <f>D125-E125</f>
      </c>
      <c r="G125" s="72"/>
      <c r="H125" s="70">
        <f>VLOOKUP($A125,'Players'!$A$2:$H$168,3,0)</f>
      </c>
      <c r="I125" s="66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 ht="16" customHeight="1">
      <c r="A126" s="71"/>
      <c r="B126" s="68">
        <f>VLOOKUP($A126,'Players'!$A$2:$H$168,2,0)</f>
      </c>
      <c r="C126" s="68">
        <f>VLOOKUP($A126,'Players'!$A$2:$I$168,9,0)</f>
      </c>
      <c r="D126" s="68">
        <f>C126*4</f>
      </c>
      <c r="E126" s="68">
        <f>D126:D126</f>
      </c>
      <c r="F126" s="68">
        <f>D126-E126</f>
      </c>
      <c r="G126" s="72"/>
      <c r="H126" s="70">
        <f>VLOOKUP($A126,'Players'!$A$2:$H$168,3,0)</f>
      </c>
      <c r="I126" s="66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 ht="16" customHeight="1">
      <c r="A127" s="71"/>
      <c r="B127" s="68">
        <f>VLOOKUP($A127,'Players'!$A$2:$H$168,2,0)</f>
      </c>
      <c r="C127" s="68">
        <f>VLOOKUP($A127,'Players'!$A$2:$I$168,9,0)</f>
      </c>
      <c r="D127" s="68">
        <f>C127*4</f>
      </c>
      <c r="E127" s="68">
        <f>D127:D127</f>
      </c>
      <c r="F127" s="68">
        <f>D127-E127</f>
      </c>
      <c r="G127" s="72"/>
      <c r="H127" s="70">
        <f>VLOOKUP($A127,'Players'!$A$2:$H$168,3,0)</f>
      </c>
      <c r="I127" s="66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 ht="16" customHeight="1">
      <c r="A128" s="71"/>
      <c r="B128" s="68">
        <f>VLOOKUP($A128,'Players'!$A$2:$H$168,2,0)</f>
      </c>
      <c r="C128" s="68">
        <f>VLOOKUP($A128,'Players'!$A$2:$I$168,9,0)</f>
      </c>
      <c r="D128" s="68">
        <f>C128*4</f>
      </c>
      <c r="E128" s="68">
        <f>D128:D128</f>
      </c>
      <c r="F128" s="68">
        <f>D128-E128</f>
      </c>
      <c r="G128" s="72"/>
      <c r="H128" s="70">
        <f>VLOOKUP($A128,'Players'!$A$2:$H$168,3,0)</f>
      </c>
      <c r="I128" s="66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 ht="16" customHeight="1">
      <c r="A129" s="71"/>
      <c r="B129" s="68">
        <f>VLOOKUP($A129,'Players'!$A$2:$H$168,2,0)</f>
      </c>
      <c r="C129" s="68">
        <f>VLOOKUP($A129,'Players'!$A$2:$I$168,9,0)</f>
      </c>
      <c r="D129" s="68">
        <f>C129*4</f>
      </c>
      <c r="E129" s="68">
        <f>D129:D129</f>
      </c>
      <c r="F129" s="68">
        <f>D129-E129</f>
      </c>
      <c r="G129" s="72"/>
      <c r="H129" s="70">
        <f>VLOOKUP($A129,'Players'!$A$2:$H$168,3,0)</f>
      </c>
      <c r="I129" s="66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 ht="16" customHeight="1">
      <c r="A130" s="71"/>
      <c r="B130" s="68">
        <f>VLOOKUP($A130,'Players'!$A$2:$H$168,2,0)</f>
      </c>
      <c r="C130" s="68">
        <f>VLOOKUP($A130,'Players'!$A$2:$I$168,9,0)</f>
      </c>
      <c r="D130" s="68">
        <f>C130*4</f>
      </c>
      <c r="E130" s="68">
        <f>D130:D130</f>
      </c>
      <c r="F130" s="68">
        <f>D130-E130</f>
      </c>
      <c r="G130" s="72"/>
      <c r="H130" s="70">
        <f>VLOOKUP($A130,'Players'!$A$2:$H$168,3,0)</f>
      </c>
      <c r="I130" s="66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 ht="16" customHeight="1">
      <c r="A131" s="71"/>
      <c r="B131" s="68">
        <f>VLOOKUP($A131,'Players'!$A$2:$H$168,2,0)</f>
      </c>
      <c r="C131" s="68">
        <f>VLOOKUP($A131,'Players'!$A$2:$I$168,9,0)</f>
      </c>
      <c r="D131" s="68">
        <f>C131*4</f>
      </c>
      <c r="E131" s="68">
        <f>D131:D131</f>
      </c>
      <c r="F131" s="68">
        <f>D131-E131</f>
      </c>
      <c r="G131" s="72"/>
      <c r="H131" s="70">
        <f>VLOOKUP($A131,'Players'!$A$2:$H$168,3,0)</f>
      </c>
      <c r="I131" s="66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 ht="16" customHeight="1">
      <c r="A132" s="71"/>
      <c r="B132" s="68">
        <f>VLOOKUP($A132,'Players'!$A$2:$H$168,2,0)</f>
      </c>
      <c r="C132" s="68">
        <f>VLOOKUP($A132,'Players'!$A$2:$I$168,9,0)</f>
      </c>
      <c r="D132" s="68">
        <f>C132*4</f>
      </c>
      <c r="E132" s="68">
        <f>D132:D132</f>
      </c>
      <c r="F132" s="68">
        <f>D132-E132</f>
      </c>
      <c r="G132" s="72"/>
      <c r="H132" s="70">
        <f>VLOOKUP($A132,'Players'!$A$2:$H$168,3,0)</f>
      </c>
      <c r="I132" s="66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 ht="16" customHeight="1">
      <c r="A133" s="71"/>
      <c r="B133" s="68">
        <f>VLOOKUP($A133,'Players'!$A$2:$H$168,2,0)</f>
      </c>
      <c r="C133" s="68">
        <f>VLOOKUP($A133,'Players'!$A$2:$I$168,9,0)</f>
      </c>
      <c r="D133" s="68">
        <f>C133*4</f>
      </c>
      <c r="E133" s="68">
        <f>D133:D133</f>
      </c>
      <c r="F133" s="68">
        <f>D133-E133</f>
      </c>
      <c r="G133" s="72"/>
      <c r="H133" s="70">
        <f>VLOOKUP($A133,'Players'!$A$2:$H$168,3,0)</f>
      </c>
      <c r="I133" s="66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 ht="16" customHeight="1">
      <c r="A134" s="71"/>
      <c r="B134" s="68">
        <f>VLOOKUP($A134,'Players'!$A$2:$H$168,2,0)</f>
      </c>
      <c r="C134" s="68">
        <f>VLOOKUP($A134,'Players'!$A$2:$I$168,9,0)</f>
      </c>
      <c r="D134" s="68">
        <f>C134*4</f>
      </c>
      <c r="E134" s="68">
        <f>D134:D134</f>
      </c>
      <c r="F134" s="68">
        <f>D134-E134</f>
      </c>
      <c r="G134" s="72"/>
      <c r="H134" s="70">
        <f>VLOOKUP($A134,'Players'!$A$2:$H$168,3,0)</f>
      </c>
      <c r="I134" s="66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 ht="16" customHeight="1">
      <c r="A135" s="71"/>
      <c r="B135" s="68">
        <f>VLOOKUP($A135,'Players'!$A$2:$H$168,2,0)</f>
      </c>
      <c r="C135" s="68">
        <f>VLOOKUP($A135,'Players'!$A$2:$I$168,9,0)</f>
      </c>
      <c r="D135" s="68">
        <f>C135*4</f>
      </c>
      <c r="E135" s="68">
        <f>D135:D135</f>
      </c>
      <c r="F135" s="68">
        <f>D135-E135</f>
      </c>
      <c r="G135" s="72"/>
      <c r="H135" s="70">
        <f>VLOOKUP($A135,'Players'!$A$2:$H$168,3,0)</f>
      </c>
      <c r="I135" s="66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 ht="16" customHeight="1">
      <c r="A136" s="71"/>
      <c r="B136" s="68">
        <f>VLOOKUP($A136,'Players'!$A$2:$H$168,2,0)</f>
      </c>
      <c r="C136" s="68">
        <f>VLOOKUP($A136,'Players'!$A$2:$I$168,9,0)</f>
      </c>
      <c r="D136" s="68">
        <f>C136*4</f>
      </c>
      <c r="E136" s="68">
        <f>D136:D136</f>
      </c>
      <c r="F136" s="68">
        <f>D136-E136</f>
      </c>
      <c r="G136" s="72"/>
      <c r="H136" s="70">
        <f>VLOOKUP($A136,'Players'!$A$2:$H$168,3,0)</f>
      </c>
      <c r="I136" s="66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ht="16" customHeight="1">
      <c r="A137" s="71"/>
      <c r="B137" s="68">
        <f>VLOOKUP($A137,'Players'!$A$2:$H$168,2,0)</f>
      </c>
      <c r="C137" s="68">
        <f>VLOOKUP($A137,'Players'!$A$2:$I$168,9,0)</f>
      </c>
      <c r="D137" s="68">
        <f>C137*4</f>
      </c>
      <c r="E137" s="68">
        <f>D137:D137</f>
      </c>
      <c r="F137" s="68">
        <f>D137-E137</f>
      </c>
      <c r="G137" s="72"/>
      <c r="H137" s="70">
        <f>VLOOKUP($A137,'Players'!$A$2:$H$168,3,0)</f>
      </c>
      <c r="I137" s="66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 ht="16" customHeight="1">
      <c r="A138" s="71"/>
      <c r="B138" s="68">
        <f>VLOOKUP($A138,'Players'!$A$2:$H$168,2,0)</f>
      </c>
      <c r="C138" s="68">
        <f>VLOOKUP($A138,'Players'!$A$2:$I$168,9,0)</f>
      </c>
      <c r="D138" s="68">
        <f>C138*4</f>
      </c>
      <c r="E138" s="68">
        <f>D138:D138</f>
      </c>
      <c r="F138" s="68">
        <f>D138-E138</f>
      </c>
      <c r="G138" s="72"/>
      <c r="H138" s="70">
        <f>VLOOKUP($A138,'Players'!$A$2:$H$168,3,0)</f>
      </c>
      <c r="I138" s="66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 ht="16" customHeight="1">
      <c r="A139" s="71"/>
      <c r="B139" s="68">
        <f>VLOOKUP($A139,'Players'!$A$2:$H$168,2,0)</f>
      </c>
      <c r="C139" s="68">
        <f>VLOOKUP($A139,'Players'!$A$2:$I$168,9,0)</f>
      </c>
      <c r="D139" s="68">
        <f>C139*4</f>
      </c>
      <c r="E139" s="68">
        <f>D139:D139</f>
      </c>
      <c r="F139" s="68">
        <f>D139-E139</f>
      </c>
      <c r="G139" s="72"/>
      <c r="H139" s="70">
        <f>VLOOKUP($A139,'Players'!$A$2:$H$168,3,0)</f>
      </c>
      <c r="I139" s="66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 ht="16" customHeight="1">
      <c r="A140" s="71"/>
      <c r="B140" s="68">
        <f>VLOOKUP($A140,'Players'!$A$2:$H$168,2,0)</f>
      </c>
      <c r="C140" s="68">
        <f>VLOOKUP($A140,'Players'!$A$2:$I$168,9,0)</f>
      </c>
      <c r="D140" s="68">
        <f>C140*4</f>
      </c>
      <c r="E140" s="68">
        <f>D140:D140</f>
      </c>
      <c r="F140" s="68">
        <f>D140-E140</f>
      </c>
      <c r="G140" s="72"/>
      <c r="H140" s="70">
        <f>VLOOKUP($A140,'Players'!$A$2:$H$168,3,0)</f>
      </c>
      <c r="I140" s="66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 ht="16" customHeight="1">
      <c r="A141" s="71"/>
      <c r="B141" s="68">
        <f>VLOOKUP($A141,'Players'!$A$2:$H$168,2,0)</f>
      </c>
      <c r="C141" s="68">
        <f>VLOOKUP($A141,'Players'!$A$2:$I$168,9,0)</f>
      </c>
      <c r="D141" s="68">
        <f>C141*4</f>
      </c>
      <c r="E141" s="68">
        <f>D141:D141</f>
      </c>
      <c r="F141" s="68">
        <f>D141-E141</f>
      </c>
      <c r="G141" s="72"/>
      <c r="H141" s="70">
        <f>VLOOKUP($A141,'Players'!$A$2:$H$168,3,0)</f>
      </c>
      <c r="I141" s="66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ht="16" customHeight="1">
      <c r="A142" s="71"/>
      <c r="B142" s="68">
        <f>VLOOKUP($A142,'Players'!$A$2:$H$168,2,0)</f>
      </c>
      <c r="C142" s="68">
        <f>VLOOKUP($A142,'Players'!$A$2:$I$168,9,0)</f>
      </c>
      <c r="D142" s="68">
        <f>C142*4</f>
      </c>
      <c r="E142" s="68">
        <f>D142:D142</f>
      </c>
      <c r="F142" s="68">
        <f>D142-E142</f>
      </c>
      <c r="G142" s="72"/>
      <c r="H142" s="70">
        <f>VLOOKUP($A142,'Players'!$A$2:$H$168,3,0)</f>
      </c>
      <c r="I142" s="66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 ht="16" customHeight="1">
      <c r="A143" s="71"/>
      <c r="B143" s="68">
        <f>VLOOKUP($A143,'Players'!$A$2:$H$168,2,0)</f>
      </c>
      <c r="C143" s="68">
        <f>VLOOKUP($A143,'Players'!$A$2:$I$168,9,0)</f>
      </c>
      <c r="D143" s="68">
        <f>C143*4</f>
      </c>
      <c r="E143" s="68">
        <f>D143:D143</f>
      </c>
      <c r="F143" s="68">
        <f>D143-E143</f>
      </c>
      <c r="G143" s="72"/>
      <c r="H143" s="70">
        <f>VLOOKUP($A143,'Players'!$A$2:$H$168,3,0)</f>
      </c>
      <c r="I143" s="66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 ht="16" customHeight="1">
      <c r="A144" s="71"/>
      <c r="B144" s="68">
        <f>VLOOKUP($A144,'Players'!$A$2:$H$168,2,0)</f>
      </c>
      <c r="C144" s="68">
        <f>VLOOKUP($A144,'Players'!$A$2:$I$168,9,0)</f>
      </c>
      <c r="D144" s="68">
        <f>C144*4</f>
      </c>
      <c r="E144" s="68">
        <f>D144:D144</f>
      </c>
      <c r="F144" s="68">
        <f>D144-E144</f>
      </c>
      <c r="G144" s="72"/>
      <c r="H144" s="70">
        <f>VLOOKUP($A144,'Players'!$A$2:$H$168,3,0)</f>
      </c>
      <c r="I144" s="66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ht="16" customHeight="1">
      <c r="A145" s="71"/>
      <c r="B145" s="68">
        <f>VLOOKUP($A145,'Players'!$A$2:$H$168,2,0)</f>
      </c>
      <c r="C145" s="68">
        <f>VLOOKUP($A145,'Players'!$A$2:$I$168,9,0)</f>
      </c>
      <c r="D145" s="68">
        <f>C145*4</f>
      </c>
      <c r="E145" s="68">
        <f>D145:D145</f>
      </c>
      <c r="F145" s="68">
        <f>D145-E145</f>
      </c>
      <c r="G145" s="72"/>
      <c r="H145" s="70">
        <f>VLOOKUP($A145,'Players'!$A$2:$H$168,3,0)</f>
      </c>
      <c r="I145" s="66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 ht="16" customHeight="1">
      <c r="A146" s="71"/>
      <c r="B146" s="68">
        <f>VLOOKUP($A146,'Players'!$A$2:$H$168,2,0)</f>
      </c>
      <c r="C146" s="68">
        <f>VLOOKUP($A146,'Players'!$A$2:$I$168,9,0)</f>
      </c>
      <c r="D146" s="68">
        <f>C146*4</f>
      </c>
      <c r="E146" s="68">
        <f>D146:D146</f>
      </c>
      <c r="F146" s="68">
        <f>D146-E146</f>
      </c>
      <c r="G146" s="72"/>
      <c r="H146" s="70">
        <f>VLOOKUP($A146,'Players'!$A$2:$H$168,3,0)</f>
      </c>
      <c r="I146" s="66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 ht="16" customHeight="1">
      <c r="A147" s="71"/>
      <c r="B147" s="68">
        <f>VLOOKUP($A147,'Players'!$A$2:$H$168,2,0)</f>
      </c>
      <c r="C147" s="68">
        <f>VLOOKUP($A147,'Players'!$A$2:$I$168,9,0)</f>
      </c>
      <c r="D147" s="68">
        <f>C147*4</f>
      </c>
      <c r="E147" s="68">
        <f>D147:D147</f>
      </c>
      <c r="F147" s="68">
        <f>D147-E147</f>
      </c>
      <c r="G147" s="72"/>
      <c r="H147" s="70">
        <f>VLOOKUP($A147,'Players'!$A$2:$H$168,3,0)</f>
      </c>
      <c r="I147" s="66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 ht="16" customHeight="1">
      <c r="A148" s="71"/>
      <c r="B148" s="68">
        <f>VLOOKUP($A148,'Players'!$A$2:$H$168,2,0)</f>
      </c>
      <c r="C148" s="68">
        <f>VLOOKUP($A148,'Players'!$A$2:$I$168,9,0)</f>
      </c>
      <c r="D148" s="68">
        <f>C148*4</f>
      </c>
      <c r="E148" s="68">
        <f>D148:D148</f>
      </c>
      <c r="F148" s="68">
        <f>D148-E148</f>
      </c>
      <c r="G148" s="72"/>
      <c r="H148" s="70">
        <f>VLOOKUP($A148,'Players'!$A$2:$H$168,3,0)</f>
      </c>
      <c r="I148" s="66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 ht="16" customHeight="1">
      <c r="A149" s="71"/>
      <c r="B149" s="68">
        <f>VLOOKUP($A149,'Players'!$A$2:$H$168,2,0)</f>
      </c>
      <c r="C149" s="68">
        <f>VLOOKUP($A149,'Players'!$A$2:$I$168,9,0)</f>
      </c>
      <c r="D149" s="68">
        <f>C149*4</f>
      </c>
      <c r="E149" s="68">
        <f>D149:D149</f>
      </c>
      <c r="F149" s="68">
        <f>D149-E149</f>
      </c>
      <c r="G149" s="72"/>
      <c r="H149" s="70">
        <f>VLOOKUP($A149,'Players'!$A$2:$H$168,3,0)</f>
      </c>
      <c r="I149" s="66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 ht="16" customHeight="1">
      <c r="A150" s="71"/>
      <c r="B150" s="68">
        <f>VLOOKUP($A150,'Players'!$A$2:$H$168,2,0)</f>
      </c>
      <c r="C150" s="68">
        <f>VLOOKUP($A150,'Players'!$A$2:$I$168,9,0)</f>
      </c>
      <c r="D150" s="68">
        <f>C150*4</f>
      </c>
      <c r="E150" s="68">
        <f>D150:D150</f>
      </c>
      <c r="F150" s="68">
        <f>D150-E150</f>
      </c>
      <c r="G150" s="72"/>
      <c r="H150" s="70">
        <f>VLOOKUP($A150,'Players'!$A$2:$H$168,3,0)</f>
      </c>
      <c r="I150" s="66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 ht="16" customHeight="1">
      <c r="A151" s="71"/>
      <c r="B151" s="68">
        <f>VLOOKUP($A151,'Players'!$A$2:$H$168,2,0)</f>
      </c>
      <c r="C151" s="68">
        <f>VLOOKUP($A151,'Players'!$A$2:$I$168,9,0)</f>
      </c>
      <c r="D151" s="68">
        <f>C151*4</f>
      </c>
      <c r="E151" s="68">
        <f>D151:D151</f>
      </c>
      <c r="F151" s="68">
        <f>D151-E151</f>
      </c>
      <c r="G151" s="72"/>
      <c r="H151" s="70">
        <f>VLOOKUP($A151,'Players'!$A$2:$H$168,3,0)</f>
      </c>
      <c r="I151" s="66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 ht="16" customHeight="1">
      <c r="A152" s="71"/>
      <c r="B152" s="68">
        <f>VLOOKUP($A152,'Players'!$A$2:$H$168,2,0)</f>
      </c>
      <c r="C152" s="68">
        <f>VLOOKUP($A152,'Players'!$A$2:$I$168,9,0)</f>
      </c>
      <c r="D152" s="68">
        <f>C152*4</f>
      </c>
      <c r="E152" s="68">
        <f>D152:D152</f>
      </c>
      <c r="F152" s="68">
        <f>D152-E152</f>
      </c>
      <c r="G152" s="72"/>
      <c r="H152" s="70">
        <f>VLOOKUP($A152,'Players'!$A$2:$H$168,3,0)</f>
      </c>
      <c r="I152" s="66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 ht="16" customHeight="1">
      <c r="A153" s="71"/>
      <c r="B153" s="68">
        <f>VLOOKUP($A153,'Players'!$A$2:$H$168,2,0)</f>
      </c>
      <c r="C153" s="68">
        <f>VLOOKUP($A153,'Players'!$A$2:$I$168,9,0)</f>
      </c>
      <c r="D153" s="68">
        <f>C153*4</f>
      </c>
      <c r="E153" s="68">
        <f>D153:D153</f>
      </c>
      <c r="F153" s="68">
        <f>D153-E153</f>
      </c>
      <c r="G153" s="72"/>
      <c r="H153" s="70">
        <f>VLOOKUP($A153,'Players'!$A$2:$H$168,3,0)</f>
      </c>
      <c r="I153" s="66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 ht="16" customHeight="1">
      <c r="A154" s="71"/>
      <c r="B154" s="68">
        <f>VLOOKUP($A154,'Players'!$A$2:$H$168,2,0)</f>
      </c>
      <c r="C154" s="68">
        <f>VLOOKUP($A154,'Players'!$A$2:$I$168,9,0)</f>
      </c>
      <c r="D154" s="68">
        <f>C154*4</f>
      </c>
      <c r="E154" s="68">
        <f>D154:D154</f>
      </c>
      <c r="F154" s="68">
        <f>D154-E154</f>
      </c>
      <c r="G154" s="72"/>
      <c r="H154" s="70">
        <f>VLOOKUP($A154,'Players'!$A$2:$H$168,3,0)</f>
      </c>
      <c r="I154" s="66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 ht="16" customHeight="1">
      <c r="A155" s="71"/>
      <c r="B155" s="68">
        <f>VLOOKUP($A155,'Players'!$A$2:$H$168,2,0)</f>
      </c>
      <c r="C155" s="68">
        <f>VLOOKUP($A155,'Players'!$A$2:$I$168,9,0)</f>
      </c>
      <c r="D155" s="68">
        <f>C155*4</f>
      </c>
      <c r="E155" s="68">
        <f>D155:D155</f>
      </c>
      <c r="F155" s="68">
        <f>D155-E155</f>
      </c>
      <c r="G155" s="72"/>
      <c r="H155" s="70">
        <f>VLOOKUP($A155,'Players'!$A$2:$H$168,3,0)</f>
      </c>
      <c r="I155" s="66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 ht="16" customHeight="1">
      <c r="A156" s="71"/>
      <c r="B156" s="68">
        <f>VLOOKUP($A156,'Players'!$A$2:$H$168,2,0)</f>
      </c>
      <c r="C156" s="68">
        <f>VLOOKUP($A156,'Players'!$A$2:$I$168,9,0)</f>
      </c>
      <c r="D156" s="68">
        <f>C156*4</f>
      </c>
      <c r="E156" s="68">
        <f>D156:D156</f>
      </c>
      <c r="F156" s="68">
        <f>D156-E156</f>
      </c>
      <c r="G156" s="72"/>
      <c r="H156" s="70">
        <f>VLOOKUP($A156,'Players'!$A$2:$H$168,3,0)</f>
      </c>
      <c r="I156" s="66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 ht="16" customHeight="1">
      <c r="A157" s="71"/>
      <c r="B157" s="68">
        <f>VLOOKUP($A157,'Players'!$A$2:$H$168,2,0)</f>
      </c>
      <c r="C157" s="68">
        <f>VLOOKUP($A157,'Players'!$A$2:$I$168,9,0)</f>
      </c>
      <c r="D157" s="68">
        <f>C157*4</f>
      </c>
      <c r="E157" s="68">
        <f>D157:D157</f>
      </c>
      <c r="F157" s="68">
        <f>D157-E157</f>
      </c>
      <c r="G157" s="72"/>
      <c r="H157" s="70">
        <f>VLOOKUP($A157,'Players'!$A$2:$H$168,3,0)</f>
      </c>
      <c r="I157" s="66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ht="16" customHeight="1">
      <c r="A158" s="71"/>
      <c r="B158" s="68">
        <f>VLOOKUP($A158,'Players'!$A$2:$H$168,2,0)</f>
      </c>
      <c r="C158" s="68">
        <f>VLOOKUP($A158,'Players'!$A$2:$I$168,9,0)</f>
      </c>
      <c r="D158" s="68">
        <f>C158*4</f>
      </c>
      <c r="E158" s="68">
        <f>D158:D158</f>
      </c>
      <c r="F158" s="68">
        <f>D158-E158</f>
      </c>
      <c r="G158" s="72"/>
      <c r="H158" s="70">
        <f>VLOOKUP($A158,'Players'!$A$2:$H$168,3,0)</f>
      </c>
      <c r="I158" s="66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 ht="16" customHeight="1">
      <c r="A159" s="71"/>
      <c r="B159" s="68">
        <f>VLOOKUP($A159,'Players'!$A$2:$H$168,2,0)</f>
      </c>
      <c r="C159" s="68">
        <f>VLOOKUP($A159,'Players'!$A$2:$I$168,9,0)</f>
      </c>
      <c r="D159" s="68">
        <f>C159*4</f>
      </c>
      <c r="E159" s="68">
        <f>D159:D159</f>
      </c>
      <c r="F159" s="68">
        <f>D159-E159</f>
      </c>
      <c r="G159" s="72"/>
      <c r="H159" s="70">
        <f>VLOOKUP($A159,'Players'!$A$2:$H$168,3,0)</f>
      </c>
      <c r="I159" s="66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 ht="16" customHeight="1">
      <c r="A160" s="71"/>
      <c r="B160" s="68">
        <f>VLOOKUP($A160,'Players'!$A$2:$H$168,2,0)</f>
      </c>
      <c r="C160" s="68">
        <f>VLOOKUP($A160,'Players'!$A$2:$I$168,9,0)</f>
      </c>
      <c r="D160" s="68">
        <f>C160*4</f>
      </c>
      <c r="E160" s="68">
        <f>D160:D160</f>
      </c>
      <c r="F160" s="68">
        <f>D160-E160</f>
      </c>
      <c r="G160" s="72"/>
      <c r="H160" s="70">
        <f>VLOOKUP($A160,'Players'!$A$2:$H$168,3,0)</f>
      </c>
      <c r="I160" s="66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 ht="16" customHeight="1">
      <c r="A161" s="71"/>
      <c r="B161" s="68">
        <f>VLOOKUP($A161,'Players'!$A$2:$H$168,2,0)</f>
      </c>
      <c r="C161" s="68">
        <f>VLOOKUP($A161,'Players'!$A$2:$I$168,9,0)</f>
      </c>
      <c r="D161" s="68">
        <f>C161*4</f>
      </c>
      <c r="E161" s="68">
        <f>D161:D161</f>
      </c>
      <c r="F161" s="68">
        <f>D161-E161</f>
      </c>
      <c r="G161" s="72"/>
      <c r="H161" s="70">
        <f>VLOOKUP($A161,'Players'!$A$2:$H$168,3,0)</f>
      </c>
      <c r="I161" s="66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 ht="16" customHeight="1">
      <c r="A162" s="71"/>
      <c r="B162" s="68">
        <f>VLOOKUP($A162,'Players'!$A$2:$H$168,2,0)</f>
      </c>
      <c r="C162" s="68">
        <f>VLOOKUP($A162,'Players'!$A$2:$I$168,9,0)</f>
      </c>
      <c r="D162" s="68">
        <f>C162*4</f>
      </c>
      <c r="E162" s="68">
        <f>D162:D162</f>
      </c>
      <c r="F162" s="68">
        <f>D162-E162</f>
      </c>
      <c r="G162" s="72"/>
      <c r="H162" s="70">
        <f>VLOOKUP($A162,'Players'!$A$2:$H$168,3,0)</f>
      </c>
      <c r="I162" s="66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 ht="16" customHeight="1">
      <c r="A163" s="71"/>
      <c r="B163" s="68">
        <f>VLOOKUP($A163,'Players'!$A$2:$H$168,2,0)</f>
      </c>
      <c r="C163" s="68">
        <f>VLOOKUP($A163,'Players'!$A$2:$I$168,9,0)</f>
      </c>
      <c r="D163" s="68">
        <f>C163*4</f>
      </c>
      <c r="E163" s="68">
        <f>D163:D163</f>
      </c>
      <c r="F163" s="68">
        <f>D163-E163</f>
      </c>
      <c r="G163" s="72"/>
      <c r="H163" s="70">
        <f>VLOOKUP($A163,'Players'!$A$2:$H$168,3,0)</f>
      </c>
      <c r="I163" s="66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 ht="16" customHeight="1">
      <c r="A164" s="71"/>
      <c r="B164" s="68">
        <f>VLOOKUP($A164,'Players'!$A$2:$H$168,2,0)</f>
      </c>
      <c r="C164" s="68">
        <f>VLOOKUP($A164,'Players'!$A$2:$I$168,9,0)</f>
      </c>
      <c r="D164" s="68">
        <f>C164*4</f>
      </c>
      <c r="E164" s="68">
        <f>D164:D164</f>
      </c>
      <c r="F164" s="68">
        <f>D164-E164</f>
      </c>
      <c r="G164" s="72"/>
      <c r="H164" s="70">
        <f>VLOOKUP($A164,'Players'!$A$2:$H$168,3,0)</f>
      </c>
      <c r="I164" s="66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 ht="16" customHeight="1">
      <c r="A165" s="71"/>
      <c r="B165" s="68">
        <f>VLOOKUP($A165,'Players'!$A$2:$H$168,2,0)</f>
      </c>
      <c r="C165" s="68">
        <f>VLOOKUP($A165,'Players'!$A$2:$I$168,9,0)</f>
      </c>
      <c r="D165" s="68">
        <f>C165*4</f>
      </c>
      <c r="E165" s="68">
        <f>D165:D165</f>
      </c>
      <c r="F165" s="68">
        <f>D165-E165</f>
      </c>
      <c r="G165" s="72"/>
      <c r="H165" s="70">
        <f>VLOOKUP($A165,'Players'!$A$2:$H$168,3,0)</f>
      </c>
      <c r="I165" s="66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 ht="16" customHeight="1">
      <c r="A166" s="71"/>
      <c r="B166" s="68">
        <f>VLOOKUP($A166,'Players'!$A$2:$H$168,2,0)</f>
      </c>
      <c r="C166" s="68">
        <f>VLOOKUP($A166,'Players'!$A$2:$I$168,9,0)</f>
      </c>
      <c r="D166" s="68">
        <f>C166*4</f>
      </c>
      <c r="E166" s="68">
        <f>D166:D166</f>
      </c>
      <c r="F166" s="68">
        <f>D166-E166</f>
      </c>
      <c r="G166" s="72"/>
      <c r="H166" s="70">
        <f>VLOOKUP($A166,'Players'!$A$2:$H$168,3,0)</f>
      </c>
      <c r="I166" s="66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 ht="16" customHeight="1">
      <c r="A167" s="71"/>
      <c r="B167" s="68">
        <f>VLOOKUP($A167,'Players'!$A$2:$H$168,2,0)</f>
      </c>
      <c r="C167" s="68">
        <f>VLOOKUP($A167,'Players'!$A$2:$I$168,9,0)</f>
      </c>
      <c r="D167" s="68">
        <f>C167*4</f>
      </c>
      <c r="E167" s="68">
        <f>D167:D167</f>
      </c>
      <c r="F167" s="68">
        <f>D167-E167</f>
      </c>
      <c r="G167" s="72"/>
      <c r="H167" s="70">
        <f>VLOOKUP($A167,'Players'!$A$2:$H$168,3,0)</f>
      </c>
      <c r="I167" s="66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 ht="16" customHeight="1">
      <c r="A168" s="71"/>
      <c r="B168" s="68">
        <f>VLOOKUP($A168,'Players'!$A$2:$H$168,2,0)</f>
      </c>
      <c r="C168" s="68">
        <f>VLOOKUP($A168,'Players'!$A$2:$I$168,9,0)</f>
      </c>
      <c r="D168" s="68">
        <f>C168*4</f>
      </c>
      <c r="E168" s="68">
        <f>D168:D168</f>
      </c>
      <c r="F168" s="68">
        <f>D168-E168</f>
      </c>
      <c r="G168" s="72"/>
      <c r="H168" s="70">
        <f>VLOOKUP($A168,'Players'!$A$2:$H$168,3,0)</f>
      </c>
      <c r="I168" s="66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 ht="16" customHeight="1">
      <c r="A169" s="71"/>
      <c r="B169" s="68">
        <f>VLOOKUP($A169,'Players'!$A$2:$H$168,2,0)</f>
      </c>
      <c r="C169" s="68">
        <f>VLOOKUP($A169,'Players'!$A$2:$I$168,9,0)</f>
      </c>
      <c r="D169" s="68">
        <f>C169*4</f>
      </c>
      <c r="E169" s="68">
        <f>D169:D169</f>
      </c>
      <c r="F169" s="68">
        <f>D169-E169</f>
      </c>
      <c r="G169" s="72"/>
      <c r="H169" s="70">
        <f>VLOOKUP($A169,'Players'!$A$2:$H$168,3,0)</f>
      </c>
      <c r="I169" s="66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 ht="16" customHeight="1">
      <c r="A170" s="71"/>
      <c r="B170" s="68">
        <f>VLOOKUP($A170,'Players'!$A$2:$H$168,2,0)</f>
      </c>
      <c r="C170" s="68">
        <f>VLOOKUP($A170,'Players'!$A$2:$I$168,9,0)</f>
      </c>
      <c r="D170" s="68">
        <f>C170*4</f>
      </c>
      <c r="E170" s="68">
        <f>D170:D170</f>
      </c>
      <c r="F170" s="68">
        <f>D170-E170</f>
      </c>
      <c r="G170" s="72"/>
      <c r="H170" s="70">
        <f>VLOOKUP($A170,'Players'!$A$2:$H$168,3,0)</f>
      </c>
      <c r="I170" s="66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ht="16" customHeight="1">
      <c r="A171" s="71"/>
      <c r="B171" s="68">
        <f>VLOOKUP($A171,'Players'!$A$2:$H$168,2,0)</f>
      </c>
      <c r="C171" s="68">
        <f>VLOOKUP($A171,'Players'!$A$2:$I$168,9,0)</f>
      </c>
      <c r="D171" s="68">
        <f>C171*4</f>
      </c>
      <c r="E171" s="68">
        <f>D171:D171</f>
      </c>
      <c r="F171" s="68">
        <f>D171-E171</f>
      </c>
      <c r="G171" s="72"/>
      <c r="H171" s="70">
        <f>VLOOKUP($A171,'Players'!$A$2:$H$168,3,0)</f>
      </c>
      <c r="I171" s="66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ht="16" customHeight="1">
      <c r="A172" s="71"/>
      <c r="B172" s="68">
        <f>VLOOKUP($A172,'Players'!$A$2:$H$168,2,0)</f>
      </c>
      <c r="C172" s="68">
        <f>VLOOKUP($A172,'Players'!$A$2:$I$168,9,0)</f>
      </c>
      <c r="D172" s="68">
        <f>C172*4</f>
      </c>
      <c r="E172" s="68">
        <f>D172:D172</f>
      </c>
      <c r="F172" s="68">
        <f>D172-E172</f>
      </c>
      <c r="G172" s="72"/>
      <c r="H172" s="70">
        <f>VLOOKUP($A172,'Players'!$A$2:$H$168,3,0)</f>
      </c>
      <c r="I172" s="66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ht="16" customHeight="1">
      <c r="A173" s="71"/>
      <c r="B173" s="68">
        <f>VLOOKUP($A173,'Players'!$A$2:$H$168,2,0)</f>
      </c>
      <c r="C173" s="68">
        <f>VLOOKUP($A173,'Players'!$A$2:$I$168,9,0)</f>
      </c>
      <c r="D173" s="68">
        <f>C173*4</f>
      </c>
      <c r="E173" s="68">
        <f>D173:D173</f>
      </c>
      <c r="F173" s="68">
        <f>D173-E173</f>
      </c>
      <c r="G173" s="72"/>
      <c r="H173" s="70">
        <f>VLOOKUP($A173,'Players'!$A$2:$H$168,3,0)</f>
      </c>
      <c r="I173" s="66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ht="16" customHeight="1">
      <c r="A174" s="71"/>
      <c r="B174" s="68">
        <f>VLOOKUP($A174,'Players'!$A$2:$H$168,2,0)</f>
      </c>
      <c r="C174" s="68">
        <f>VLOOKUP($A174,'Players'!$A$2:$I$168,9,0)</f>
      </c>
      <c r="D174" s="68">
        <f>C174*4</f>
      </c>
      <c r="E174" s="68">
        <f>D174:D174</f>
      </c>
      <c r="F174" s="68">
        <f>D174-E174</f>
      </c>
      <c r="G174" s="72"/>
      <c r="H174" s="70">
        <f>VLOOKUP($A174,'Players'!$A$2:$H$168,3,0)</f>
      </c>
      <c r="I174" s="66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ht="16" customHeight="1">
      <c r="A175" s="71"/>
      <c r="B175" s="68">
        <f>VLOOKUP($A175,'Players'!$A$2:$H$168,2,0)</f>
      </c>
      <c r="C175" s="68">
        <f>VLOOKUP($A175,'Players'!$A$2:$I$168,9,0)</f>
      </c>
      <c r="D175" s="68">
        <f>C175*4</f>
      </c>
      <c r="E175" s="68">
        <f>D175:D175</f>
      </c>
      <c r="F175" s="68">
        <f>D175-E175</f>
      </c>
      <c r="G175" s="72"/>
      <c r="H175" s="70">
        <f>VLOOKUP($A175,'Players'!$A$2:$H$168,3,0)</f>
      </c>
      <c r="I175" s="66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ht="16" customHeight="1">
      <c r="A176" s="71"/>
      <c r="B176" s="72"/>
      <c r="C176" s="72"/>
      <c r="D176" s="72"/>
      <c r="E176" s="72">
        <f>D176:D176</f>
        <v>0</v>
      </c>
      <c r="F176" s="72"/>
      <c r="G176" s="72"/>
      <c r="H176" s="73"/>
      <c r="I176" s="66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ht="16" customHeight="1">
      <c r="A177" s="71"/>
      <c r="B177" s="72"/>
      <c r="C177" s="72"/>
      <c r="D177" s="72"/>
      <c r="E177" s="72">
        <f>D177:D177</f>
        <v>0</v>
      </c>
      <c r="F177" s="72"/>
      <c r="G177" s="72"/>
      <c r="H177" s="73"/>
      <c r="I177" s="66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ht="16" customHeight="1">
      <c r="A178" s="71"/>
      <c r="B178" s="72"/>
      <c r="C178" s="72"/>
      <c r="D178" s="72"/>
      <c r="E178" s="72">
        <f>D178:D178</f>
        <v>0</v>
      </c>
      <c r="F178" s="72"/>
      <c r="G178" s="72"/>
      <c r="H178" s="73"/>
      <c r="I178" s="66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ht="16" customHeight="1">
      <c r="A179" s="71"/>
      <c r="B179" s="72"/>
      <c r="C179" s="72"/>
      <c r="D179" s="72"/>
      <c r="E179" s="72">
        <f>D179:D179</f>
        <v>0</v>
      </c>
      <c r="F179" s="72"/>
      <c r="G179" s="72"/>
      <c r="H179" s="73"/>
      <c r="I179" s="66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ht="16" customHeight="1">
      <c r="A180" s="71"/>
      <c r="B180" s="72"/>
      <c r="C180" s="72"/>
      <c r="D180" s="72"/>
      <c r="E180" s="72">
        <f>D180:D180</f>
        <v>0</v>
      </c>
      <c r="F180" s="72"/>
      <c r="G180" s="72"/>
      <c r="H180" s="73"/>
      <c r="I180" s="66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ht="16" customHeight="1">
      <c r="A181" s="71"/>
      <c r="B181" s="72"/>
      <c r="C181" s="72"/>
      <c r="D181" s="72"/>
      <c r="E181" s="72">
        <f>D181:D181</f>
        <v>0</v>
      </c>
      <c r="F181" s="72"/>
      <c r="G181" s="72"/>
      <c r="H181" s="73"/>
      <c r="I181" s="66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ht="16" customHeight="1">
      <c r="A182" s="71"/>
      <c r="B182" s="72"/>
      <c r="C182" s="72"/>
      <c r="D182" s="72"/>
      <c r="E182" s="72">
        <f>D182:D182</f>
        <v>0</v>
      </c>
      <c r="F182" s="72"/>
      <c r="G182" s="72"/>
      <c r="H182" s="73"/>
      <c r="I182" s="66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ht="16" customHeight="1">
      <c r="A183" s="71"/>
      <c r="B183" s="72"/>
      <c r="C183" s="72"/>
      <c r="D183" s="72"/>
      <c r="E183" s="72">
        <f>D183:D183</f>
        <v>0</v>
      </c>
      <c r="F183" s="72"/>
      <c r="G183" s="72"/>
      <c r="H183" s="73"/>
      <c r="I183" s="66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ht="16" customHeight="1">
      <c r="A184" s="71"/>
      <c r="B184" s="72"/>
      <c r="C184" s="72"/>
      <c r="D184" s="72"/>
      <c r="E184" s="72">
        <f>D184:D184</f>
        <v>0</v>
      </c>
      <c r="F184" s="72"/>
      <c r="G184" s="72"/>
      <c r="H184" s="73"/>
      <c r="I184" s="66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ht="16" customHeight="1">
      <c r="A185" s="71"/>
      <c r="B185" s="72"/>
      <c r="C185" s="72"/>
      <c r="D185" s="72"/>
      <c r="E185" s="72">
        <f>D185:D185</f>
        <v>0</v>
      </c>
      <c r="F185" s="72"/>
      <c r="G185" s="72"/>
      <c r="H185" s="73"/>
      <c r="I185" s="66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ht="16" customHeight="1">
      <c r="A186" s="71"/>
      <c r="B186" s="72"/>
      <c r="C186" s="72"/>
      <c r="D186" s="72"/>
      <c r="E186" s="72">
        <f>D186:D186</f>
        <v>0</v>
      </c>
      <c r="F186" s="72"/>
      <c r="G186" s="72"/>
      <c r="H186" s="73"/>
      <c r="I186" s="66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ht="16" customHeight="1">
      <c r="A187" s="71"/>
      <c r="B187" s="72"/>
      <c r="C187" s="72"/>
      <c r="D187" s="72"/>
      <c r="E187" s="72">
        <f>D187:D187</f>
        <v>0</v>
      </c>
      <c r="F187" s="72"/>
      <c r="G187" s="72"/>
      <c r="H187" s="73"/>
      <c r="I187" s="66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ht="16" customHeight="1">
      <c r="A188" s="71"/>
      <c r="B188" s="72"/>
      <c r="C188" s="72"/>
      <c r="D188" s="72"/>
      <c r="E188" s="72">
        <f>D188:D188</f>
        <v>0</v>
      </c>
      <c r="F188" s="72"/>
      <c r="G188" s="72"/>
      <c r="H188" s="73"/>
      <c r="I188" s="66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ht="16" customHeight="1">
      <c r="A189" s="71"/>
      <c r="B189" s="72"/>
      <c r="C189" s="72"/>
      <c r="D189" s="72"/>
      <c r="E189" s="72">
        <f>D189:D189</f>
        <v>0</v>
      </c>
      <c r="F189" s="72"/>
      <c r="G189" s="72"/>
      <c r="H189" s="73"/>
      <c r="I189" s="66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ht="16" customHeight="1">
      <c r="A190" s="71"/>
      <c r="B190" s="72"/>
      <c r="C190" s="72"/>
      <c r="D190" s="72"/>
      <c r="E190" s="72">
        <f>D190:D190</f>
        <v>0</v>
      </c>
      <c r="F190" s="72"/>
      <c r="G190" s="72"/>
      <c r="H190" s="73"/>
      <c r="I190" s="66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ht="16" customHeight="1">
      <c r="A191" s="71"/>
      <c r="B191" s="72"/>
      <c r="C191" s="72"/>
      <c r="D191" s="72"/>
      <c r="E191" s="72">
        <f>D191:D191</f>
        <v>0</v>
      </c>
      <c r="F191" s="72"/>
      <c r="G191" s="72"/>
      <c r="H191" s="73"/>
      <c r="I191" s="66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ht="16" customHeight="1">
      <c r="A192" s="71"/>
      <c r="B192" s="72"/>
      <c r="C192" s="72"/>
      <c r="D192" s="72"/>
      <c r="E192" s="72">
        <f>D192:D192</f>
        <v>0</v>
      </c>
      <c r="F192" s="72"/>
      <c r="G192" s="72"/>
      <c r="H192" s="73"/>
      <c r="I192" s="66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ht="16" customHeight="1">
      <c r="A193" s="71"/>
      <c r="B193" s="72"/>
      <c r="C193" s="72"/>
      <c r="D193" s="72"/>
      <c r="E193" s="72">
        <f>D193:D193</f>
        <v>0</v>
      </c>
      <c r="F193" s="72"/>
      <c r="G193" s="72"/>
      <c r="H193" s="73"/>
      <c r="I193" s="66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ht="16" customHeight="1">
      <c r="A194" s="71"/>
      <c r="B194" s="72"/>
      <c r="C194" s="72"/>
      <c r="D194" s="72"/>
      <c r="E194" s="72">
        <f>D194:D194</f>
        <v>0</v>
      </c>
      <c r="F194" s="72"/>
      <c r="G194" s="72"/>
      <c r="H194" s="73"/>
      <c r="I194" s="66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ht="16" customHeight="1">
      <c r="A195" s="71"/>
      <c r="B195" s="72"/>
      <c r="C195" s="72"/>
      <c r="D195" s="72"/>
      <c r="E195" s="72">
        <f>D195:D195</f>
        <v>0</v>
      </c>
      <c r="F195" s="72"/>
      <c r="G195" s="72"/>
      <c r="H195" s="73"/>
      <c r="I195" s="66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ht="16" customHeight="1">
      <c r="A196" s="71"/>
      <c r="B196" s="72"/>
      <c r="C196" s="72"/>
      <c r="D196" s="72"/>
      <c r="E196" s="72">
        <f>D196:D196</f>
        <v>0</v>
      </c>
      <c r="F196" s="72"/>
      <c r="G196" s="72"/>
      <c r="H196" s="73"/>
      <c r="I196" s="66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ht="16" customHeight="1">
      <c r="A197" s="71"/>
      <c r="B197" s="72"/>
      <c r="C197" s="72"/>
      <c r="D197" s="72"/>
      <c r="E197" s="72">
        <f>D197:D197</f>
        <v>0</v>
      </c>
      <c r="F197" s="72"/>
      <c r="G197" s="72"/>
      <c r="H197" s="73"/>
      <c r="I197" s="66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ht="16" customHeight="1">
      <c r="A198" s="71"/>
      <c r="B198" s="72"/>
      <c r="C198" s="72"/>
      <c r="D198" s="72"/>
      <c r="E198" s="72">
        <f>D198:D198</f>
        <v>0</v>
      </c>
      <c r="F198" s="72"/>
      <c r="G198" s="72"/>
      <c r="H198" s="73"/>
      <c r="I198" s="66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ht="16" customHeight="1">
      <c r="A199" s="71"/>
      <c r="B199" s="72"/>
      <c r="C199" s="72"/>
      <c r="D199" s="72"/>
      <c r="E199" s="72">
        <f>D199:D199</f>
        <v>0</v>
      </c>
      <c r="F199" s="72"/>
      <c r="G199" s="72"/>
      <c r="H199" s="73"/>
      <c r="I199" s="66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ht="16" customHeight="1">
      <c r="A200" s="71"/>
      <c r="B200" s="72"/>
      <c r="C200" s="72"/>
      <c r="D200" s="72"/>
      <c r="E200" s="72">
        <f>D200:D200</f>
        <v>0</v>
      </c>
      <c r="F200" s="72"/>
      <c r="G200" s="72"/>
      <c r="H200" s="73"/>
      <c r="I200" s="66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ht="16" customHeight="1">
      <c r="A201" s="71"/>
      <c r="B201" s="72"/>
      <c r="C201" s="72"/>
      <c r="D201" s="72"/>
      <c r="E201" s="72">
        <f>D201:D201</f>
        <v>0</v>
      </c>
      <c r="F201" s="72"/>
      <c r="G201" s="72"/>
      <c r="H201" s="73"/>
      <c r="I201" s="66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ht="16" customHeight="1">
      <c r="A202" s="71"/>
      <c r="B202" s="72"/>
      <c r="C202" s="72"/>
      <c r="D202" s="72"/>
      <c r="E202" s="72">
        <f>D202:D202</f>
        <v>0</v>
      </c>
      <c r="F202" s="72"/>
      <c r="G202" s="72"/>
      <c r="H202" s="73"/>
      <c r="I202" s="66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ht="16" customHeight="1">
      <c r="A203" s="71"/>
      <c r="B203" s="72"/>
      <c r="C203" s="72"/>
      <c r="D203" s="72"/>
      <c r="E203" s="72">
        <f>D203:D203</f>
        <v>0</v>
      </c>
      <c r="F203" s="72"/>
      <c r="G203" s="72"/>
      <c r="H203" s="73"/>
      <c r="I203" s="66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ht="16" customHeight="1">
      <c r="A204" s="71"/>
      <c r="B204" s="72"/>
      <c r="C204" s="72"/>
      <c r="D204" s="72"/>
      <c r="E204" s="72">
        <f>D204:D204</f>
        <v>0</v>
      </c>
      <c r="F204" s="72"/>
      <c r="G204" s="72"/>
      <c r="H204" s="73"/>
      <c r="I204" s="66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ht="16" customHeight="1">
      <c r="A205" s="71"/>
      <c r="B205" s="72"/>
      <c r="C205" s="72"/>
      <c r="D205" s="72"/>
      <c r="E205" s="72">
        <f>D205:D205</f>
        <v>0</v>
      </c>
      <c r="F205" s="72"/>
      <c r="G205" s="72"/>
      <c r="H205" s="73"/>
      <c r="I205" s="66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ht="16" customHeight="1">
      <c r="A206" s="71"/>
      <c r="B206" s="72"/>
      <c r="C206" s="72"/>
      <c r="D206" s="72"/>
      <c r="E206" s="72">
        <f>D206:D206</f>
        <v>0</v>
      </c>
      <c r="F206" s="72"/>
      <c r="G206" s="72"/>
      <c r="H206" s="73"/>
      <c r="I206" s="66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ht="16" customHeight="1">
      <c r="A207" s="71"/>
      <c r="B207" s="72"/>
      <c r="C207" s="72"/>
      <c r="D207" s="72"/>
      <c r="E207" s="72">
        <f>D207:D207</f>
        <v>0</v>
      </c>
      <c r="F207" s="72"/>
      <c r="G207" s="72"/>
      <c r="H207" s="73"/>
      <c r="I207" s="66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ht="16" customHeight="1">
      <c r="A208" s="71"/>
      <c r="B208" s="72"/>
      <c r="C208" s="72"/>
      <c r="D208" s="72"/>
      <c r="E208" s="72">
        <f>D208:D208</f>
        <v>0</v>
      </c>
      <c r="F208" s="72"/>
      <c r="G208" s="72"/>
      <c r="H208" s="73"/>
      <c r="I208" s="66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ht="16" customHeight="1">
      <c r="A209" s="71"/>
      <c r="B209" s="72"/>
      <c r="C209" s="72"/>
      <c r="D209" s="72"/>
      <c r="E209" s="72">
        <f>D209:D209</f>
        <v>0</v>
      </c>
      <c r="F209" s="72"/>
      <c r="G209" s="72"/>
      <c r="H209" s="73"/>
      <c r="I209" s="66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ht="16" customHeight="1">
      <c r="A210" s="71"/>
      <c r="B210" s="72"/>
      <c r="C210" s="72"/>
      <c r="D210" s="72"/>
      <c r="E210" s="72">
        <f>D210:D210</f>
        <v>0</v>
      </c>
      <c r="F210" s="72"/>
      <c r="G210" s="72"/>
      <c r="H210" s="73"/>
      <c r="I210" s="66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ht="16" customHeight="1">
      <c r="A211" s="71"/>
      <c r="B211" s="72"/>
      <c r="C211" s="72"/>
      <c r="D211" s="72"/>
      <c r="E211" s="72">
        <f>D211:D211</f>
        <v>0</v>
      </c>
      <c r="F211" s="72"/>
      <c r="G211" s="72"/>
      <c r="H211" s="73"/>
      <c r="I211" s="66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ht="17" customHeight="1">
      <c r="A212" s="74"/>
      <c r="B212" s="74"/>
      <c r="C212" s="74"/>
      <c r="D212" s="74"/>
      <c r="E212" s="74"/>
      <c r="F212" s="74"/>
      <c r="G212" s="74"/>
      <c r="H212" s="74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ht="16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ht="16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ht="16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ht="16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ht="16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ht="16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ht="16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ht="16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ht="16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ht="16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ht="16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ht="16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ht="16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ht="16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ht="16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ht="16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ht="16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ht="16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ht="16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ht="16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ht="16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ht="16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ht="16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ht="16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ht="16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ht="16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ht="16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ht="16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ht="16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ht="16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ht="16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ht="16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ht="16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ht="16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ht="16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ht="16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ht="16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ht="16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ht="16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ht="16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ht="16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ht="16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ht="16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ht="16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ht="16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ht="16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ht="16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ht="16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ht="16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ht="16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ht="16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ht="16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ht="16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ht="16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ht="16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ht="16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ht="16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ht="16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ht="16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ht="16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ht="16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ht="16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ht="16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ht="16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ht="16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ht="16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ht="16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ht="16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ht="16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ht="16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ht="16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ht="16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ht="16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ht="16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ht="16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ht="16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ht="16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ht="16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ht="16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ht="16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ht="16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ht="16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ht="16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ht="16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ht="16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ht="16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ht="16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</sheetData>
  <mergeCells count="1">
    <mergeCell ref="B1:I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300"/>
  <sheetViews>
    <sheetView workbookViewId="0" showGridLines="0" defaultGridColor="1"/>
  </sheetViews>
  <sheetFormatPr defaultColWidth="6.625" defaultRowHeight="12.75" customHeight="1" outlineLevelRow="0" outlineLevelCol="0"/>
  <cols>
    <col min="1" max="1" width="10.125" style="75" customWidth="1"/>
    <col min="2" max="2" width="23.5" style="75" customWidth="1"/>
    <col min="3" max="3" width="25" style="75" customWidth="1"/>
    <col min="4" max="4" width="31.875" style="75" customWidth="1"/>
    <col min="5" max="5" width="10.875" style="75" customWidth="1"/>
    <col min="6" max="6" width="11.875" style="75" customWidth="1"/>
    <col min="7" max="7" width="14.75" style="75" customWidth="1"/>
    <col min="8" max="8" width="13.75" style="75" customWidth="1"/>
    <col min="9" max="9" width="11.125" style="75" customWidth="1"/>
    <col min="10" max="10" width="6.25" style="75" customWidth="1"/>
    <col min="11" max="11" width="6.875" style="75" customWidth="1"/>
    <col min="12" max="12" width="7.75" style="75" customWidth="1"/>
    <col min="13" max="256" width="6.625" style="75" customWidth="1"/>
  </cols>
  <sheetData>
    <row r="1" ht="43.5" customHeight="1">
      <c r="A1" t="s" s="30">
        <v>39</v>
      </c>
      <c r="B1" t="s" s="30">
        <v>26</v>
      </c>
      <c r="C1" t="s" s="30">
        <v>45</v>
      </c>
      <c r="D1" t="s" s="30">
        <v>148</v>
      </c>
      <c r="E1" t="s" s="30">
        <v>149</v>
      </c>
      <c r="F1" t="s" s="30">
        <v>150</v>
      </c>
      <c r="G1" t="s" s="30">
        <v>28</v>
      </c>
      <c r="H1" t="s" s="30">
        <v>151</v>
      </c>
      <c r="I1" t="s" s="76">
        <v>152</v>
      </c>
      <c r="J1" s="77">
        <f>SUM(G1:G199)</f>
        <v>1980000</v>
      </c>
      <c r="K1" s="78">
        <f>SUM(K2:K300)</f>
        <v>7920000</v>
      </c>
      <c r="L1" s="79">
        <f>SUM($G$2:$G$101)</f>
        <v>1850500</v>
      </c>
    </row>
    <row r="2" ht="25.5" customHeight="1">
      <c r="A2" t="s" s="80">
        <v>55</v>
      </c>
      <c r="B2" t="s" s="80">
        <f>VLOOKUP(A2,'Ranking - Women'!F2:G121,2,0)</f>
        <v>153</v>
      </c>
      <c r="C2" t="s" s="80">
        <v>57</v>
      </c>
      <c r="D2" s="81"/>
      <c r="E2" s="81">
        <v>308</v>
      </c>
      <c r="F2" s="81">
        <f>E2*100*5</f>
        <v>154000</v>
      </c>
      <c r="G2" s="81">
        <f>MROUND(F2,500)</f>
        <v>154000</v>
      </c>
      <c r="H2" t="s" s="80">
        <v>14</v>
      </c>
      <c r="I2" s="82">
        <f>MROUND((G2*$J$1)/$L$1,500)</f>
        <v>165000</v>
      </c>
      <c r="J2" s="83"/>
      <c r="K2" s="84">
        <f>G2*4</f>
        <v>616000</v>
      </c>
      <c r="L2" s="85"/>
    </row>
    <row r="3" ht="17" customHeight="1">
      <c r="A3" t="s" s="86">
        <v>52</v>
      </c>
      <c r="B3" t="s" s="86">
        <v>53</v>
      </c>
      <c r="C3" t="s" s="86">
        <v>154</v>
      </c>
      <c r="D3" t="s" s="86">
        <v>155</v>
      </c>
      <c r="E3" s="86">
        <v>235</v>
      </c>
      <c r="F3" s="86">
        <f>E3*100*5</f>
        <v>117500</v>
      </c>
      <c r="G3" s="86">
        <f>MROUND(F3,500)</f>
        <v>117500</v>
      </c>
      <c r="H3" t="s" s="86">
        <v>14</v>
      </c>
      <c r="I3" s="82">
        <f>MROUND((G3*$J$1)/$L$1,500)</f>
        <v>125500</v>
      </c>
      <c r="J3" s="83"/>
      <c r="K3" s="87">
        <f>G3*4</f>
        <v>470000</v>
      </c>
      <c r="L3" s="85"/>
    </row>
    <row r="4" ht="25.5" customHeight="1">
      <c r="A4" t="s" s="86">
        <v>49</v>
      </c>
      <c r="B4" t="s" s="86">
        <v>156</v>
      </c>
      <c r="C4" t="s" s="86">
        <v>51</v>
      </c>
      <c r="D4" t="s" s="86">
        <v>157</v>
      </c>
      <c r="E4" s="86">
        <v>231.5580808080808</v>
      </c>
      <c r="F4" s="86">
        <f>E4*100*5</f>
        <v>115779.0404040404</v>
      </c>
      <c r="G4" s="86">
        <f>MROUND(F4,500)</f>
        <v>116000</v>
      </c>
      <c r="H4" t="s" s="86">
        <v>14</v>
      </c>
      <c r="I4" s="82">
        <f>MROUND((G4*$J$1)/$L$1,500)</f>
        <v>124000</v>
      </c>
      <c r="J4" s="83"/>
      <c r="K4" s="87">
        <f>G4*4</f>
        <v>464000</v>
      </c>
      <c r="L4" s="85"/>
    </row>
    <row r="5" ht="17" customHeight="1">
      <c r="A5" t="s" s="86">
        <v>58</v>
      </c>
      <c r="B5" t="s" s="86">
        <v>59</v>
      </c>
      <c r="C5" t="s" s="86">
        <v>60</v>
      </c>
      <c r="D5" s="88"/>
      <c r="E5" s="86">
        <v>209.656862745098</v>
      </c>
      <c r="F5" s="86">
        <f>E5*100*5</f>
        <v>104828.431372549</v>
      </c>
      <c r="G5" s="86">
        <f>MROUND(F5,500)</f>
        <v>105000</v>
      </c>
      <c r="H5" t="s" s="86">
        <v>14</v>
      </c>
      <c r="I5" s="82">
        <f>MROUND((G5*$J$1)/$L$1,500)</f>
        <v>112500</v>
      </c>
      <c r="J5" s="83"/>
      <c r="K5" s="87">
        <f>G5*4</f>
        <v>420000</v>
      </c>
      <c r="L5" s="85"/>
    </row>
    <row r="6" ht="17" customHeight="1">
      <c r="A6" t="s" s="86">
        <v>46</v>
      </c>
      <c r="B6" t="s" s="86">
        <v>47</v>
      </c>
      <c r="C6" t="s" s="86">
        <v>158</v>
      </c>
      <c r="D6" t="s" s="86">
        <v>159</v>
      </c>
      <c r="E6" s="86">
        <v>178.3235294117647</v>
      </c>
      <c r="F6" s="86">
        <f>E6*100*5</f>
        <v>89161.764705882350</v>
      </c>
      <c r="G6" s="86">
        <f>MROUND(F6,500)</f>
        <v>89000</v>
      </c>
      <c r="H6" t="s" s="86">
        <v>16</v>
      </c>
      <c r="I6" s="82">
        <f>MROUND((G6*$J$1)/$L$1,500)</f>
        <v>95000</v>
      </c>
      <c r="J6" s="83"/>
      <c r="K6" s="87">
        <f>G6*4</f>
        <v>356000</v>
      </c>
      <c r="L6" s="85"/>
    </row>
    <row r="7" ht="17" customHeight="1">
      <c r="A7" t="s" s="86">
        <v>64</v>
      </c>
      <c r="B7" t="s" s="86">
        <v>65</v>
      </c>
      <c r="C7" t="s" s="86">
        <v>66</v>
      </c>
      <c r="D7" t="s" s="86">
        <v>160</v>
      </c>
      <c r="E7" s="86">
        <v>172.3333333333333</v>
      </c>
      <c r="F7" s="86">
        <f>E7*100*5</f>
        <v>86166.666666666642</v>
      </c>
      <c r="G7" s="86">
        <f>MROUND(F7,500)</f>
        <v>86000</v>
      </c>
      <c r="H7" t="s" s="86">
        <v>16</v>
      </c>
      <c r="I7" s="82">
        <f>MROUND((G7*$J$1)/$L$1,500)</f>
        <v>92000</v>
      </c>
      <c r="J7" s="83"/>
      <c r="K7" s="87">
        <f>G7*4</f>
        <v>344000</v>
      </c>
      <c r="L7" s="85"/>
    </row>
    <row r="8" ht="17" customHeight="1">
      <c r="A8" t="s" s="86">
        <v>61</v>
      </c>
      <c r="B8" t="s" s="86">
        <v>62</v>
      </c>
      <c r="C8" t="s" s="86">
        <v>63</v>
      </c>
      <c r="D8" t="s" s="86">
        <v>161</v>
      </c>
      <c r="E8" s="86">
        <v>146.875</v>
      </c>
      <c r="F8" s="86">
        <f>E8*100*5</f>
        <v>73437.5</v>
      </c>
      <c r="G8" s="86">
        <f>MROUND(F8,500)</f>
        <v>73500</v>
      </c>
      <c r="H8" t="s" s="86">
        <v>16</v>
      </c>
      <c r="I8" s="82">
        <f>MROUND((G8*$J$1)/$L$1,500)</f>
        <v>78500</v>
      </c>
      <c r="J8" s="83"/>
      <c r="K8" s="87">
        <f>G8*4</f>
        <v>294000</v>
      </c>
      <c r="L8" s="85"/>
    </row>
    <row r="9" ht="25.5" customHeight="1">
      <c r="A9" t="s" s="89">
        <v>162</v>
      </c>
      <c r="B9" t="s" s="8">
        <v>163</v>
      </c>
      <c r="C9" t="s" s="8">
        <v>164</v>
      </c>
      <c r="D9" s="90"/>
      <c r="E9" s="91">
        <v>547.3541666666667</v>
      </c>
      <c r="F9" s="15">
        <f>E9*100</f>
        <v>54735.416666666672</v>
      </c>
      <c r="G9" s="15">
        <f>MROUND(F9,500)</f>
        <v>54500</v>
      </c>
      <c r="H9" t="s" s="31">
        <v>16</v>
      </c>
      <c r="I9" s="82">
        <f>MROUND((G9*$J$1)/$L$1,500)</f>
        <v>58500</v>
      </c>
      <c r="J9" s="83"/>
      <c r="K9" s="84">
        <f>G9*4</f>
        <v>218000</v>
      </c>
      <c r="L9" s="85"/>
    </row>
    <row r="10" ht="17" customHeight="1">
      <c r="A10" t="s" s="86">
        <v>67</v>
      </c>
      <c r="B10" t="s" s="86">
        <v>68</v>
      </c>
      <c r="C10" t="s" s="86">
        <v>69</v>
      </c>
      <c r="D10" t="s" s="86">
        <v>165</v>
      </c>
      <c r="E10" s="86">
        <v>95.11904761904762</v>
      </c>
      <c r="F10" s="86">
        <f>E10*100*5</f>
        <v>47559.523809523809</v>
      </c>
      <c r="G10" s="86">
        <f>MROUND(F10,500)</f>
        <v>47500</v>
      </c>
      <c r="H10" t="s" s="86">
        <v>18</v>
      </c>
      <c r="I10" s="82">
        <f>MROUND((G10*$J$1)/$L$1,500)</f>
        <v>51000</v>
      </c>
      <c r="J10" s="83"/>
      <c r="K10" s="87">
        <f>G10*4</f>
        <v>190000</v>
      </c>
      <c r="L10" s="85"/>
    </row>
    <row r="11" ht="25.5" customHeight="1">
      <c r="A11" t="s" s="89">
        <v>79</v>
      </c>
      <c r="B11" t="s" s="8">
        <v>80</v>
      </c>
      <c r="C11" t="s" s="8">
        <v>81</v>
      </c>
      <c r="D11" t="s" s="31">
        <v>166</v>
      </c>
      <c r="E11" s="91">
        <v>468.4935897435897</v>
      </c>
      <c r="F11" s="15">
        <f>E11*100</f>
        <v>46849.358974358969</v>
      </c>
      <c r="G11" s="15">
        <f>MROUND(F11,500)</f>
        <v>47000</v>
      </c>
      <c r="H11" t="s" s="31">
        <v>18</v>
      </c>
      <c r="I11" s="82">
        <f>MROUND((G11*$J$1)/$L$1,500)</f>
        <v>50500</v>
      </c>
      <c r="J11" s="83"/>
      <c r="K11" s="84">
        <f>G11*4</f>
        <v>188000</v>
      </c>
      <c r="L11" s="85"/>
    </row>
    <row r="12" ht="25.5" customHeight="1">
      <c r="A12" t="s" s="89">
        <v>70</v>
      </c>
      <c r="B12" t="s" s="31">
        <f>VLOOKUP(A12,'Ranking - Women'!$F$3:$G$80,2,0)</f>
        <v>71</v>
      </c>
      <c r="C12" t="s" s="31">
        <v>72</v>
      </c>
      <c r="D12" t="s" s="31">
        <v>167</v>
      </c>
      <c r="E12" s="91">
        <v>359.3333333333334</v>
      </c>
      <c r="F12" s="32">
        <f>E12*100</f>
        <v>35933.333333333343</v>
      </c>
      <c r="G12" s="32">
        <f>MROUND(F12,500)</f>
        <v>36000</v>
      </c>
      <c r="H12" t="s" s="31">
        <v>18</v>
      </c>
      <c r="I12" s="82">
        <f>MROUND((G12*$J$1)/$L$1,500)</f>
        <v>38500</v>
      </c>
      <c r="J12" s="83"/>
      <c r="K12" s="84">
        <f>G12*4</f>
        <v>144000</v>
      </c>
      <c r="L12" s="85"/>
    </row>
    <row r="13" ht="17" customHeight="1">
      <c r="A13" t="s" s="89">
        <v>168</v>
      </c>
      <c r="B13" t="s" s="8">
        <v>169</v>
      </c>
      <c r="C13" t="s" s="8">
        <v>170</v>
      </c>
      <c r="D13" t="s" s="8">
        <v>171</v>
      </c>
      <c r="E13" s="91">
        <v>352.5</v>
      </c>
      <c r="F13" s="15">
        <f>E13*100</f>
        <v>35250</v>
      </c>
      <c r="G13" s="15">
        <f>MROUND(F13,500)</f>
        <v>35500</v>
      </c>
      <c r="H13" t="s" s="31">
        <v>18</v>
      </c>
      <c r="I13" s="82">
        <f>MROUND((G13*$J$1)/$L$1,500)</f>
        <v>38000</v>
      </c>
      <c r="J13" s="83"/>
      <c r="K13" s="84">
        <f>G13*4</f>
        <v>142000</v>
      </c>
      <c r="L13" s="85"/>
    </row>
    <row r="14" ht="17" customHeight="1">
      <c r="A14" t="s" s="89">
        <v>172</v>
      </c>
      <c r="B14" t="s" s="31">
        <v>173</v>
      </c>
      <c r="C14" t="s" s="31">
        <v>174</v>
      </c>
      <c r="D14" s="90"/>
      <c r="E14" s="91">
        <v>352.5</v>
      </c>
      <c r="F14" s="15">
        <f>E14*100</f>
        <v>35250</v>
      </c>
      <c r="G14" s="15">
        <f>MROUND(F14,500)</f>
        <v>35500</v>
      </c>
      <c r="H14" t="s" s="31">
        <v>18</v>
      </c>
      <c r="I14" s="82">
        <f>MROUND((G14*$J$1)/$L$1,500)</f>
        <v>38000</v>
      </c>
      <c r="J14" s="83"/>
      <c r="K14" s="84">
        <f>G14*4</f>
        <v>142000</v>
      </c>
      <c r="L14" s="85"/>
    </row>
    <row r="15" ht="17" customHeight="1">
      <c r="A15" t="s" s="89">
        <v>175</v>
      </c>
      <c r="B15" t="s" s="31">
        <v>176</v>
      </c>
      <c r="C15" t="s" s="31">
        <v>177</v>
      </c>
      <c r="D15" t="s" s="31">
        <v>178</v>
      </c>
      <c r="E15" s="91">
        <v>321.1666666666667</v>
      </c>
      <c r="F15" s="15">
        <f>E15*100</f>
        <v>32116.666666666668</v>
      </c>
      <c r="G15" s="15">
        <f>MROUND(F15,500)</f>
        <v>32000</v>
      </c>
      <c r="H15" t="s" s="31">
        <v>18</v>
      </c>
      <c r="I15" s="82">
        <f>MROUND((G15*$J$1)/$L$1,500)</f>
        <v>34000</v>
      </c>
      <c r="J15" s="83"/>
      <c r="K15" s="84">
        <f>G15*4</f>
        <v>128000</v>
      </c>
      <c r="L15" s="85"/>
    </row>
    <row r="16" ht="17" customHeight="1">
      <c r="A16" t="s" s="89">
        <v>179</v>
      </c>
      <c r="B16" t="s" s="31">
        <v>180</v>
      </c>
      <c r="C16" t="s" s="31">
        <v>181</v>
      </c>
      <c r="D16" s="90"/>
      <c r="E16" s="91">
        <v>300.0769230769231</v>
      </c>
      <c r="F16" s="15">
        <f>E16*100</f>
        <v>30007.692307692309</v>
      </c>
      <c r="G16" s="15">
        <f>MROUND(F16,500)</f>
        <v>30000</v>
      </c>
      <c r="H16" t="s" s="31">
        <v>18</v>
      </c>
      <c r="I16" s="82">
        <f>MROUND((G16*$J$1)/$L$1,500)</f>
        <v>32000</v>
      </c>
      <c r="J16" s="83"/>
      <c r="K16" s="84">
        <f>G16*4</f>
        <v>120000</v>
      </c>
      <c r="L16" s="85"/>
    </row>
    <row r="17" ht="17" customHeight="1">
      <c r="A17" t="s" s="89">
        <v>182</v>
      </c>
      <c r="B17" t="s" s="31">
        <v>183</v>
      </c>
      <c r="C17" t="s" s="31">
        <v>184</v>
      </c>
      <c r="D17" t="s" s="31">
        <v>185</v>
      </c>
      <c r="E17" s="91">
        <v>293.75</v>
      </c>
      <c r="F17" s="15">
        <f>E17*100</f>
        <v>29375</v>
      </c>
      <c r="G17" s="15">
        <f>MROUND(F17,500)</f>
        <v>29500</v>
      </c>
      <c r="H17" t="s" s="31">
        <v>20</v>
      </c>
      <c r="I17" s="82">
        <f>MROUND((G17*$J$1)/$L$1,500)</f>
        <v>31500</v>
      </c>
      <c r="J17" s="83"/>
      <c r="K17" s="84">
        <f>G17*4</f>
        <v>118000</v>
      </c>
      <c r="L17" s="85"/>
    </row>
    <row r="18" ht="25.5" customHeight="1">
      <c r="A18" t="s" s="89">
        <v>186</v>
      </c>
      <c r="B18" t="s" s="31">
        <v>187</v>
      </c>
      <c r="C18" t="s" s="31">
        <v>188</v>
      </c>
      <c r="D18" s="90"/>
      <c r="E18" s="91">
        <v>279.1880341880342</v>
      </c>
      <c r="F18" s="15">
        <f>E18*100</f>
        <v>27918.803418803418</v>
      </c>
      <c r="G18" s="15">
        <f>MROUND(F18,500)</f>
        <v>28000</v>
      </c>
      <c r="H18" t="s" s="31">
        <v>20</v>
      </c>
      <c r="I18" s="82">
        <f>MROUND((G18*$J$1)/$L$1,500)</f>
        <v>30000</v>
      </c>
      <c r="J18" s="83"/>
      <c r="K18" s="84">
        <f>G18*4</f>
        <v>112000</v>
      </c>
      <c r="L18" s="85"/>
    </row>
    <row r="19" ht="17" customHeight="1">
      <c r="A19" t="s" s="89">
        <v>189</v>
      </c>
      <c r="B19" t="s" s="31">
        <v>190</v>
      </c>
      <c r="C19" t="s" s="31">
        <v>191</v>
      </c>
      <c r="D19" s="90"/>
      <c r="E19" s="91">
        <v>276.5769230769231</v>
      </c>
      <c r="F19" s="15">
        <f>E19*100</f>
        <v>27657.692307692309</v>
      </c>
      <c r="G19" s="15">
        <f>MROUND(F19,500)</f>
        <v>27500</v>
      </c>
      <c r="H19" t="s" s="31">
        <v>20</v>
      </c>
      <c r="I19" s="82">
        <f>MROUND((G19*$J$1)/$L$1,500)</f>
        <v>29500</v>
      </c>
      <c r="J19" s="83"/>
      <c r="K19" s="84">
        <f>G19*4</f>
        <v>110000</v>
      </c>
      <c r="L19" s="85"/>
    </row>
    <row r="20" ht="17" customHeight="1">
      <c r="A20" t="s" s="89">
        <v>192</v>
      </c>
      <c r="B20" t="s" s="31">
        <v>193</v>
      </c>
      <c r="C20" t="s" s="31">
        <v>75</v>
      </c>
      <c r="D20" t="s" s="31">
        <v>194</v>
      </c>
      <c r="E20" s="91">
        <v>254.5833333333333</v>
      </c>
      <c r="F20" s="15">
        <f>E20*100</f>
        <v>25458.333333333328</v>
      </c>
      <c r="G20" s="15">
        <f>MROUND(F20,500)</f>
        <v>25500</v>
      </c>
      <c r="H20" t="s" s="31">
        <v>20</v>
      </c>
      <c r="I20" s="82">
        <f>MROUND((G20*$J$1)/$L$1,500)</f>
        <v>27500</v>
      </c>
      <c r="J20" s="83"/>
      <c r="K20" s="84">
        <f>G20*4</f>
        <v>102000</v>
      </c>
      <c r="L20" s="85"/>
    </row>
    <row r="21" ht="17" customHeight="1">
      <c r="A21" t="s" s="89">
        <v>195</v>
      </c>
      <c r="B21" t="s" s="31">
        <v>196</v>
      </c>
      <c r="C21" t="s" s="31">
        <v>197</v>
      </c>
      <c r="D21" s="90"/>
      <c r="E21" s="91">
        <v>248.0555555555555</v>
      </c>
      <c r="F21" s="15">
        <f>E21*100</f>
        <v>24805.555555555547</v>
      </c>
      <c r="G21" s="15">
        <f>MROUND(F21,500)</f>
        <v>25000</v>
      </c>
      <c r="H21" t="s" s="31">
        <v>20</v>
      </c>
      <c r="I21" s="82">
        <f>MROUND((G21*$J$1)/$L$1,500)</f>
        <v>26500</v>
      </c>
      <c r="J21" s="83"/>
      <c r="K21" s="84">
        <f>G21*4</f>
        <v>100000</v>
      </c>
      <c r="L21" s="85"/>
    </row>
    <row r="22" ht="17" customHeight="1">
      <c r="A22" t="s" s="89">
        <v>198</v>
      </c>
      <c r="B22" t="s" s="31">
        <v>199</v>
      </c>
      <c r="C22" t="s" s="31">
        <v>200</v>
      </c>
      <c r="D22" t="s" s="31">
        <v>201</v>
      </c>
      <c r="E22" s="91">
        <v>235</v>
      </c>
      <c r="F22" s="15">
        <f>E22*100</f>
        <v>23500</v>
      </c>
      <c r="G22" s="15">
        <f>MROUND(F22,500)</f>
        <v>23500</v>
      </c>
      <c r="H22" t="s" s="31">
        <v>20</v>
      </c>
      <c r="I22" s="82">
        <f>MROUND((G22*$J$1)/$L$1,500)</f>
        <v>25000</v>
      </c>
      <c r="J22" s="83"/>
      <c r="K22" s="84">
        <f>G22*4</f>
        <v>94000</v>
      </c>
      <c r="L22" s="85"/>
    </row>
    <row r="23" ht="17" customHeight="1">
      <c r="A23" t="s" s="89">
        <v>202</v>
      </c>
      <c r="B23" t="s" s="31">
        <v>203</v>
      </c>
      <c r="C23" t="s" s="31">
        <v>143</v>
      </c>
      <c r="D23" s="90"/>
      <c r="E23" s="91">
        <v>235</v>
      </c>
      <c r="F23" s="15">
        <f>E23*100</f>
        <v>23500</v>
      </c>
      <c r="G23" s="15">
        <f>MROUND(F23,500)</f>
        <v>23500</v>
      </c>
      <c r="H23" t="s" s="31">
        <v>20</v>
      </c>
      <c r="I23" s="82">
        <f>MROUND((G23*$J$1)/$L$1,500)</f>
        <v>25000</v>
      </c>
      <c r="J23" s="83"/>
      <c r="K23" s="84">
        <f>G23*4</f>
        <v>94000</v>
      </c>
      <c r="L23" s="85"/>
    </row>
    <row r="24" ht="25.5" customHeight="1">
      <c r="A24" t="s" s="89">
        <v>204</v>
      </c>
      <c r="B24" t="s" s="31">
        <v>205</v>
      </c>
      <c r="C24" t="s" s="31">
        <v>206</v>
      </c>
      <c r="D24" t="s" s="31">
        <v>207</v>
      </c>
      <c r="E24" s="91">
        <v>225.030303030303</v>
      </c>
      <c r="F24" s="15">
        <f>E24*100</f>
        <v>22503.0303030303</v>
      </c>
      <c r="G24" s="15">
        <f>MROUND(F24,500)</f>
        <v>22500</v>
      </c>
      <c r="H24" t="s" s="31">
        <v>20</v>
      </c>
      <c r="I24" s="82">
        <f>MROUND((G24*$J$1)/$L$1,500)</f>
        <v>24000</v>
      </c>
      <c r="J24" s="83"/>
      <c r="K24" s="84">
        <f>G24*4</f>
        <v>90000</v>
      </c>
      <c r="L24" s="85"/>
    </row>
    <row r="25" ht="25.5" customHeight="1">
      <c r="A25" t="s" s="89">
        <v>208</v>
      </c>
      <c r="B25" t="s" s="31">
        <v>209</v>
      </c>
      <c r="C25" t="s" s="31">
        <v>210</v>
      </c>
      <c r="D25" s="90"/>
      <c r="E25" s="91">
        <v>214.5060690943044</v>
      </c>
      <c r="F25" s="15">
        <f>E25*100</f>
        <v>21450.606909430440</v>
      </c>
      <c r="G25" s="15">
        <f>MROUND(F25,500)</f>
        <v>21500</v>
      </c>
      <c r="H25" t="s" s="31">
        <v>20</v>
      </c>
      <c r="I25" s="82">
        <f>MROUND((G25*$J$1)/$L$1,500)</f>
        <v>23000</v>
      </c>
      <c r="J25" s="83"/>
      <c r="K25" s="84">
        <f>G25*4</f>
        <v>86000</v>
      </c>
      <c r="L25" s="85"/>
    </row>
    <row r="26" ht="25.5" customHeight="1">
      <c r="A26" t="s" s="89">
        <v>211</v>
      </c>
      <c r="B26" t="s" s="31">
        <f>VLOOKUP(A26,'Ranking - Women'!$F$3:$G$80,2,0)</f>
        <v>212</v>
      </c>
      <c r="C26" t="s" s="31">
        <v>213</v>
      </c>
      <c r="D26" s="90"/>
      <c r="E26" s="91">
        <v>172.7564102564103</v>
      </c>
      <c r="F26" s="32">
        <f>E26*100</f>
        <v>17275.641025641031</v>
      </c>
      <c r="G26" s="32">
        <f>MROUND(F26,500)</f>
        <v>17500</v>
      </c>
      <c r="H26" t="s" s="31">
        <v>20</v>
      </c>
      <c r="I26" s="82">
        <f>MROUND((G26*$J$1)/$L$1,500)</f>
        <v>18500</v>
      </c>
      <c r="J26" s="83"/>
      <c r="K26" s="84">
        <f>G26*4</f>
        <v>70000</v>
      </c>
      <c r="L26" s="85"/>
    </row>
    <row r="27" ht="25.5" customHeight="1">
      <c r="A27" t="s" s="89">
        <v>128</v>
      </c>
      <c r="B27" t="s" s="31">
        <f>VLOOKUP(A27,'Ranking - Women'!$F$3:$G$80,2,0)</f>
        <v>129</v>
      </c>
      <c r="C27" t="s" s="31">
        <v>130</v>
      </c>
      <c r="D27" s="90"/>
      <c r="E27" s="91">
        <v>145.75</v>
      </c>
      <c r="F27" s="32">
        <f>E27*100</f>
        <v>14575</v>
      </c>
      <c r="G27" s="32">
        <f>MROUND(F27,500)</f>
        <v>14500</v>
      </c>
      <c r="H27" t="s" s="31">
        <v>22</v>
      </c>
      <c r="I27" s="82">
        <f>MROUND((G27*$J$1)/$L$1,500)</f>
        <v>15500</v>
      </c>
      <c r="J27" s="83"/>
      <c r="K27" s="84">
        <f>G27*4</f>
        <v>58000</v>
      </c>
      <c r="L27" s="85"/>
    </row>
    <row r="28" ht="17" customHeight="1">
      <c r="A28" t="s" s="89">
        <v>214</v>
      </c>
      <c r="B28" t="s" s="31">
        <v>215</v>
      </c>
      <c r="C28" t="s" s="31">
        <v>216</v>
      </c>
      <c r="D28" s="90"/>
      <c r="E28" s="91">
        <v>137.0833333333333</v>
      </c>
      <c r="F28" s="15">
        <f>E28*100</f>
        <v>13708.333333333328</v>
      </c>
      <c r="G28" s="15">
        <f>MROUND(F28,500)</f>
        <v>13500</v>
      </c>
      <c r="H28" t="s" s="8">
        <v>22</v>
      </c>
      <c r="I28" s="82">
        <f>MROUND((G28*$J$1)/$L$1,500)</f>
        <v>14500</v>
      </c>
      <c r="J28" s="83"/>
      <c r="K28" s="84">
        <f>G28*4</f>
        <v>54000</v>
      </c>
      <c r="L28" s="85"/>
    </row>
    <row r="29" ht="17" customHeight="1">
      <c r="A29" t="s" s="89">
        <v>94</v>
      </c>
      <c r="B29" t="s" s="31">
        <f>VLOOKUP(A29,'Ranking - Women'!$F$3:$G$80,2,0)</f>
        <v>95</v>
      </c>
      <c r="C29" t="s" s="31">
        <v>96</v>
      </c>
      <c r="D29" s="90"/>
      <c r="E29" s="91">
        <v>130.9</v>
      </c>
      <c r="F29" s="32">
        <f>E29*100</f>
        <v>13090</v>
      </c>
      <c r="G29" s="32">
        <f>MROUND(F29,500)</f>
        <v>13000</v>
      </c>
      <c r="H29" t="s" s="31">
        <v>22</v>
      </c>
      <c r="I29" s="82">
        <f>MROUND((G29*$J$1)/$L$1,500)</f>
        <v>14000</v>
      </c>
      <c r="J29" s="83"/>
      <c r="K29" s="84">
        <f>G29*4</f>
        <v>52000</v>
      </c>
      <c r="L29" s="85"/>
    </row>
    <row r="30" ht="17" customHeight="1">
      <c r="A30" t="s" s="89">
        <v>125</v>
      </c>
      <c r="B30" t="s" s="31">
        <f>VLOOKUP(A30,'Ranking - Women'!$F$3:$G$80,2,0)</f>
        <v>126</v>
      </c>
      <c r="C30" t="s" s="31">
        <v>127</v>
      </c>
      <c r="D30" s="90"/>
      <c r="E30" s="91">
        <v>124.0555555555556</v>
      </c>
      <c r="F30" s="32">
        <f>E30*100</f>
        <v>12405.555555555560</v>
      </c>
      <c r="G30" s="32">
        <f>MROUND(F30,500)</f>
        <v>12500</v>
      </c>
      <c r="H30" t="s" s="31">
        <v>22</v>
      </c>
      <c r="I30" s="82">
        <f>MROUND((G30*$J$1)/$L$1,500)</f>
        <v>13500</v>
      </c>
      <c r="J30" s="83"/>
      <c r="K30" s="84">
        <f>G30*4</f>
        <v>50000</v>
      </c>
      <c r="L30" s="85"/>
    </row>
    <row r="31" ht="17" customHeight="1">
      <c r="A31" t="s" s="89">
        <v>144</v>
      </c>
      <c r="B31" t="s" s="31">
        <v>145</v>
      </c>
      <c r="C31" t="s" s="31">
        <v>108</v>
      </c>
      <c r="D31" s="90"/>
      <c r="E31" s="91">
        <v>119.5541958041958</v>
      </c>
      <c r="F31" s="15">
        <f>E31*100</f>
        <v>11955.419580419581</v>
      </c>
      <c r="G31" s="15">
        <f>MROUND(F31,500)</f>
        <v>12000</v>
      </c>
      <c r="H31" t="s" s="31">
        <v>22</v>
      </c>
      <c r="I31" s="82">
        <f>MROUND((G31*$J$1)/$L$1,500)</f>
        <v>13000</v>
      </c>
      <c r="J31" s="83"/>
      <c r="K31" s="84">
        <f>G31*4</f>
        <v>48000</v>
      </c>
      <c r="L31" s="85"/>
    </row>
    <row r="32" ht="17" customHeight="1">
      <c r="A32" t="s" s="89">
        <v>217</v>
      </c>
      <c r="B32" t="s" s="31">
        <v>218</v>
      </c>
      <c r="C32" t="s" s="31">
        <v>219</v>
      </c>
      <c r="D32" s="90"/>
      <c r="E32" s="91">
        <v>117.5</v>
      </c>
      <c r="F32" s="15">
        <f>E32*100</f>
        <v>11750</v>
      </c>
      <c r="G32" s="15">
        <f>MROUND(F32,500)</f>
        <v>12000</v>
      </c>
      <c r="H32" t="s" s="31">
        <v>22</v>
      </c>
      <c r="I32" s="82">
        <f>MROUND((G32*$J$1)/$L$1,500)</f>
        <v>13000</v>
      </c>
      <c r="J32" s="83"/>
      <c r="K32" s="84">
        <f>G32*4</f>
        <v>48000</v>
      </c>
      <c r="L32" s="85"/>
    </row>
    <row r="33" ht="17" customHeight="1">
      <c r="A33" t="s" s="89">
        <v>220</v>
      </c>
      <c r="B33" t="s" s="31">
        <v>221</v>
      </c>
      <c r="C33" t="s" s="31">
        <v>133</v>
      </c>
      <c r="D33" s="90"/>
      <c r="E33" s="91">
        <v>117.5</v>
      </c>
      <c r="F33" s="15">
        <f>E33*100</f>
        <v>11750</v>
      </c>
      <c r="G33" s="15">
        <f>MROUND(F33,500)</f>
        <v>12000</v>
      </c>
      <c r="H33" t="s" s="31">
        <v>22</v>
      </c>
      <c r="I33" s="82">
        <f>MROUND((G33*$J$1)/$L$1,500)</f>
        <v>13000</v>
      </c>
      <c r="J33" s="83"/>
      <c r="K33" s="84">
        <f>G33*4</f>
        <v>48000</v>
      </c>
      <c r="L33" s="85"/>
    </row>
    <row r="34" ht="17" customHeight="1">
      <c r="A34" t="s" s="89">
        <v>222</v>
      </c>
      <c r="B34" t="s" s="31">
        <v>223</v>
      </c>
      <c r="C34" t="s" s="31">
        <v>143</v>
      </c>
      <c r="D34" s="90"/>
      <c r="E34" s="91">
        <v>117.5</v>
      </c>
      <c r="F34" s="15">
        <f>E34*100</f>
        <v>11750</v>
      </c>
      <c r="G34" s="15">
        <f>MROUND(F34,500)</f>
        <v>12000</v>
      </c>
      <c r="H34" t="s" s="31">
        <v>22</v>
      </c>
      <c r="I34" s="82">
        <f>MROUND((G34*$J$1)/$L$1,500)</f>
        <v>13000</v>
      </c>
      <c r="J34" s="83"/>
      <c r="K34" s="84">
        <f>G34*4</f>
        <v>48000</v>
      </c>
      <c r="L34" s="85"/>
    </row>
    <row r="35" ht="17" customHeight="1">
      <c r="A35" t="s" s="89">
        <v>73</v>
      </c>
      <c r="B35" t="s" s="31">
        <v>74</v>
      </c>
      <c r="C35" t="s" s="31">
        <v>75</v>
      </c>
      <c r="D35" s="90"/>
      <c r="E35" s="91">
        <v>117.5</v>
      </c>
      <c r="F35" s="15">
        <f>E35*100</f>
        <v>11750</v>
      </c>
      <c r="G35" s="15">
        <f>MROUND(F35,500)</f>
        <v>12000</v>
      </c>
      <c r="H35" t="s" s="31">
        <v>22</v>
      </c>
      <c r="I35" s="82">
        <f>MROUND((G35*$J$1)/$L$1,500)</f>
        <v>13000</v>
      </c>
      <c r="J35" s="83"/>
      <c r="K35" s="84">
        <f>G35*4</f>
        <v>48000</v>
      </c>
      <c r="L35" s="85"/>
    </row>
    <row r="36" ht="17" customHeight="1">
      <c r="A36" t="s" s="89">
        <v>224</v>
      </c>
      <c r="B36" t="s" s="31">
        <v>225</v>
      </c>
      <c r="C36" t="s" s="31">
        <v>108</v>
      </c>
      <c r="D36" s="90"/>
      <c r="E36" s="91">
        <v>117.5</v>
      </c>
      <c r="F36" s="15">
        <f>E36*100</f>
        <v>11750</v>
      </c>
      <c r="G36" s="15">
        <f>MROUND(F36,500)</f>
        <v>12000</v>
      </c>
      <c r="H36" t="s" s="31">
        <v>22</v>
      </c>
      <c r="I36" s="82">
        <f>MROUND((G36*$J$1)/$L$1,500)</f>
        <v>13000</v>
      </c>
      <c r="J36" s="83"/>
      <c r="K36" s="84">
        <f>G36*4</f>
        <v>48000</v>
      </c>
      <c r="L36" s="85"/>
    </row>
    <row r="37" ht="17" customHeight="1">
      <c r="A37" t="s" s="89">
        <v>226</v>
      </c>
      <c r="B37" t="s" s="31">
        <v>227</v>
      </c>
      <c r="C37" t="s" s="31">
        <v>228</v>
      </c>
      <c r="D37" s="90"/>
      <c r="E37" s="91">
        <v>117.5</v>
      </c>
      <c r="F37" s="15">
        <f>E37*100</f>
        <v>11750</v>
      </c>
      <c r="G37" s="15">
        <f>MROUND(F37,500)</f>
        <v>12000</v>
      </c>
      <c r="H37" t="s" s="31">
        <v>22</v>
      </c>
      <c r="I37" s="82">
        <f>MROUND((G37*$J$1)/$L$1,500)</f>
        <v>13000</v>
      </c>
      <c r="J37" s="83"/>
      <c r="K37" s="84">
        <f>G37*4</f>
        <v>48000</v>
      </c>
      <c r="L37" s="85"/>
    </row>
    <row r="38" ht="17" customHeight="1">
      <c r="A38" t="s" s="89">
        <v>88</v>
      </c>
      <c r="B38" t="s" s="31">
        <v>89</v>
      </c>
      <c r="C38" t="s" s="31">
        <v>90</v>
      </c>
      <c r="D38" s="90"/>
      <c r="E38" s="91">
        <v>117.5</v>
      </c>
      <c r="F38" s="15">
        <f>E38*100</f>
        <v>11750</v>
      </c>
      <c r="G38" s="15">
        <f>MROUND(F38,500)</f>
        <v>12000</v>
      </c>
      <c r="H38" t="s" s="31">
        <v>22</v>
      </c>
      <c r="I38" s="82">
        <f>MROUND((G38*$J$1)/$L$1,500)</f>
        <v>13000</v>
      </c>
      <c r="J38" s="83"/>
      <c r="K38" s="84">
        <f>G38*4</f>
        <v>48000</v>
      </c>
      <c r="L38" s="85"/>
    </row>
    <row r="39" ht="17" customHeight="1">
      <c r="A39" t="s" s="89">
        <v>115</v>
      </c>
      <c r="B39" t="s" s="31">
        <v>116</v>
      </c>
      <c r="C39" t="s" s="31">
        <v>114</v>
      </c>
      <c r="D39" t="s" s="31">
        <v>229</v>
      </c>
      <c r="E39" s="91">
        <v>117.5</v>
      </c>
      <c r="F39" s="15">
        <f>E39*100</f>
        <v>11750</v>
      </c>
      <c r="G39" s="15">
        <f>MROUND(F39,500)</f>
        <v>12000</v>
      </c>
      <c r="H39" t="s" s="31">
        <v>22</v>
      </c>
      <c r="I39" s="82">
        <f>MROUND((G39*$J$1)/$L$1,500)</f>
        <v>13000</v>
      </c>
      <c r="J39" s="83"/>
      <c r="K39" s="84">
        <f>G39*4</f>
        <v>48000</v>
      </c>
      <c r="L39" s="85"/>
    </row>
    <row r="40" ht="17" customHeight="1">
      <c r="A40" t="s" s="89">
        <v>230</v>
      </c>
      <c r="B40" t="s" s="31">
        <f>VLOOKUP(A40,'Ranking - Women'!$F$3:$G$80,2,0)</f>
        <v>231</v>
      </c>
      <c r="C40" t="s" s="31">
        <v>232</v>
      </c>
      <c r="D40" s="90"/>
      <c r="E40" s="91">
        <v>118.0666666666667</v>
      </c>
      <c r="F40" s="32">
        <f>E40*100</f>
        <v>11806.666666666670</v>
      </c>
      <c r="G40" s="32">
        <f>MROUND(F40,500)</f>
        <v>12000</v>
      </c>
      <c r="H40" t="s" s="31">
        <v>22</v>
      </c>
      <c r="I40" s="82">
        <f>MROUND((G40*$J$1)/$L$1,500)</f>
        <v>13000</v>
      </c>
      <c r="J40" s="83"/>
      <c r="K40" s="84">
        <f>G40*4</f>
        <v>48000</v>
      </c>
      <c r="L40" s="85"/>
    </row>
    <row r="41" ht="25.5" customHeight="1">
      <c r="A41" t="s" s="89">
        <v>85</v>
      </c>
      <c r="B41" t="s" s="31">
        <v>86</v>
      </c>
      <c r="C41" t="s" s="31">
        <v>87</v>
      </c>
      <c r="D41" s="90"/>
      <c r="E41" s="91">
        <v>116.1944444444444</v>
      </c>
      <c r="F41" s="15">
        <f>E41*100</f>
        <v>11619.444444444440</v>
      </c>
      <c r="G41" s="15">
        <f>MROUND(F41,500)</f>
        <v>11500</v>
      </c>
      <c r="H41" t="s" s="31">
        <v>22</v>
      </c>
      <c r="I41" s="82">
        <f>MROUND((G41*$J$1)/$L$1,500)</f>
        <v>12500</v>
      </c>
      <c r="J41" s="83"/>
      <c r="K41" s="84">
        <f>G41*4</f>
        <v>46000</v>
      </c>
      <c r="L41" s="85"/>
    </row>
    <row r="42" ht="17" customHeight="1">
      <c r="A42" t="s" s="89">
        <v>233</v>
      </c>
      <c r="B42" t="s" s="31">
        <f>VLOOKUP(A42,'Ranking - Women'!$F$3:$G$80,2,0)</f>
        <v>234</v>
      </c>
      <c r="C42" t="s" s="31">
        <v>235</v>
      </c>
      <c r="D42" s="90"/>
      <c r="E42" s="91">
        <v>102.6666666666667</v>
      </c>
      <c r="F42" s="32">
        <f>E42*100</f>
        <v>10266.666666666670</v>
      </c>
      <c r="G42" s="32">
        <f>MROUND(F42,500)</f>
        <v>10500</v>
      </c>
      <c r="H42" t="s" s="31">
        <v>22</v>
      </c>
      <c r="I42" s="82">
        <f>MROUND((G42*$J$1)/$L$1,500)</f>
        <v>11000</v>
      </c>
      <c r="J42" s="83"/>
      <c r="K42" s="84">
        <f>G42*4</f>
        <v>42000</v>
      </c>
      <c r="L42" s="85"/>
    </row>
    <row r="43" ht="25.5" customHeight="1">
      <c r="A43" t="s" s="89">
        <v>82</v>
      </c>
      <c r="B43" t="s" s="31">
        <v>83</v>
      </c>
      <c r="C43" t="s" s="31">
        <v>84</v>
      </c>
      <c r="D43" s="90"/>
      <c r="E43" s="91">
        <v>100.7142857142857</v>
      </c>
      <c r="F43" s="15">
        <f>E43*100</f>
        <v>10071.428571428569</v>
      </c>
      <c r="G43" s="15">
        <f>MROUND(F43,500)</f>
        <v>10000</v>
      </c>
      <c r="H43" t="s" s="31">
        <v>22</v>
      </c>
      <c r="I43" s="82">
        <f>MROUND((G43*$J$1)/$L$1,500)</f>
        <v>10500</v>
      </c>
      <c r="J43" s="83"/>
      <c r="K43" s="84">
        <f>G43*4</f>
        <v>40000</v>
      </c>
      <c r="L43" s="85"/>
    </row>
    <row r="44" ht="17" customHeight="1">
      <c r="A44" t="s" s="89">
        <v>97</v>
      </c>
      <c r="B44" t="s" s="31">
        <v>98</v>
      </c>
      <c r="C44" t="s" s="31">
        <v>99</v>
      </c>
      <c r="D44" s="90"/>
      <c r="E44" s="91">
        <v>99.69696969696969</v>
      </c>
      <c r="F44" s="15">
        <f>E44*100</f>
        <v>9969.696969696968</v>
      </c>
      <c r="G44" s="15">
        <f>MROUND(F44,500)</f>
        <v>10000</v>
      </c>
      <c r="H44" t="s" s="31">
        <v>22</v>
      </c>
      <c r="I44" s="82">
        <f>MROUND((G44*$J$1)/$L$1,500)</f>
        <v>10500</v>
      </c>
      <c r="J44" s="83"/>
      <c r="K44" s="84">
        <f>G44*4</f>
        <v>40000</v>
      </c>
      <c r="L44" s="85"/>
    </row>
    <row r="45" ht="17" customHeight="1">
      <c r="A45" t="s" s="89">
        <v>100</v>
      </c>
      <c r="B45" t="s" s="31">
        <v>101</v>
      </c>
      <c r="C45" t="s" s="31">
        <v>102</v>
      </c>
      <c r="D45" s="90"/>
      <c r="E45" s="91">
        <v>97.91666666666666</v>
      </c>
      <c r="F45" s="15">
        <f>E45*100</f>
        <v>9791.666666666666</v>
      </c>
      <c r="G45" s="32">
        <f>MROUND(F45,500)</f>
        <v>10000</v>
      </c>
      <c r="H45" t="s" s="31">
        <v>22</v>
      </c>
      <c r="I45" s="82">
        <f>MROUND((G45*$J$1)/$L$1,500)</f>
        <v>10500</v>
      </c>
      <c r="J45" s="83"/>
      <c r="K45" s="84">
        <f>G45*4</f>
        <v>40000</v>
      </c>
      <c r="L45" s="85"/>
    </row>
    <row r="46" ht="17" customHeight="1">
      <c r="A46" t="s" s="89">
        <v>236</v>
      </c>
      <c r="B46" t="s" s="31">
        <v>237</v>
      </c>
      <c r="C46" t="s" s="31">
        <v>238</v>
      </c>
      <c r="D46" t="s" s="31">
        <v>155</v>
      </c>
      <c r="E46" s="91">
        <v>93.02083333333333</v>
      </c>
      <c r="F46" s="15">
        <f>E46*100</f>
        <v>9302.083333333332</v>
      </c>
      <c r="G46" s="15">
        <f>MROUND(F46,500)</f>
        <v>9500</v>
      </c>
      <c r="H46" t="s" s="31">
        <v>22</v>
      </c>
      <c r="I46" s="82">
        <f>MROUND((G46*$J$1)/$L$1,500)</f>
        <v>10000</v>
      </c>
      <c r="J46" s="83"/>
      <c r="K46" s="84">
        <f>G46*4</f>
        <v>38000</v>
      </c>
      <c r="L46" s="85"/>
    </row>
    <row r="47" ht="17" customHeight="1">
      <c r="A47" t="s" s="89">
        <v>239</v>
      </c>
      <c r="B47" t="s" s="31">
        <v>240</v>
      </c>
      <c r="C47" t="s" s="31">
        <v>241</v>
      </c>
      <c r="D47" s="90"/>
      <c r="E47" s="91">
        <v>92.32142857142857</v>
      </c>
      <c r="F47" s="15">
        <f>E47*100</f>
        <v>9232.142857142857</v>
      </c>
      <c r="G47" s="15">
        <f>MROUND(F47,500)</f>
        <v>9000</v>
      </c>
      <c r="H47" t="s" s="31">
        <v>22</v>
      </c>
      <c r="I47" s="82">
        <f>MROUND((G47*$J$1)/$L$1,500)</f>
        <v>9500</v>
      </c>
      <c r="J47" s="83"/>
      <c r="K47" s="84">
        <f>G47*4</f>
        <v>36000</v>
      </c>
      <c r="L47" s="85"/>
    </row>
    <row r="48" ht="25.5" customHeight="1">
      <c r="A48" t="s" s="89">
        <v>242</v>
      </c>
      <c r="B48" t="s" s="31">
        <v>243</v>
      </c>
      <c r="C48" t="s" s="31">
        <v>244</v>
      </c>
      <c r="D48" s="90"/>
      <c r="E48" s="91">
        <v>92.32142857142857</v>
      </c>
      <c r="F48" s="15">
        <f>E48*100</f>
        <v>9232.142857142857</v>
      </c>
      <c r="G48" s="15">
        <f>MROUND(F48,500)</f>
        <v>9000</v>
      </c>
      <c r="H48" t="s" s="31">
        <v>22</v>
      </c>
      <c r="I48" s="82">
        <f>MROUND((G48*$J$1)/$L$1,500)</f>
        <v>9500</v>
      </c>
      <c r="J48" s="83"/>
      <c r="K48" s="84">
        <f>G48*4</f>
        <v>36000</v>
      </c>
      <c r="L48" s="85"/>
    </row>
    <row r="49" ht="17" customHeight="1">
      <c r="A49" t="s" s="89">
        <v>245</v>
      </c>
      <c r="B49" t="s" s="31">
        <v>246</v>
      </c>
      <c r="C49" t="s" s="31">
        <v>247</v>
      </c>
      <c r="D49" s="90"/>
      <c r="E49" s="91">
        <v>91.38888888888889</v>
      </c>
      <c r="F49" s="15">
        <f>E49*100</f>
        <v>9138.888888888889</v>
      </c>
      <c r="G49" s="15">
        <f>MROUND(F49,500)</f>
        <v>9000</v>
      </c>
      <c r="H49" t="s" s="31">
        <v>22</v>
      </c>
      <c r="I49" s="82">
        <f>MROUND((G49*$J$1)/$L$1,500)</f>
        <v>9500</v>
      </c>
      <c r="J49" s="83"/>
      <c r="K49" s="84">
        <f>G49*4</f>
        <v>36000</v>
      </c>
      <c r="L49" s="85"/>
    </row>
    <row r="50" ht="17" customHeight="1">
      <c r="A50" t="s" s="89">
        <v>248</v>
      </c>
      <c r="B50" t="s" s="31">
        <f>VLOOKUP(A50,'Ranking - Women'!$F$3:$G$80,2,0)</f>
        <v>249</v>
      </c>
      <c r="C50" t="s" s="31">
        <v>250</v>
      </c>
      <c r="D50" s="90"/>
      <c r="E50" s="91">
        <v>92.40000000000001</v>
      </c>
      <c r="F50" s="32">
        <f>E50*100</f>
        <v>9240</v>
      </c>
      <c r="G50" s="32">
        <f>MROUND(F50,500)</f>
        <v>9000</v>
      </c>
      <c r="H50" t="s" s="31">
        <v>22</v>
      </c>
      <c r="I50" s="82">
        <f>MROUND((G50*$J$1)/$L$1,500)</f>
        <v>9500</v>
      </c>
      <c r="J50" s="83"/>
      <c r="K50" s="84">
        <f>G50*4</f>
        <v>36000</v>
      </c>
      <c r="L50" s="85"/>
    </row>
    <row r="51" ht="17" customHeight="1">
      <c r="A51" t="s" s="89">
        <v>251</v>
      </c>
      <c r="B51" t="s" s="31">
        <v>252</v>
      </c>
      <c r="C51" t="s" s="31">
        <v>253</v>
      </c>
      <c r="D51" s="90"/>
      <c r="E51" s="91">
        <v>84.86111111111111</v>
      </c>
      <c r="F51" s="15">
        <f>E51*100</f>
        <v>8486.111111111111</v>
      </c>
      <c r="G51" s="15">
        <f>MROUND(F51,500)</f>
        <v>8500</v>
      </c>
      <c r="H51" t="s" s="31">
        <v>22</v>
      </c>
      <c r="I51" s="82">
        <f>MROUND((G51*$J$1)/$L$1,500)</f>
        <v>9000</v>
      </c>
      <c r="J51" s="83"/>
      <c r="K51" s="84">
        <f>G51*4</f>
        <v>34000</v>
      </c>
      <c r="L51" s="85"/>
    </row>
    <row r="52" ht="25.5" customHeight="1">
      <c r="A52" t="s" s="89">
        <v>254</v>
      </c>
      <c r="B52" t="s" s="31">
        <f>VLOOKUP(A52,'Ranking - Women'!$F$3:$G$80,2,0)</f>
        <v>255</v>
      </c>
      <c r="C52" t="s" s="31">
        <v>256</v>
      </c>
      <c r="D52" s="90"/>
      <c r="E52" s="91">
        <v>85.98333333333333</v>
      </c>
      <c r="F52" s="32">
        <f>E52*100</f>
        <v>8598.333333333334</v>
      </c>
      <c r="G52" s="32">
        <f>MROUND(F52,500)</f>
        <v>8500</v>
      </c>
      <c r="H52" t="s" s="31">
        <v>22</v>
      </c>
      <c r="I52" s="82">
        <f>MROUND((G52*$J$1)/$L$1,500)</f>
        <v>9000</v>
      </c>
      <c r="J52" s="83"/>
      <c r="K52" s="84">
        <f>G52*4</f>
        <v>34000</v>
      </c>
      <c r="L52" s="85"/>
    </row>
    <row r="53" ht="17" customHeight="1">
      <c r="A53" t="s" s="89">
        <v>117</v>
      </c>
      <c r="B53" t="s" s="31">
        <v>118</v>
      </c>
      <c r="C53" t="s" s="31">
        <v>119</v>
      </c>
      <c r="D53" s="90"/>
      <c r="E53" s="91">
        <v>80.57142857142857</v>
      </c>
      <c r="F53" s="15">
        <f>E53*100</f>
        <v>8057.142857142857</v>
      </c>
      <c r="G53" s="15">
        <f>MROUND(F53,500)</f>
        <v>8000</v>
      </c>
      <c r="H53" t="s" s="31">
        <v>22</v>
      </c>
      <c r="I53" s="82">
        <f>MROUND((G53*$J$1)/$L$1,500)</f>
        <v>8500</v>
      </c>
      <c r="J53" s="83"/>
      <c r="K53" s="84">
        <f>G53*4</f>
        <v>32000</v>
      </c>
      <c r="L53" s="85"/>
    </row>
    <row r="54" ht="17" customHeight="1">
      <c r="A54" t="s" s="89">
        <v>120</v>
      </c>
      <c r="B54" t="s" s="31">
        <v>121</v>
      </c>
      <c r="C54" t="s" s="31">
        <v>90</v>
      </c>
      <c r="D54" s="90"/>
      <c r="E54" s="91">
        <v>78.33333333333333</v>
      </c>
      <c r="F54" s="15">
        <f>E54*100</f>
        <v>7833.333333333333</v>
      </c>
      <c r="G54" s="15">
        <f>MROUND(F54,500)</f>
        <v>8000</v>
      </c>
      <c r="H54" t="s" s="31">
        <v>22</v>
      </c>
      <c r="I54" s="82">
        <f>MROUND((G54*$J$1)/$L$1,500)</f>
        <v>8500</v>
      </c>
      <c r="J54" s="83"/>
      <c r="K54" s="84">
        <f>G54*4</f>
        <v>32000</v>
      </c>
      <c r="L54" s="85"/>
    </row>
    <row r="55" ht="17" customHeight="1">
      <c r="A55" t="s" s="89">
        <v>257</v>
      </c>
      <c r="B55" t="s" s="31">
        <v>258</v>
      </c>
      <c r="C55" t="s" s="31">
        <v>140</v>
      </c>
      <c r="D55" s="90"/>
      <c r="E55" s="91">
        <v>78.33333333333333</v>
      </c>
      <c r="F55" s="15">
        <f>E55*100</f>
        <v>7833.333333333333</v>
      </c>
      <c r="G55" s="15">
        <f>MROUND(F55,500)</f>
        <v>8000</v>
      </c>
      <c r="H55" t="s" s="31">
        <v>22</v>
      </c>
      <c r="I55" s="82">
        <f>MROUND((G55*$J$1)/$L$1,500)</f>
        <v>8500</v>
      </c>
      <c r="J55" s="83"/>
      <c r="K55" s="84">
        <f>G55*4</f>
        <v>32000</v>
      </c>
      <c r="L55" s="85"/>
    </row>
    <row r="56" ht="17" customHeight="1">
      <c r="A56" t="s" s="89">
        <v>112</v>
      </c>
      <c r="B56" t="s" s="31">
        <v>113</v>
      </c>
      <c r="C56" t="s" s="31">
        <v>114</v>
      </c>
      <c r="D56" s="90"/>
      <c r="E56" s="91">
        <v>78.33333333333333</v>
      </c>
      <c r="F56" s="15">
        <f>E56*100</f>
        <v>7833.333333333333</v>
      </c>
      <c r="G56" s="15">
        <f>MROUND(F56,500)</f>
        <v>8000</v>
      </c>
      <c r="H56" t="s" s="31">
        <v>22</v>
      </c>
      <c r="I56" s="82">
        <f>MROUND((G56*$J$1)/$L$1,500)</f>
        <v>8500</v>
      </c>
      <c r="J56" s="83"/>
      <c r="K56" s="84">
        <f>G56*4</f>
        <v>32000</v>
      </c>
      <c r="L56" s="85"/>
    </row>
    <row r="57" ht="17" customHeight="1">
      <c r="A57" t="s" s="89">
        <v>259</v>
      </c>
      <c r="B57" t="s" s="31">
        <v>260</v>
      </c>
      <c r="C57" t="s" s="31">
        <v>261</v>
      </c>
      <c r="D57" s="90"/>
      <c r="E57" s="91">
        <v>75.51102941176471</v>
      </c>
      <c r="F57" s="15">
        <f>E57*100</f>
        <v>7551.102941176471</v>
      </c>
      <c r="G57" s="15">
        <f>MROUND(F57,500)</f>
        <v>7500</v>
      </c>
      <c r="H57" t="s" s="31">
        <v>22</v>
      </c>
      <c r="I57" s="82">
        <f>MROUND((G57*$J$1)/$L$1,500)</f>
        <v>8000</v>
      </c>
      <c r="J57" s="83"/>
      <c r="K57" s="84">
        <f>G57*4</f>
        <v>30000</v>
      </c>
      <c r="L57" s="85"/>
    </row>
    <row r="58" ht="17" customHeight="1">
      <c r="A58" t="s" s="89">
        <v>262</v>
      </c>
      <c r="B58" t="s" s="31">
        <v>263</v>
      </c>
      <c r="C58" t="s" s="31">
        <v>264</v>
      </c>
      <c r="D58" t="s" s="31">
        <v>265</v>
      </c>
      <c r="E58" s="91">
        <v>74.41666666666667</v>
      </c>
      <c r="F58" s="15">
        <f>E58*100</f>
        <v>7441.666666666667</v>
      </c>
      <c r="G58" s="15">
        <f>MROUND(F58,500)</f>
        <v>7500</v>
      </c>
      <c r="H58" t="s" s="31">
        <v>22</v>
      </c>
      <c r="I58" s="82">
        <f>MROUND((G58*$J$1)/$L$1,500)</f>
        <v>8000</v>
      </c>
      <c r="J58" s="83"/>
      <c r="K58" s="84">
        <f>G58*4</f>
        <v>30000</v>
      </c>
      <c r="L58" s="85"/>
    </row>
    <row r="59" ht="17" customHeight="1">
      <c r="A59" t="s" s="89">
        <v>266</v>
      </c>
      <c r="B59" t="s" s="31">
        <v>267</v>
      </c>
      <c r="C59" t="s" s="31">
        <v>268</v>
      </c>
      <c r="D59" s="90"/>
      <c r="E59" s="91">
        <v>72.73809523809524</v>
      </c>
      <c r="F59" s="15">
        <f>E59*100</f>
        <v>7273.809523809524</v>
      </c>
      <c r="G59" s="15">
        <f>MROUND(F59,500)</f>
        <v>7500</v>
      </c>
      <c r="H59" t="s" s="31">
        <v>22</v>
      </c>
      <c r="I59" s="82">
        <f>MROUND((G59*$J$1)/$L$1,500)</f>
        <v>8000</v>
      </c>
      <c r="J59" s="83"/>
      <c r="K59" s="84">
        <f>G59*4</f>
        <v>30000</v>
      </c>
      <c r="L59" s="85"/>
    </row>
    <row r="60" ht="17" customHeight="1">
      <c r="A60" t="s" s="89">
        <v>141</v>
      </c>
      <c r="B60" t="s" s="31">
        <f>VLOOKUP(A60,'Ranking - Women'!$F$3:$G$80,2,0)</f>
        <v>142</v>
      </c>
      <c r="C60" t="s" s="31">
        <v>143</v>
      </c>
      <c r="D60" s="90"/>
      <c r="E60" s="91">
        <v>77</v>
      </c>
      <c r="F60" s="32">
        <f>E60*100</f>
        <v>7700</v>
      </c>
      <c r="G60" s="32">
        <f>MROUND(F60,500)</f>
        <v>7500</v>
      </c>
      <c r="H60" t="s" s="31">
        <v>22</v>
      </c>
      <c r="I60" s="82">
        <f>MROUND((G60*$J$1)/$L$1,500)</f>
        <v>8000</v>
      </c>
      <c r="J60" s="83"/>
      <c r="K60" s="84">
        <f>G60*4</f>
        <v>30000</v>
      </c>
      <c r="L60" s="85"/>
    </row>
    <row r="61" ht="17" customHeight="1">
      <c r="A61" t="s" s="89">
        <v>269</v>
      </c>
      <c r="B61" t="s" s="31">
        <f>VLOOKUP(A61,'Ranking - Women'!$F$3:$G$80,2,0)</f>
        <v>270</v>
      </c>
      <c r="C61" t="s" s="31">
        <v>271</v>
      </c>
      <c r="D61" s="90"/>
      <c r="E61" s="91">
        <v>77</v>
      </c>
      <c r="F61" s="32">
        <f>E61*100</f>
        <v>7700</v>
      </c>
      <c r="G61" s="32">
        <f>MROUND(F61,500)</f>
        <v>7500</v>
      </c>
      <c r="H61" t="s" s="31">
        <v>22</v>
      </c>
      <c r="I61" s="82">
        <f>MROUND((G61*$J$1)/$L$1,500)</f>
        <v>8000</v>
      </c>
      <c r="J61" s="83"/>
      <c r="K61" s="84">
        <f>G61*4</f>
        <v>30000</v>
      </c>
      <c r="L61" s="85"/>
    </row>
    <row r="62" ht="17" customHeight="1">
      <c r="A62" t="s" s="89">
        <v>136</v>
      </c>
      <c r="B62" t="s" s="31">
        <f>VLOOKUP(A62,'Ranking - Women'!$F$3:$G$80,2,0)</f>
        <v>272</v>
      </c>
      <c r="C62" t="s" s="31">
        <v>114</v>
      </c>
      <c r="D62" s="90"/>
      <c r="E62" s="91">
        <v>77</v>
      </c>
      <c r="F62" s="32">
        <f>E62*100</f>
        <v>7700</v>
      </c>
      <c r="G62" s="32">
        <f>MROUND(F62,500)</f>
        <v>7500</v>
      </c>
      <c r="H62" t="s" s="31">
        <v>22</v>
      </c>
      <c r="I62" s="82">
        <f>MROUND((G62*$J$1)/$L$1,500)</f>
        <v>8000</v>
      </c>
      <c r="J62" s="83"/>
      <c r="K62" s="84">
        <f>G62*4</f>
        <v>30000</v>
      </c>
      <c r="L62" s="85"/>
    </row>
    <row r="63" ht="17" customHeight="1">
      <c r="A63" t="s" s="89">
        <v>273</v>
      </c>
      <c r="B63" t="s" s="31">
        <v>274</v>
      </c>
      <c r="C63" t="s" s="31">
        <v>275</v>
      </c>
      <c r="D63" s="90"/>
      <c r="E63" s="91">
        <v>71.11842105263158</v>
      </c>
      <c r="F63" s="15">
        <f>E63*100</f>
        <v>7111.842105263157</v>
      </c>
      <c r="G63" s="15">
        <f>MROUND(F63,500)</f>
        <v>7000</v>
      </c>
      <c r="H63" t="s" s="31">
        <v>22</v>
      </c>
      <c r="I63" s="82">
        <f>MROUND((G63*$J$1)/$L$1,500)</f>
        <v>7500</v>
      </c>
      <c r="J63" s="83"/>
      <c r="K63" s="84">
        <f>G63*4</f>
        <v>28000</v>
      </c>
      <c r="L63" s="85"/>
    </row>
    <row r="64" ht="17" customHeight="1">
      <c r="A64" t="s" s="89">
        <v>91</v>
      </c>
      <c r="B64" t="s" s="31">
        <f>VLOOKUP(A64,'Ranking - Women'!$F$3:$G$80,2,0)</f>
        <v>92</v>
      </c>
      <c r="C64" t="s" s="31">
        <v>93</v>
      </c>
      <c r="D64" s="90"/>
      <c r="E64" s="91">
        <v>71.16666666666667</v>
      </c>
      <c r="F64" s="32">
        <f>E64*100</f>
        <v>7116.666666666667</v>
      </c>
      <c r="G64" s="32">
        <f>MROUND(F64,500)</f>
        <v>7000</v>
      </c>
      <c r="H64" t="s" s="31">
        <v>22</v>
      </c>
      <c r="I64" s="82">
        <f>MROUND((G64*$J$1)/$L$1,500)</f>
        <v>7500</v>
      </c>
      <c r="J64" s="83"/>
      <c r="K64" s="84">
        <f>G64*4</f>
        <v>28000</v>
      </c>
      <c r="L64" s="85"/>
    </row>
    <row r="65" ht="17" customHeight="1">
      <c r="A65" t="s" s="89">
        <v>276</v>
      </c>
      <c r="B65" t="s" s="31">
        <v>277</v>
      </c>
      <c r="C65" t="s" s="31">
        <v>278</v>
      </c>
      <c r="D65" t="s" s="31">
        <v>279</v>
      </c>
      <c r="E65" s="91">
        <v>66.33585164835165</v>
      </c>
      <c r="F65" s="15">
        <f>E65*100</f>
        <v>6633.585164835165</v>
      </c>
      <c r="G65" s="15">
        <f>MROUND(F65,500)</f>
        <v>6500</v>
      </c>
      <c r="H65" t="s" s="31">
        <v>22</v>
      </c>
      <c r="I65" s="82">
        <f>MROUND((G65*$J$1)/$L$1,500)</f>
        <v>7000</v>
      </c>
      <c r="J65" s="83"/>
      <c r="K65" s="84">
        <f>G65*4</f>
        <v>26000</v>
      </c>
      <c r="L65" s="85"/>
    </row>
    <row r="66" ht="17" customHeight="1">
      <c r="A66" t="s" s="89">
        <v>280</v>
      </c>
      <c r="B66" t="s" s="31">
        <v>281</v>
      </c>
      <c r="C66" t="s" s="31">
        <v>282</v>
      </c>
      <c r="D66" s="90"/>
      <c r="E66" s="91">
        <v>65.74404761904762</v>
      </c>
      <c r="F66" s="15">
        <f>E66*100</f>
        <v>6574.404761904762</v>
      </c>
      <c r="G66" s="15">
        <f>MROUND(F66,500)</f>
        <v>6500</v>
      </c>
      <c r="H66" t="s" s="31">
        <v>22</v>
      </c>
      <c r="I66" s="82">
        <f>MROUND((G66*$J$1)/$L$1,500)</f>
        <v>7000</v>
      </c>
      <c r="J66" s="83"/>
      <c r="K66" s="84">
        <f>G66*4</f>
        <v>26000</v>
      </c>
      <c r="L66" s="85"/>
    </row>
    <row r="67" ht="17" customHeight="1">
      <c r="A67" t="s" s="89">
        <v>283</v>
      </c>
      <c r="B67" t="s" s="31">
        <v>284</v>
      </c>
      <c r="C67" t="s" s="31">
        <v>285</v>
      </c>
      <c r="D67" s="90"/>
      <c r="E67" s="91">
        <v>65.27777777777777</v>
      </c>
      <c r="F67" s="15">
        <f>E67*100</f>
        <v>6527.777777777777</v>
      </c>
      <c r="G67" s="15">
        <f>MROUND(F67,500)</f>
        <v>6500</v>
      </c>
      <c r="H67" t="s" s="31">
        <v>22</v>
      </c>
      <c r="I67" s="82">
        <f>MROUND((G67*$J$1)/$L$1,500)</f>
        <v>7000</v>
      </c>
      <c r="J67" s="83"/>
      <c r="K67" s="84">
        <f>G67*4</f>
        <v>26000</v>
      </c>
      <c r="L67" s="85"/>
    </row>
    <row r="68" ht="17" customHeight="1">
      <c r="A68" t="s" s="89">
        <v>286</v>
      </c>
      <c r="B68" t="s" s="31">
        <v>287</v>
      </c>
      <c r="C68" t="s" s="31">
        <v>216</v>
      </c>
      <c r="D68" s="90"/>
      <c r="E68" s="91">
        <v>60.82352941176471</v>
      </c>
      <c r="F68" s="15">
        <f>E68*100</f>
        <v>6082.352941176471</v>
      </c>
      <c r="G68" s="15">
        <f>MROUND(F68,500)</f>
        <v>6000</v>
      </c>
      <c r="H68" t="s" s="31">
        <v>22</v>
      </c>
      <c r="I68" s="82">
        <f>MROUND((G68*$J$1)/$L$1,500)</f>
        <v>6500</v>
      </c>
      <c r="J68" s="83"/>
      <c r="K68" s="84">
        <f>G68*4</f>
        <v>24000</v>
      </c>
      <c r="L68" s="85"/>
    </row>
    <row r="69" ht="17" customHeight="1">
      <c r="A69" t="s" s="89">
        <v>288</v>
      </c>
      <c r="B69" t="s" s="31">
        <v>289</v>
      </c>
      <c r="C69" t="s" s="31">
        <v>271</v>
      </c>
      <c r="D69" s="90"/>
      <c r="E69" s="91">
        <v>58.75</v>
      </c>
      <c r="F69" s="15">
        <f>E69*100</f>
        <v>5875</v>
      </c>
      <c r="G69" s="15">
        <f>MROUND(F69,500)</f>
        <v>6000</v>
      </c>
      <c r="H69" t="s" s="31">
        <v>22</v>
      </c>
      <c r="I69" s="82">
        <f>MROUND((G69*$J$1)/$L$1,500)</f>
        <v>6500</v>
      </c>
      <c r="J69" s="83"/>
      <c r="K69" s="84">
        <f>G69*4</f>
        <v>24000</v>
      </c>
      <c r="L69" s="85"/>
    </row>
    <row r="70" ht="17" customHeight="1">
      <c r="A70" t="s" s="89">
        <v>290</v>
      </c>
      <c r="B70" t="s" s="31">
        <v>291</v>
      </c>
      <c r="C70" t="s" s="31">
        <v>228</v>
      </c>
      <c r="D70" s="90"/>
      <c r="E70" s="91">
        <v>58.75</v>
      </c>
      <c r="F70" s="15">
        <f>E70*100</f>
        <v>5875</v>
      </c>
      <c r="G70" s="15">
        <f>MROUND(F70,500)</f>
        <v>6000</v>
      </c>
      <c r="H70" t="s" s="31">
        <v>22</v>
      </c>
      <c r="I70" s="82">
        <f>MROUND((G70*$J$1)/$L$1,500)</f>
        <v>6500</v>
      </c>
      <c r="J70" s="83"/>
      <c r="K70" s="84">
        <f>G70*4</f>
        <v>24000</v>
      </c>
      <c r="L70" s="85"/>
    </row>
    <row r="71" ht="17" customHeight="1">
      <c r="A71" t="s" s="89">
        <v>292</v>
      </c>
      <c r="B71" t="s" s="31">
        <v>293</v>
      </c>
      <c r="C71" t="s" s="31">
        <v>90</v>
      </c>
      <c r="D71" t="s" s="31">
        <v>294</v>
      </c>
      <c r="E71" s="91">
        <v>58.75</v>
      </c>
      <c r="F71" s="15">
        <f>E71*100</f>
        <v>5875</v>
      </c>
      <c r="G71" s="15">
        <f>MROUND(F71,500)</f>
        <v>6000</v>
      </c>
      <c r="H71" t="s" s="31">
        <v>22</v>
      </c>
      <c r="I71" s="82">
        <f>MROUND((G71*$J$1)/$L$1,500)</f>
        <v>6500</v>
      </c>
      <c r="J71" s="83"/>
      <c r="K71" s="84">
        <f>G71*4</f>
        <v>24000</v>
      </c>
      <c r="L71" s="85"/>
    </row>
    <row r="72" ht="17" customHeight="1">
      <c r="A72" t="s" s="89">
        <v>76</v>
      </c>
      <c r="B72" t="s" s="31">
        <v>77</v>
      </c>
      <c r="C72" t="s" s="31">
        <v>78</v>
      </c>
      <c r="D72" s="90"/>
      <c r="E72" s="91">
        <v>58.75</v>
      </c>
      <c r="F72" s="15">
        <f>E72*100</f>
        <v>5875</v>
      </c>
      <c r="G72" s="15">
        <f>MROUND(F72,500)</f>
        <v>6000</v>
      </c>
      <c r="H72" t="s" s="31">
        <v>22</v>
      </c>
      <c r="I72" s="82">
        <f>MROUND((G72*$J$1)/$L$1,500)</f>
        <v>6500</v>
      </c>
      <c r="J72" s="83"/>
      <c r="K72" s="84">
        <f>G72*4</f>
        <v>24000</v>
      </c>
      <c r="L72" s="85"/>
    </row>
    <row r="73" ht="17" customHeight="1">
      <c r="A73" t="s" s="89">
        <v>295</v>
      </c>
      <c r="B73" t="s" s="31">
        <v>296</v>
      </c>
      <c r="C73" t="s" s="31">
        <v>108</v>
      </c>
      <c r="D73" t="s" s="31">
        <v>297</v>
      </c>
      <c r="E73" s="91">
        <v>58.75</v>
      </c>
      <c r="F73" s="15">
        <f>E73*100</f>
        <v>5875</v>
      </c>
      <c r="G73" s="15">
        <f>MROUND(F73,500)</f>
        <v>6000</v>
      </c>
      <c r="H73" t="s" s="31">
        <v>22</v>
      </c>
      <c r="I73" s="82">
        <f>MROUND((G73*$J$1)/$L$1,500)</f>
        <v>6500</v>
      </c>
      <c r="J73" s="83"/>
      <c r="K73" s="84">
        <f>G73*4</f>
        <v>24000</v>
      </c>
      <c r="L73" s="85"/>
    </row>
    <row r="74" ht="17" customHeight="1">
      <c r="A74" t="s" s="89">
        <v>298</v>
      </c>
      <c r="B74" t="s" s="31">
        <v>299</v>
      </c>
      <c r="C74" t="s" s="31">
        <v>300</v>
      </c>
      <c r="D74" s="90"/>
      <c r="E74" s="91">
        <v>55.48611111111111</v>
      </c>
      <c r="F74" s="15">
        <f>E74*100</f>
        <v>5548.611111111110</v>
      </c>
      <c r="G74" s="15">
        <f>MROUND(F74,500)</f>
        <v>5500</v>
      </c>
      <c r="H74" t="s" s="31">
        <v>22</v>
      </c>
      <c r="I74" s="82">
        <f>MROUND((G74*$J$1)/$L$1,500)</f>
        <v>6000</v>
      </c>
      <c r="J74" s="83"/>
      <c r="K74" s="84">
        <f>G74*4</f>
        <v>22000</v>
      </c>
      <c r="L74" s="85"/>
    </row>
    <row r="75" ht="17" customHeight="1">
      <c r="A75" t="s" s="89">
        <v>301</v>
      </c>
      <c r="B75" t="s" s="31">
        <v>302</v>
      </c>
      <c r="C75" t="s" s="31">
        <v>303</v>
      </c>
      <c r="D75" s="90"/>
      <c r="E75" s="91">
        <v>53.85416666666666</v>
      </c>
      <c r="F75" s="15">
        <f>E75*100</f>
        <v>5385.416666666666</v>
      </c>
      <c r="G75" s="15">
        <f>MROUND(F75,500)</f>
        <v>5500</v>
      </c>
      <c r="H75" t="s" s="31">
        <v>22</v>
      </c>
      <c r="I75" s="82">
        <f>MROUND((G75*$J$1)/$L$1,500)</f>
        <v>6000</v>
      </c>
      <c r="J75" s="83"/>
      <c r="K75" s="84">
        <f>G75*4</f>
        <v>22000</v>
      </c>
      <c r="L75" s="85"/>
    </row>
    <row r="76" ht="17" customHeight="1">
      <c r="A76" t="s" s="89">
        <v>304</v>
      </c>
      <c r="B76" t="s" s="31">
        <v>305</v>
      </c>
      <c r="C76" t="s" s="31">
        <v>306</v>
      </c>
      <c r="D76" s="90"/>
      <c r="E76" s="91">
        <v>53.1547619047619</v>
      </c>
      <c r="F76" s="15">
        <f>E76*100</f>
        <v>5315.476190476190</v>
      </c>
      <c r="G76" s="15">
        <f>MROUND(F76,500)</f>
        <v>5500</v>
      </c>
      <c r="H76" t="s" s="31">
        <v>22</v>
      </c>
      <c r="I76" s="82">
        <f>MROUND((G76*$J$1)/$L$1,500)</f>
        <v>6000</v>
      </c>
      <c r="J76" s="83"/>
      <c r="K76" s="84">
        <f>G76*4</f>
        <v>22000</v>
      </c>
      <c r="L76" s="85"/>
    </row>
    <row r="77" ht="17" customHeight="1">
      <c r="A77" t="s" s="89">
        <v>103</v>
      </c>
      <c r="B77" t="s" s="31">
        <f>VLOOKUP(A77,'Ranking - Women'!$F$3:$G$80,2,0)</f>
        <v>104</v>
      </c>
      <c r="C77" t="s" s="31">
        <v>105</v>
      </c>
      <c r="D77" s="90"/>
      <c r="E77" s="91">
        <v>53.9</v>
      </c>
      <c r="F77" s="32">
        <f>E77*100</f>
        <v>5390</v>
      </c>
      <c r="G77" s="32">
        <f>MROUND(F77,500)</f>
        <v>5500</v>
      </c>
      <c r="H77" t="s" s="31">
        <v>22</v>
      </c>
      <c r="I77" s="82">
        <f>MROUND((G77*$J$1)/$L$1,500)</f>
        <v>6000</v>
      </c>
      <c r="J77" s="83"/>
      <c r="K77" s="84">
        <f>G77*4</f>
        <v>22000</v>
      </c>
      <c r="L77" s="85"/>
    </row>
    <row r="78" ht="17" customHeight="1">
      <c r="A78" t="s" s="89">
        <v>307</v>
      </c>
      <c r="B78" t="s" s="31">
        <v>308</v>
      </c>
      <c r="C78" t="s" s="31">
        <v>309</v>
      </c>
      <c r="D78" t="s" s="31">
        <v>310</v>
      </c>
      <c r="E78" s="91">
        <v>52.22222222222222</v>
      </c>
      <c r="F78" s="15">
        <f>E78*100</f>
        <v>5222.222222222222</v>
      </c>
      <c r="G78" s="15">
        <f>MROUND(F78,500)</f>
        <v>5000</v>
      </c>
      <c r="H78" t="s" s="31">
        <v>22</v>
      </c>
      <c r="I78" s="82">
        <f>MROUND((G78*$J$1)/$L$1,500)</f>
        <v>5500</v>
      </c>
      <c r="J78" s="83"/>
      <c r="K78" s="84">
        <f>G78*4</f>
        <v>20000</v>
      </c>
      <c r="L78" s="85"/>
    </row>
    <row r="79" ht="17" customHeight="1">
      <c r="A79" t="s" s="89">
        <v>311</v>
      </c>
      <c r="B79" t="s" s="31">
        <v>312</v>
      </c>
      <c r="C79" t="s" s="31">
        <v>271</v>
      </c>
      <c r="D79" s="90"/>
      <c r="E79" s="91">
        <v>47</v>
      </c>
      <c r="F79" s="15">
        <f>E79*100</f>
        <v>4700</v>
      </c>
      <c r="G79" s="15">
        <f>MROUND(F79,500)</f>
        <v>4500</v>
      </c>
      <c r="H79" t="s" s="31">
        <v>22</v>
      </c>
      <c r="I79" s="82">
        <f>MROUND((G79*$J$1)/$L$1,500)</f>
        <v>5000</v>
      </c>
      <c r="J79" s="83"/>
      <c r="K79" s="84">
        <f>G79*4</f>
        <v>18000</v>
      </c>
      <c r="L79" s="85"/>
    </row>
    <row r="80" ht="17" customHeight="1">
      <c r="A80" t="s" s="89">
        <v>146</v>
      </c>
      <c r="B80" t="s" s="31">
        <v>147</v>
      </c>
      <c r="C80" t="s" s="31">
        <v>140</v>
      </c>
      <c r="D80" s="90"/>
      <c r="E80" s="91">
        <v>47</v>
      </c>
      <c r="F80" s="15">
        <f>E80*100</f>
        <v>4700</v>
      </c>
      <c r="G80" s="15">
        <f>MROUND(F80,500)</f>
        <v>4500</v>
      </c>
      <c r="H80" t="s" s="31">
        <v>22</v>
      </c>
      <c r="I80" s="82">
        <f>MROUND((G80*$J$1)/$L$1,500)</f>
        <v>5000</v>
      </c>
      <c r="J80" s="83"/>
      <c r="K80" s="84">
        <f>G80*4</f>
        <v>18000</v>
      </c>
      <c r="L80" s="85"/>
    </row>
    <row r="81" ht="17" customHeight="1">
      <c r="A81" t="s" s="89">
        <v>313</v>
      </c>
      <c r="B81" t="s" s="31">
        <v>314</v>
      </c>
      <c r="C81" t="s" s="31">
        <v>315</v>
      </c>
      <c r="D81" t="s" s="31">
        <v>279</v>
      </c>
      <c r="E81" s="91">
        <v>47</v>
      </c>
      <c r="F81" s="15">
        <f>E81*100</f>
        <v>4700</v>
      </c>
      <c r="G81" s="15">
        <f>MROUND(F81,500)</f>
        <v>4500</v>
      </c>
      <c r="H81" t="s" s="31">
        <v>22</v>
      </c>
      <c r="I81" s="82">
        <f>MROUND((G81*$J$1)/$L$1,500)</f>
        <v>5000</v>
      </c>
      <c r="J81" s="83"/>
      <c r="K81" s="84">
        <f>G81*4</f>
        <v>18000</v>
      </c>
      <c r="L81" s="85"/>
    </row>
    <row r="82" ht="17" customHeight="1">
      <c r="A82" t="s" s="89">
        <v>316</v>
      </c>
      <c r="B82" t="s" s="31">
        <v>317</v>
      </c>
      <c r="C82" t="s" s="31">
        <v>247</v>
      </c>
      <c r="D82" s="90"/>
      <c r="E82" s="91">
        <v>46.61263736263736</v>
      </c>
      <c r="F82" s="15">
        <f>E82*100</f>
        <v>4661.263736263736</v>
      </c>
      <c r="G82" s="32">
        <f>MROUND(F82,500)</f>
        <v>4500</v>
      </c>
      <c r="H82" t="s" s="31">
        <v>22</v>
      </c>
      <c r="I82" s="82">
        <f>MROUND((G82*$J$1)/$L$1,500)</f>
        <v>5000</v>
      </c>
      <c r="J82" s="83"/>
      <c r="K82" s="84">
        <f>G82*4</f>
        <v>18000</v>
      </c>
      <c r="L82" s="85"/>
    </row>
    <row r="83" ht="17" customHeight="1">
      <c r="A83" t="s" s="89">
        <v>318</v>
      </c>
      <c r="B83" t="s" s="31">
        <v>319</v>
      </c>
      <c r="C83" t="s" s="31">
        <v>320</v>
      </c>
      <c r="D83" s="90"/>
      <c r="E83" s="91">
        <v>43.08333333333333</v>
      </c>
      <c r="F83" s="15">
        <f>E83*100</f>
        <v>4308.333333333333</v>
      </c>
      <c r="G83" s="32">
        <f>MROUND(F83,500)</f>
        <v>4500</v>
      </c>
      <c r="H83" t="s" s="31">
        <v>22</v>
      </c>
      <c r="I83" s="82">
        <f>MROUND((G83*$J$1)/$L$1,500)</f>
        <v>5000</v>
      </c>
      <c r="J83" s="83"/>
      <c r="K83" s="84">
        <f>G83*4</f>
        <v>18000</v>
      </c>
      <c r="L83" s="85"/>
    </row>
    <row r="84" ht="17" customHeight="1">
      <c r="A84" t="s" s="89">
        <v>321</v>
      </c>
      <c r="B84" t="s" s="31">
        <f>VLOOKUP(A84,'Ranking - Women'!$F$3:$G$80,2,0)</f>
        <v>322</v>
      </c>
      <c r="C84" t="s" s="31">
        <v>323</v>
      </c>
      <c r="D84" s="90"/>
      <c r="E84" s="91">
        <v>44.42307692307692</v>
      </c>
      <c r="F84" s="32">
        <f>E84*100</f>
        <v>4442.307692307692</v>
      </c>
      <c r="G84" s="32">
        <f>MROUND(F84,500)</f>
        <v>4500</v>
      </c>
      <c r="H84" t="s" s="31">
        <v>22</v>
      </c>
      <c r="I84" s="82">
        <f>MROUND((G84*$J$1)/$L$1,500)</f>
        <v>5000</v>
      </c>
      <c r="J84" s="83"/>
      <c r="K84" s="84">
        <f>G84*4</f>
        <v>18000</v>
      </c>
      <c r="L84" s="85"/>
    </row>
    <row r="85" ht="17" customHeight="1">
      <c r="A85" t="s" s="89">
        <v>324</v>
      </c>
      <c r="B85" t="s" s="31">
        <v>325</v>
      </c>
      <c r="C85" t="s" s="31">
        <v>228</v>
      </c>
      <c r="D85" s="90"/>
      <c r="E85" s="91">
        <v>39.16666666666666</v>
      </c>
      <c r="F85" s="15">
        <f>E85*100</f>
        <v>3916.666666666666</v>
      </c>
      <c r="G85" s="32">
        <f>MROUND(F85,500)</f>
        <v>4000</v>
      </c>
      <c r="H85" t="s" s="31">
        <v>22</v>
      </c>
      <c r="I85" s="82">
        <f>MROUND((G85*$J$1)/$L$1,500)</f>
        <v>4500</v>
      </c>
      <c r="J85" s="83"/>
      <c r="K85" s="84">
        <f>G85*4</f>
        <v>16000</v>
      </c>
      <c r="L85" s="85"/>
    </row>
    <row r="86" ht="17" customHeight="1">
      <c r="A86" t="s" s="89">
        <v>326</v>
      </c>
      <c r="B86" t="s" s="31">
        <v>327</v>
      </c>
      <c r="C86" t="s" s="31">
        <v>328</v>
      </c>
      <c r="D86" s="90"/>
      <c r="E86" s="91">
        <v>38.47953216374269</v>
      </c>
      <c r="F86" s="15">
        <f>E86*100</f>
        <v>3847.953216374269</v>
      </c>
      <c r="G86" s="32">
        <f>MROUND(F86,500)</f>
        <v>4000</v>
      </c>
      <c r="H86" t="s" s="31">
        <v>22</v>
      </c>
      <c r="I86" s="82">
        <f>MROUND((G86*$J$1)/$L$1,500)</f>
        <v>4500</v>
      </c>
      <c r="J86" s="83"/>
      <c r="K86" s="84">
        <f>G86*4</f>
        <v>16000</v>
      </c>
      <c r="L86" s="85"/>
    </row>
    <row r="87" ht="17" customHeight="1">
      <c r="A87" t="s" s="89">
        <v>106</v>
      </c>
      <c r="B87" t="s" s="31">
        <f>VLOOKUP(A87,'Ranking - Women'!$F$3:$G$80,2,0)</f>
        <v>107</v>
      </c>
      <c r="C87" t="s" s="31">
        <v>108</v>
      </c>
      <c r="D87" s="90"/>
      <c r="E87" s="91">
        <v>38.5</v>
      </c>
      <c r="F87" s="32">
        <f>E87*100</f>
        <v>3850</v>
      </c>
      <c r="G87" s="32">
        <f>MROUND(F87,500)</f>
        <v>4000</v>
      </c>
      <c r="H87" t="s" s="31">
        <v>22</v>
      </c>
      <c r="I87" s="82">
        <f>MROUND((G87*$J$1)/$L$1,500)</f>
        <v>4500</v>
      </c>
      <c r="J87" s="83"/>
      <c r="K87" s="84">
        <f>G87*4</f>
        <v>16000</v>
      </c>
      <c r="L87" s="85"/>
    </row>
    <row r="88" ht="17" customHeight="1">
      <c r="A88" t="s" s="89">
        <v>329</v>
      </c>
      <c r="B88" t="s" s="31">
        <v>330</v>
      </c>
      <c r="C88" t="s" s="31">
        <v>331</v>
      </c>
      <c r="D88" t="s" s="31">
        <v>332</v>
      </c>
      <c r="E88" s="91">
        <v>37.03030303030303</v>
      </c>
      <c r="F88" s="15">
        <f>E88*100</f>
        <v>3703.030303030303</v>
      </c>
      <c r="G88" s="32">
        <f>MROUND(F88,500)</f>
        <v>3500</v>
      </c>
      <c r="H88" t="s" s="31">
        <v>22</v>
      </c>
      <c r="I88" s="82">
        <f>MROUND((G88*$J$1)/$L$1,500)</f>
        <v>3500</v>
      </c>
      <c r="J88" s="83"/>
      <c r="K88" s="84">
        <f>G88*4</f>
        <v>14000</v>
      </c>
      <c r="L88" s="85"/>
    </row>
    <row r="89" ht="17" customHeight="1">
      <c r="A89" t="s" s="89">
        <v>333</v>
      </c>
      <c r="B89" t="s" s="31">
        <v>334</v>
      </c>
      <c r="C89" t="s" s="31">
        <v>335</v>
      </c>
      <c r="D89" s="90"/>
      <c r="E89" s="91">
        <v>36.05113636363636</v>
      </c>
      <c r="F89" s="15">
        <f>E89*100</f>
        <v>3605.113636363636</v>
      </c>
      <c r="G89" s="32">
        <f>MROUND(F89,500)</f>
        <v>3500</v>
      </c>
      <c r="H89" t="s" s="31">
        <v>22</v>
      </c>
      <c r="I89" s="82">
        <f>MROUND((G89*$J$1)/$L$1,500)</f>
        <v>3500</v>
      </c>
      <c r="J89" s="83"/>
      <c r="K89" s="84">
        <f>G89*4</f>
        <v>14000</v>
      </c>
      <c r="L89" s="85"/>
    </row>
    <row r="90" ht="17" customHeight="1">
      <c r="A90" t="s" s="89">
        <v>336</v>
      </c>
      <c r="B90" t="s" s="31">
        <v>337</v>
      </c>
      <c r="C90" t="s" s="31">
        <v>253</v>
      </c>
      <c r="D90" s="90"/>
      <c r="E90" s="91">
        <v>35.86842105263158</v>
      </c>
      <c r="F90" s="15">
        <f>E90*100</f>
        <v>3586.842105263158</v>
      </c>
      <c r="G90" s="15">
        <f>MROUND(F90,500)</f>
        <v>3500</v>
      </c>
      <c r="H90" t="s" s="31">
        <v>22</v>
      </c>
      <c r="I90" s="82">
        <f>MROUND((G90*$J$1)/$L$1,500)</f>
        <v>3500</v>
      </c>
      <c r="J90" s="83"/>
      <c r="K90" s="84">
        <f>G90*4</f>
        <v>14000</v>
      </c>
      <c r="L90" s="85"/>
    </row>
    <row r="91" ht="17" customHeight="1">
      <c r="A91" t="s" s="89">
        <v>338</v>
      </c>
      <c r="B91" t="s" s="31">
        <v>339</v>
      </c>
      <c r="C91" t="s" s="31">
        <v>340</v>
      </c>
      <c r="D91" s="90"/>
      <c r="E91" s="91">
        <v>34.86263736263736</v>
      </c>
      <c r="F91" s="15">
        <f>E91*100</f>
        <v>3486.263736263736</v>
      </c>
      <c r="G91" s="15">
        <f>MROUND(F91,500)</f>
        <v>3500</v>
      </c>
      <c r="H91" t="s" s="31">
        <v>22</v>
      </c>
      <c r="I91" s="82">
        <f>MROUND((G91*$J$1)/$L$1,500)</f>
        <v>3500</v>
      </c>
      <c r="J91" s="83"/>
      <c r="K91" s="84">
        <f>G91*4</f>
        <v>14000</v>
      </c>
      <c r="L91" s="85"/>
    </row>
    <row r="92" ht="17" customHeight="1">
      <c r="A92" t="s" s="89">
        <v>341</v>
      </c>
      <c r="B92" t="s" s="31">
        <v>342</v>
      </c>
      <c r="C92" t="s" s="31">
        <v>343</v>
      </c>
      <c r="D92" s="90"/>
      <c r="E92" s="91">
        <v>33.57142857142857</v>
      </c>
      <c r="F92" s="15">
        <f>E92*100</f>
        <v>3357.142857142857</v>
      </c>
      <c r="G92" s="15">
        <f>MROUND(F92,500)</f>
        <v>3500</v>
      </c>
      <c r="H92" t="s" s="31">
        <v>22</v>
      </c>
      <c r="I92" s="82">
        <f>MROUND((G92*$J$1)/$L$1,500)</f>
        <v>3500</v>
      </c>
      <c r="J92" s="83"/>
      <c r="K92" s="84">
        <f>G92*4</f>
        <v>14000</v>
      </c>
      <c r="L92" s="85"/>
    </row>
    <row r="93" ht="17" customHeight="1">
      <c r="A93" t="s" s="89">
        <v>344</v>
      </c>
      <c r="B93" t="s" s="31">
        <v>345</v>
      </c>
      <c r="C93" t="s" s="31">
        <v>271</v>
      </c>
      <c r="D93" s="90"/>
      <c r="E93" s="91">
        <v>33.57142857142857</v>
      </c>
      <c r="F93" s="15">
        <f>E93*100</f>
        <v>3357.142857142857</v>
      </c>
      <c r="G93" s="15">
        <f>MROUND(F93,500)</f>
        <v>3500</v>
      </c>
      <c r="H93" t="s" s="31">
        <v>22</v>
      </c>
      <c r="I93" s="82">
        <f>MROUND((G93*$J$1)/$L$1,500)</f>
        <v>3500</v>
      </c>
      <c r="J93" s="83"/>
      <c r="K93" s="84">
        <f>G93*4</f>
        <v>14000</v>
      </c>
      <c r="L93" s="85"/>
    </row>
    <row r="94" ht="17" customHeight="1">
      <c r="A94" t="s" s="89">
        <v>346</v>
      </c>
      <c r="B94" t="s" s="31">
        <v>347</v>
      </c>
      <c r="C94" t="s" s="31">
        <v>348</v>
      </c>
      <c r="D94" s="90"/>
      <c r="E94" s="91">
        <v>33.57142857142857</v>
      </c>
      <c r="F94" s="15">
        <f>E94*100</f>
        <v>3357.142857142857</v>
      </c>
      <c r="G94" s="15">
        <f>MROUND(F94,500)</f>
        <v>3500</v>
      </c>
      <c r="H94" t="s" s="31">
        <v>22</v>
      </c>
      <c r="I94" s="82">
        <f>MROUND((G94*$J$1)/$L$1,500)</f>
        <v>3500</v>
      </c>
      <c r="J94" s="83"/>
      <c r="K94" s="84">
        <f>G94*4</f>
        <v>14000</v>
      </c>
      <c r="L94" s="85"/>
    </row>
    <row r="95" ht="17" customHeight="1">
      <c r="A95" t="s" s="89">
        <v>349</v>
      </c>
      <c r="B95" t="s" s="31">
        <v>350</v>
      </c>
      <c r="C95" t="s" s="31">
        <v>143</v>
      </c>
      <c r="D95" s="90"/>
      <c r="E95" s="91">
        <v>33.57142857142857</v>
      </c>
      <c r="F95" s="15">
        <f>E95*100</f>
        <v>3357.142857142857</v>
      </c>
      <c r="G95" s="15">
        <f>MROUND(F95,500)</f>
        <v>3500</v>
      </c>
      <c r="H95" t="s" s="31">
        <v>22</v>
      </c>
      <c r="I95" s="82">
        <f>MROUND((G95*$J$1)/$L$1,500)</f>
        <v>3500</v>
      </c>
      <c r="J95" s="83"/>
      <c r="K95" s="84">
        <f>G95*4</f>
        <v>14000</v>
      </c>
      <c r="L95" s="85"/>
    </row>
    <row r="96" ht="17" customHeight="1">
      <c r="A96" t="s" s="89">
        <v>351</v>
      </c>
      <c r="B96" t="s" s="31">
        <v>352</v>
      </c>
      <c r="C96" t="s" s="31">
        <v>114</v>
      </c>
      <c r="D96" s="90"/>
      <c r="E96" s="91">
        <v>33.57142857142857</v>
      </c>
      <c r="F96" s="15">
        <f>E96*100</f>
        <v>3357.142857142857</v>
      </c>
      <c r="G96" s="15">
        <f>MROUND(F96,500)</f>
        <v>3500</v>
      </c>
      <c r="H96" t="s" s="31">
        <v>22</v>
      </c>
      <c r="I96" s="82">
        <f>MROUND((G96*$J$1)/$L$1,500)</f>
        <v>3500</v>
      </c>
      <c r="J96" s="83"/>
      <c r="K96" s="84">
        <f>G96*4</f>
        <v>14000</v>
      </c>
      <c r="L96" s="85"/>
    </row>
    <row r="97" ht="17" customHeight="1">
      <c r="A97" t="s" s="89">
        <v>122</v>
      </c>
      <c r="B97" t="s" s="31">
        <v>123</v>
      </c>
      <c r="C97" t="s" s="31">
        <v>124</v>
      </c>
      <c r="D97" s="90"/>
      <c r="E97" s="91">
        <v>33.57142857142857</v>
      </c>
      <c r="F97" s="15">
        <f>E97*100</f>
        <v>3357.142857142857</v>
      </c>
      <c r="G97" s="15">
        <f>MROUND(F97,500)</f>
        <v>3500</v>
      </c>
      <c r="H97" t="s" s="31">
        <v>22</v>
      </c>
      <c r="I97" s="82">
        <f>MROUND((G97*$J$1)/$L$1,500)</f>
        <v>3500</v>
      </c>
      <c r="J97" s="83"/>
      <c r="K97" s="84">
        <f>G97*4</f>
        <v>14000</v>
      </c>
      <c r="L97" s="85"/>
    </row>
    <row r="98" ht="17" customHeight="1">
      <c r="A98" t="s" s="89">
        <v>353</v>
      </c>
      <c r="B98" t="s" s="31">
        <v>354</v>
      </c>
      <c r="C98" t="s" s="31">
        <v>306</v>
      </c>
      <c r="D98" s="90"/>
      <c r="E98" s="91">
        <v>32.45238095238095</v>
      </c>
      <c r="F98" s="15">
        <f>E98*100</f>
        <v>3245.238095238095</v>
      </c>
      <c r="G98" s="15">
        <f>MROUND(F98,500)</f>
        <v>3000</v>
      </c>
      <c r="H98" t="s" s="8">
        <v>24</v>
      </c>
      <c r="I98" s="82">
        <f>MROUND((G98*$J$1)/$L$1,500)</f>
        <v>3000</v>
      </c>
      <c r="J98" s="83"/>
      <c r="K98" s="84">
        <f>G98*4</f>
        <v>12000</v>
      </c>
      <c r="L98" s="85"/>
    </row>
    <row r="99" ht="17" customHeight="1">
      <c r="A99" t="s" s="89">
        <v>355</v>
      </c>
      <c r="B99" t="s" s="31">
        <v>356</v>
      </c>
      <c r="C99" t="s" s="31">
        <v>357</v>
      </c>
      <c r="D99" s="90"/>
      <c r="E99" s="91">
        <v>29.82692307692308</v>
      </c>
      <c r="F99" s="15">
        <f>E99*100</f>
        <v>2982.692307692308</v>
      </c>
      <c r="G99" s="15">
        <f>MROUND(F99,500)</f>
        <v>3000</v>
      </c>
      <c r="H99" t="s" s="8">
        <v>24</v>
      </c>
      <c r="I99" s="82">
        <f>MROUND((G99*$J$1)/$L$1,500)</f>
        <v>3000</v>
      </c>
      <c r="J99" s="83"/>
      <c r="K99" s="84">
        <f>G99*4</f>
        <v>12000</v>
      </c>
      <c r="L99" s="85"/>
    </row>
    <row r="100" ht="17" customHeight="1">
      <c r="A100" t="s" s="89">
        <v>358</v>
      </c>
      <c r="B100" t="s" s="31">
        <v>359</v>
      </c>
      <c r="C100" t="s" s="31">
        <v>90</v>
      </c>
      <c r="D100" s="90"/>
      <c r="E100" s="91">
        <v>29.375</v>
      </c>
      <c r="F100" s="15">
        <f>E100*100</f>
        <v>2937.5</v>
      </c>
      <c r="G100" s="15">
        <f>MROUND(F100,500)</f>
        <v>3000</v>
      </c>
      <c r="H100" t="s" s="8">
        <v>24</v>
      </c>
      <c r="I100" s="82">
        <f>MROUND((G100*$J$1)/$L$1,500)</f>
        <v>3000</v>
      </c>
      <c r="J100" s="83"/>
      <c r="K100" s="84">
        <f>G100*4</f>
        <v>12000</v>
      </c>
      <c r="L100" s="85"/>
    </row>
    <row r="101" ht="17" customHeight="1">
      <c r="A101" t="s" s="89">
        <v>360</v>
      </c>
      <c r="B101" t="s" s="31">
        <v>361</v>
      </c>
      <c r="C101" t="s" s="31">
        <v>143</v>
      </c>
      <c r="D101" s="90"/>
      <c r="E101" s="91">
        <v>29.375</v>
      </c>
      <c r="F101" s="15">
        <f>E101*100</f>
        <v>2937.5</v>
      </c>
      <c r="G101" s="15">
        <f>MROUND(F101,500)</f>
        <v>3000</v>
      </c>
      <c r="H101" t="s" s="8">
        <v>24</v>
      </c>
      <c r="I101" s="82">
        <f>MROUND((G101*$J$1)/$L$1,500)</f>
        <v>3000</v>
      </c>
      <c r="J101" s="83"/>
      <c r="K101" s="84">
        <f>G101*4</f>
        <v>12000</v>
      </c>
      <c r="L101" s="85"/>
    </row>
    <row r="102" ht="17" customHeight="1">
      <c r="A102" t="s" s="89">
        <v>362</v>
      </c>
      <c r="B102" t="s" s="31">
        <v>363</v>
      </c>
      <c r="C102" t="s" s="31">
        <v>108</v>
      </c>
      <c r="D102" s="90"/>
      <c r="E102" s="91">
        <v>29.375</v>
      </c>
      <c r="F102" s="15">
        <f>E102*100</f>
        <v>2937.5</v>
      </c>
      <c r="G102" s="15">
        <f>MROUND(F102,500)</f>
        <v>3000</v>
      </c>
      <c r="H102" t="s" s="8">
        <v>24</v>
      </c>
      <c r="I102" s="82">
        <f>MROUND((G102*$J$1)/$L$1,500)</f>
        <v>3000</v>
      </c>
      <c r="J102" s="83"/>
      <c r="K102" s="84">
        <f>G102*4</f>
        <v>12000</v>
      </c>
      <c r="L102" s="85"/>
    </row>
    <row r="103" ht="17" customHeight="1">
      <c r="A103" t="s" s="89">
        <v>364</v>
      </c>
      <c r="B103" t="s" s="31">
        <v>365</v>
      </c>
      <c r="C103" t="s" s="31">
        <v>140</v>
      </c>
      <c r="D103" s="90"/>
      <c r="E103" s="91">
        <v>29.375</v>
      </c>
      <c r="F103" s="15">
        <f>E103*100</f>
        <v>2937.5</v>
      </c>
      <c r="G103" s="15">
        <f>MROUND(F103,500)</f>
        <v>3000</v>
      </c>
      <c r="H103" t="s" s="8">
        <v>24</v>
      </c>
      <c r="I103" s="82">
        <f>MROUND((G103*$J$1)/$L$1,500)</f>
        <v>3000</v>
      </c>
      <c r="J103" s="83"/>
      <c r="K103" s="84">
        <f>G103*4</f>
        <v>12000</v>
      </c>
      <c r="L103" s="85"/>
    </row>
    <row r="104" ht="17" customHeight="1">
      <c r="A104" t="s" s="89">
        <v>366</v>
      </c>
      <c r="B104" t="s" s="31">
        <v>367</v>
      </c>
      <c r="C104" t="s" s="31">
        <v>124</v>
      </c>
      <c r="D104" s="90"/>
      <c r="E104" s="91">
        <v>29.375</v>
      </c>
      <c r="F104" s="15">
        <f>E104*100</f>
        <v>2937.5</v>
      </c>
      <c r="G104" s="15">
        <f>MROUND(F104,500)</f>
        <v>3000</v>
      </c>
      <c r="H104" t="s" s="8">
        <v>24</v>
      </c>
      <c r="I104" s="82">
        <f>MROUND((G104*$J$1)/$L$1,500)</f>
        <v>3000</v>
      </c>
      <c r="J104" s="83"/>
      <c r="K104" s="84">
        <f>G104*4</f>
        <v>12000</v>
      </c>
      <c r="L104" s="85"/>
    </row>
    <row r="105" ht="17" customHeight="1">
      <c r="A105" t="s" s="89">
        <v>368</v>
      </c>
      <c r="B105" t="s" s="31">
        <v>369</v>
      </c>
      <c r="C105" t="s" s="31">
        <v>370</v>
      </c>
      <c r="D105" s="90"/>
      <c r="E105" s="91">
        <v>28.51102941176471</v>
      </c>
      <c r="F105" s="15">
        <f>E105*100</f>
        <v>2851.102941176471</v>
      </c>
      <c r="G105" s="15">
        <f>MROUND(F105,500)</f>
        <v>3000</v>
      </c>
      <c r="H105" t="s" s="8">
        <v>24</v>
      </c>
      <c r="I105" s="82">
        <f>MROUND((G105*$J$1)/$L$1,500)</f>
        <v>3000</v>
      </c>
      <c r="J105" s="83"/>
      <c r="K105" s="84">
        <f>G105*4</f>
        <v>12000</v>
      </c>
      <c r="L105" s="85"/>
    </row>
    <row r="106" ht="17" customHeight="1">
      <c r="A106" t="s" s="89">
        <v>371</v>
      </c>
      <c r="B106" t="s" s="31">
        <f>VLOOKUP(A106,'Ranking - Women'!$F$3:$G$80,2,0)</f>
        <v>372</v>
      </c>
      <c r="C106" t="s" s="31">
        <v>373</v>
      </c>
      <c r="D106" s="90"/>
      <c r="E106" s="91">
        <v>31.58974358974359</v>
      </c>
      <c r="F106" s="32">
        <f>E106*100</f>
        <v>3158.974358974359</v>
      </c>
      <c r="G106" s="32">
        <f>MROUND(F106,500)</f>
        <v>3000</v>
      </c>
      <c r="H106" t="s" s="31">
        <v>24</v>
      </c>
      <c r="I106" s="82">
        <f>MROUND((G106*$J$1)/$L$1,500)</f>
        <v>3000</v>
      </c>
      <c r="J106" s="83"/>
      <c r="K106" s="84">
        <f>G106*4</f>
        <v>12000</v>
      </c>
      <c r="L106" s="85"/>
    </row>
    <row r="107" ht="17" customHeight="1">
      <c r="A107" t="s" s="89">
        <v>374</v>
      </c>
      <c r="B107" t="s" s="31">
        <v>375</v>
      </c>
      <c r="C107" t="s" s="31">
        <v>376</v>
      </c>
      <c r="D107" s="90"/>
      <c r="E107" s="91">
        <v>27.41666666666666</v>
      </c>
      <c r="F107" s="15">
        <f>E107*100</f>
        <v>2741.666666666666</v>
      </c>
      <c r="G107" s="15">
        <f>MROUND(F107,500)</f>
        <v>2500</v>
      </c>
      <c r="H107" t="s" s="8">
        <v>24</v>
      </c>
      <c r="I107" s="82">
        <f>MROUND((G107*$J$1)/$L$1,500)</f>
        <v>2500</v>
      </c>
      <c r="J107" s="83"/>
      <c r="K107" s="84">
        <f>G107*4</f>
        <v>10000</v>
      </c>
      <c r="L107" s="85"/>
    </row>
    <row r="108" ht="17" customHeight="1">
      <c r="A108" t="s" s="89">
        <v>377</v>
      </c>
      <c r="B108" t="s" s="31">
        <v>378</v>
      </c>
      <c r="C108" t="s" s="31">
        <v>379</v>
      </c>
      <c r="D108" s="90"/>
      <c r="E108" s="91">
        <v>27.05592105263158</v>
      </c>
      <c r="F108" s="15">
        <f>E108*100</f>
        <v>2705.592105263158</v>
      </c>
      <c r="G108" s="15">
        <f>MROUND(F108,500)</f>
        <v>2500</v>
      </c>
      <c r="H108" t="s" s="8">
        <v>24</v>
      </c>
      <c r="I108" s="82">
        <f>MROUND((G108*$J$1)/$L$1,500)</f>
        <v>2500</v>
      </c>
      <c r="J108" s="83"/>
      <c r="K108" s="84">
        <f>G108*4</f>
        <v>10000</v>
      </c>
      <c r="L108" s="85"/>
    </row>
    <row r="109" ht="17" customHeight="1">
      <c r="A109" t="s" s="89">
        <v>380</v>
      </c>
      <c r="B109" t="s" s="31">
        <v>381</v>
      </c>
      <c r="C109" t="s" s="31">
        <v>315</v>
      </c>
      <c r="D109" s="90"/>
      <c r="E109" s="91">
        <v>26.11111111111111</v>
      </c>
      <c r="F109" s="15">
        <f>E109*100</f>
        <v>2611.111111111111</v>
      </c>
      <c r="G109" s="15">
        <f>MROUND(F109,500)</f>
        <v>2500</v>
      </c>
      <c r="H109" t="s" s="8">
        <v>24</v>
      </c>
      <c r="I109" s="82">
        <f>MROUND((G109*$J$1)/$L$1,500)</f>
        <v>2500</v>
      </c>
      <c r="J109" s="83"/>
      <c r="K109" s="84">
        <f>G109*4</f>
        <v>10000</v>
      </c>
      <c r="L109" s="85"/>
    </row>
    <row r="110" ht="17" customHeight="1">
      <c r="A110" t="s" s="89">
        <v>382</v>
      </c>
      <c r="B110" t="s" s="31">
        <v>383</v>
      </c>
      <c r="C110" t="s" s="31">
        <v>384</v>
      </c>
      <c r="D110" s="90"/>
      <c r="E110" s="91">
        <v>26.11111111111111</v>
      </c>
      <c r="F110" s="15">
        <f>E110*100</f>
        <v>2611.111111111111</v>
      </c>
      <c r="G110" s="15">
        <f>MROUND(F110,500)</f>
        <v>2500</v>
      </c>
      <c r="H110" t="s" s="8">
        <v>24</v>
      </c>
      <c r="I110" s="82">
        <f>MROUND((G110*$J$1)/$L$1,500)</f>
        <v>2500</v>
      </c>
      <c r="J110" s="83"/>
      <c r="K110" s="84">
        <f>G110*4</f>
        <v>10000</v>
      </c>
      <c r="L110" s="85"/>
    </row>
    <row r="111" ht="17" customHeight="1">
      <c r="A111" t="s" s="89">
        <v>385</v>
      </c>
      <c r="B111" t="s" s="31">
        <v>386</v>
      </c>
      <c r="C111" t="s" s="31">
        <v>133</v>
      </c>
      <c r="D111" s="90"/>
      <c r="E111" s="91">
        <v>26.11111111111111</v>
      </c>
      <c r="F111" s="15">
        <f>E111*100</f>
        <v>2611.111111111111</v>
      </c>
      <c r="G111" s="15">
        <f>MROUND(F111,500)</f>
        <v>2500</v>
      </c>
      <c r="H111" t="s" s="8">
        <v>24</v>
      </c>
      <c r="I111" s="82">
        <f>MROUND((G111*$J$1)/$L$1,500)</f>
        <v>2500</v>
      </c>
      <c r="J111" s="83"/>
      <c r="K111" s="84">
        <f>G111*4</f>
        <v>10000</v>
      </c>
      <c r="L111" s="85"/>
    </row>
    <row r="112" ht="17" customHeight="1">
      <c r="A112" t="s" s="89">
        <v>387</v>
      </c>
      <c r="B112" t="s" s="31">
        <v>388</v>
      </c>
      <c r="C112" t="s" s="31">
        <v>343</v>
      </c>
      <c r="D112" s="90"/>
      <c r="E112" s="91">
        <v>26.11111111111111</v>
      </c>
      <c r="F112" s="15">
        <f>E112*100</f>
        <v>2611.111111111111</v>
      </c>
      <c r="G112" s="15">
        <f>MROUND(F112,500)</f>
        <v>2500</v>
      </c>
      <c r="H112" t="s" s="8">
        <v>24</v>
      </c>
      <c r="I112" s="82">
        <f>MROUND((G112*$J$1)/$L$1,500)</f>
        <v>2500</v>
      </c>
      <c r="J112" s="83"/>
      <c r="K112" s="84">
        <f>G112*4</f>
        <v>10000</v>
      </c>
      <c r="L112" s="85"/>
    </row>
    <row r="113" ht="17" customHeight="1">
      <c r="A113" t="s" s="89">
        <v>389</v>
      </c>
      <c r="B113" t="s" s="31">
        <v>390</v>
      </c>
      <c r="C113" t="s" s="31">
        <v>114</v>
      </c>
      <c r="D113" s="90"/>
      <c r="E113" s="91">
        <v>26.11111111111111</v>
      </c>
      <c r="F113" s="15">
        <f>E113*100</f>
        <v>2611.111111111111</v>
      </c>
      <c r="G113" s="32">
        <f>MROUND(F113,500)</f>
        <v>2500</v>
      </c>
      <c r="H113" t="s" s="8">
        <v>24</v>
      </c>
      <c r="I113" s="82">
        <f>MROUND((G113*$J$1)/$L$1,500)</f>
        <v>2500</v>
      </c>
      <c r="J113" s="83"/>
      <c r="K113" s="84">
        <f>G113*4</f>
        <v>10000</v>
      </c>
      <c r="L113" s="85"/>
    </row>
    <row r="114" ht="17" customHeight="1">
      <c r="A114" t="s" s="89">
        <v>391</v>
      </c>
      <c r="B114" t="s" s="31">
        <v>392</v>
      </c>
      <c r="C114" t="s" s="31">
        <v>140</v>
      </c>
      <c r="D114" s="90"/>
      <c r="E114" s="91">
        <v>26.11111111111111</v>
      </c>
      <c r="F114" s="15">
        <f>E114*100</f>
        <v>2611.111111111111</v>
      </c>
      <c r="G114" s="32">
        <f>MROUND(F114,500)</f>
        <v>2500</v>
      </c>
      <c r="H114" t="s" s="8">
        <v>24</v>
      </c>
      <c r="I114" s="82">
        <f>MROUND((G114*$J$1)/$L$1,500)</f>
        <v>2500</v>
      </c>
      <c r="J114" s="83"/>
      <c r="K114" s="84">
        <f>G114*4</f>
        <v>10000</v>
      </c>
      <c r="L114" s="85"/>
    </row>
    <row r="115" ht="17" customHeight="1">
      <c r="A115" t="s" s="89">
        <v>393</v>
      </c>
      <c r="B115" t="s" s="31">
        <v>394</v>
      </c>
      <c r="C115" t="s" s="31">
        <v>124</v>
      </c>
      <c r="D115" s="90"/>
      <c r="E115" s="91">
        <v>26.11111111111111</v>
      </c>
      <c r="F115" s="15">
        <f>E115*100</f>
        <v>2611.111111111111</v>
      </c>
      <c r="G115" s="32">
        <f>MROUND(F115,500)</f>
        <v>2500</v>
      </c>
      <c r="H115" t="s" s="8">
        <v>24</v>
      </c>
      <c r="I115" s="82">
        <f>MROUND((G115*$J$1)/$L$1,500)</f>
        <v>2500</v>
      </c>
      <c r="J115" s="83"/>
      <c r="K115" s="84">
        <f>G115*4</f>
        <v>10000</v>
      </c>
      <c r="L115" s="85"/>
    </row>
    <row r="116" ht="17" customHeight="1">
      <c r="A116" t="s" s="89">
        <v>395</v>
      </c>
      <c r="B116" t="s" s="31">
        <v>396</v>
      </c>
      <c r="C116" t="s" s="31">
        <v>397</v>
      </c>
      <c r="D116" s="90"/>
      <c r="E116" s="91">
        <v>24.80555555555556</v>
      </c>
      <c r="F116" s="15">
        <f>E116*100</f>
        <v>2480.555555555556</v>
      </c>
      <c r="G116" s="32">
        <f>MROUND(F116,500)</f>
        <v>2500</v>
      </c>
      <c r="H116" t="s" s="8">
        <v>24</v>
      </c>
      <c r="I116" s="82">
        <f>MROUND((G116*$J$1)/$L$1,500)</f>
        <v>2500</v>
      </c>
      <c r="J116" s="83"/>
      <c r="K116" s="84">
        <f>G116*4</f>
        <v>10000</v>
      </c>
      <c r="L116" s="85"/>
    </row>
    <row r="117" ht="17" customHeight="1">
      <c r="A117" t="s" s="89">
        <v>398</v>
      </c>
      <c r="B117" t="s" s="31">
        <v>399</v>
      </c>
      <c r="C117" t="s" s="31">
        <v>154</v>
      </c>
      <c r="D117" s="90"/>
      <c r="E117" s="91">
        <v>23.5</v>
      </c>
      <c r="F117" s="15">
        <f>E117*100</f>
        <v>2350</v>
      </c>
      <c r="G117" s="32">
        <f>MROUND(F117,500)</f>
        <v>2500</v>
      </c>
      <c r="H117" t="s" s="8">
        <v>24</v>
      </c>
      <c r="I117" s="82">
        <f>MROUND((G117*$J$1)/$L$1,500)</f>
        <v>2500</v>
      </c>
      <c r="J117" s="83"/>
      <c r="K117" s="84">
        <f>G117*4</f>
        <v>10000</v>
      </c>
      <c r="L117" s="85"/>
    </row>
    <row r="118" ht="17" customHeight="1">
      <c r="A118" t="s" s="89">
        <v>400</v>
      </c>
      <c r="B118" t="s" s="31">
        <v>401</v>
      </c>
      <c r="C118" t="s" s="31">
        <v>315</v>
      </c>
      <c r="D118" s="90"/>
      <c r="E118" s="91">
        <v>23.5</v>
      </c>
      <c r="F118" s="15">
        <f>E118*100</f>
        <v>2350</v>
      </c>
      <c r="G118" s="32">
        <f>MROUND(F118,500)</f>
        <v>2500</v>
      </c>
      <c r="H118" t="s" s="8">
        <v>24</v>
      </c>
      <c r="I118" s="82">
        <f>MROUND((G118*$J$1)/$L$1,500)</f>
        <v>2500</v>
      </c>
      <c r="J118" s="83"/>
      <c r="K118" s="84">
        <f>G118*4</f>
        <v>10000</v>
      </c>
      <c r="L118" s="85"/>
    </row>
    <row r="119" ht="17" customHeight="1">
      <c r="A119" t="s" s="89">
        <v>402</v>
      </c>
      <c r="B119" t="s" s="31">
        <v>403</v>
      </c>
      <c r="C119" t="s" s="31">
        <v>114</v>
      </c>
      <c r="D119" s="90"/>
      <c r="E119" s="91">
        <v>23.5</v>
      </c>
      <c r="F119" s="15">
        <f>E119*100</f>
        <v>2350</v>
      </c>
      <c r="G119" s="32">
        <f>MROUND(F119,500)</f>
        <v>2500</v>
      </c>
      <c r="H119" t="s" s="8">
        <v>24</v>
      </c>
      <c r="I119" s="82">
        <f>MROUND((G119*$J$1)/$L$1,500)</f>
        <v>2500</v>
      </c>
      <c r="J119" s="83"/>
      <c r="K119" s="84">
        <f>G119*4</f>
        <v>10000</v>
      </c>
      <c r="L119" s="85"/>
    </row>
    <row r="120" ht="17" customHeight="1">
      <c r="A120" t="s" s="89">
        <v>404</v>
      </c>
      <c r="B120" t="s" s="31">
        <v>405</v>
      </c>
      <c r="C120" t="s" s="31">
        <v>90</v>
      </c>
      <c r="D120" s="90"/>
      <c r="E120" s="91">
        <v>23.5</v>
      </c>
      <c r="F120" s="15">
        <f>E120*100</f>
        <v>2350</v>
      </c>
      <c r="G120" s="32">
        <f>MROUND(F120,500)</f>
        <v>2500</v>
      </c>
      <c r="H120" t="s" s="8">
        <v>24</v>
      </c>
      <c r="I120" s="82">
        <f>MROUND((G120*$J$1)/$L$1,500)</f>
        <v>2500</v>
      </c>
      <c r="J120" s="83"/>
      <c r="K120" s="84">
        <f>G120*4</f>
        <v>10000</v>
      </c>
      <c r="L120" s="85"/>
    </row>
    <row r="121" ht="17" customHeight="1">
      <c r="A121" t="s" s="89">
        <v>406</v>
      </c>
      <c r="B121" t="s" s="31">
        <v>407</v>
      </c>
      <c r="C121" t="s" s="31">
        <v>140</v>
      </c>
      <c r="D121" s="90"/>
      <c r="E121" s="91">
        <v>23.5</v>
      </c>
      <c r="F121" s="15">
        <f>E121*100</f>
        <v>2350</v>
      </c>
      <c r="G121" s="32">
        <f>MROUND(F121,500)</f>
        <v>2500</v>
      </c>
      <c r="H121" t="s" s="8">
        <v>24</v>
      </c>
      <c r="I121" s="82">
        <f>MROUND((G121*$J$1)/$L$1,500)</f>
        <v>2500</v>
      </c>
      <c r="J121" s="83"/>
      <c r="K121" s="84">
        <f>G121*4</f>
        <v>10000</v>
      </c>
      <c r="L121" s="85"/>
    </row>
    <row r="122" ht="17" customHeight="1">
      <c r="A122" t="s" s="89">
        <v>408</v>
      </c>
      <c r="B122" t="s" s="31">
        <f>VLOOKUP(A122,'Ranking - Women'!$F$3:$G$80,2,0)</f>
        <v>409</v>
      </c>
      <c r="C122" t="s" s="31">
        <v>108</v>
      </c>
      <c r="D122" s="90"/>
      <c r="E122" s="91">
        <v>25.66666666666667</v>
      </c>
      <c r="F122" s="32">
        <f>E122*100</f>
        <v>2566.666666666667</v>
      </c>
      <c r="G122" s="32">
        <f>MROUND(F122,500)</f>
        <v>2500</v>
      </c>
      <c r="H122" t="s" s="31">
        <v>24</v>
      </c>
      <c r="I122" s="82">
        <f>MROUND((G122*$J$1)/$L$1,500)</f>
        <v>2500</v>
      </c>
      <c r="J122" s="83"/>
      <c r="K122" s="84">
        <f>G122*4</f>
        <v>10000</v>
      </c>
      <c r="L122" s="85"/>
    </row>
    <row r="123" ht="17" customHeight="1">
      <c r="A123" t="s" s="89">
        <v>410</v>
      </c>
      <c r="B123" t="s" s="31">
        <f>VLOOKUP(A123,'Ranking - Women'!$F$3:$G$80,2,0)</f>
        <v>411</v>
      </c>
      <c r="C123" t="s" s="31">
        <v>154</v>
      </c>
      <c r="D123" s="90"/>
      <c r="E123" s="91">
        <v>25.66666666666667</v>
      </c>
      <c r="F123" s="32">
        <f>E123*100</f>
        <v>2566.666666666667</v>
      </c>
      <c r="G123" s="32">
        <f>MROUND(F123,500)</f>
        <v>2500</v>
      </c>
      <c r="H123" t="s" s="31">
        <v>24</v>
      </c>
      <c r="I123" s="82">
        <f>MROUND((G123*$J$1)/$L$1,500)</f>
        <v>2500</v>
      </c>
      <c r="J123" s="83"/>
      <c r="K123" s="84">
        <f>G123*4</f>
        <v>10000</v>
      </c>
      <c r="L123" s="85"/>
    </row>
    <row r="124" ht="17" customHeight="1">
      <c r="A124" t="s" s="89">
        <v>412</v>
      </c>
      <c r="B124" t="s" s="31">
        <f>VLOOKUP(A124,'Ranking - Women'!$F$3:$G$80,2,0)</f>
        <v>413</v>
      </c>
      <c r="C124" t="s" s="31">
        <v>124</v>
      </c>
      <c r="D124" s="90"/>
      <c r="E124" s="91">
        <v>25.66666666666667</v>
      </c>
      <c r="F124" s="32">
        <f>E124*100</f>
        <v>2566.666666666667</v>
      </c>
      <c r="G124" s="32">
        <f>MROUND(F124,500)</f>
        <v>2500</v>
      </c>
      <c r="H124" t="s" s="31">
        <v>24</v>
      </c>
      <c r="I124" s="82">
        <f>MROUND((G124*$J$1)/$L$1,500)</f>
        <v>2500</v>
      </c>
      <c r="J124" s="83"/>
      <c r="K124" s="84">
        <f>G124*4</f>
        <v>10000</v>
      </c>
      <c r="L124" s="85"/>
    </row>
    <row r="125" ht="17" customHeight="1">
      <c r="A125" t="s" s="89">
        <v>414</v>
      </c>
      <c r="B125" t="s" s="31">
        <f>VLOOKUP(A125,'Ranking - Women'!$F$3:$G$80,2,0)</f>
        <v>415</v>
      </c>
      <c r="C125" t="s" s="31">
        <v>235</v>
      </c>
      <c r="D125" s="90"/>
      <c r="E125" s="91">
        <v>23.1</v>
      </c>
      <c r="F125" s="32">
        <f>E125*100</f>
        <v>2310</v>
      </c>
      <c r="G125" s="32">
        <f>MROUND(F125,500)</f>
        <v>2500</v>
      </c>
      <c r="H125" t="s" s="31">
        <v>24</v>
      </c>
      <c r="I125" s="82">
        <f>MROUND((G125*$J$1)/$L$1,500)</f>
        <v>2500</v>
      </c>
      <c r="J125" s="83"/>
      <c r="K125" s="84">
        <f>G125*4</f>
        <v>10000</v>
      </c>
      <c r="L125" s="85"/>
    </row>
    <row r="126" ht="17" customHeight="1">
      <c r="A126" t="s" s="89">
        <v>416</v>
      </c>
      <c r="B126" t="s" s="31">
        <v>417</v>
      </c>
      <c r="C126" t="s" s="31">
        <v>114</v>
      </c>
      <c r="D126" s="90"/>
      <c r="E126" s="91">
        <v>21.36363636363636</v>
      </c>
      <c r="F126" s="15">
        <f>E126*100</f>
        <v>2136.363636363636</v>
      </c>
      <c r="G126" s="32">
        <f>MROUND(F126,500)</f>
        <v>2000</v>
      </c>
      <c r="H126" t="s" s="8">
        <v>24</v>
      </c>
      <c r="I126" s="82">
        <f>MROUND((G126*$J$1)/$L$1,500)</f>
        <v>2000</v>
      </c>
      <c r="J126" s="83"/>
      <c r="K126" s="84">
        <f>G126*4</f>
        <v>8000</v>
      </c>
      <c r="L126" s="85"/>
    </row>
    <row r="127" ht="17" customHeight="1">
      <c r="A127" t="s" s="89">
        <v>418</v>
      </c>
      <c r="B127" t="s" s="31">
        <v>419</v>
      </c>
      <c r="C127" t="s" s="31">
        <v>90</v>
      </c>
      <c r="D127" s="90"/>
      <c r="E127" s="91">
        <v>21.36363636363636</v>
      </c>
      <c r="F127" s="15">
        <f>E127*100</f>
        <v>2136.363636363636</v>
      </c>
      <c r="G127" s="32">
        <f>MROUND(F127,500)</f>
        <v>2000</v>
      </c>
      <c r="H127" t="s" s="8">
        <v>24</v>
      </c>
      <c r="I127" s="82">
        <f>MROUND((G127*$J$1)/$L$1,500)</f>
        <v>2000</v>
      </c>
      <c r="J127" s="83"/>
      <c r="K127" s="84">
        <f>G127*4</f>
        <v>8000</v>
      </c>
      <c r="L127" s="85"/>
    </row>
    <row r="128" ht="17" customHeight="1">
      <c r="A128" t="s" s="89">
        <v>420</v>
      </c>
      <c r="B128" t="s" s="31">
        <v>421</v>
      </c>
      <c r="C128" t="s" s="31">
        <v>228</v>
      </c>
      <c r="D128" s="90"/>
      <c r="E128" s="91">
        <v>21.36363636363636</v>
      </c>
      <c r="F128" s="15">
        <f>E128*100</f>
        <v>2136.363636363636</v>
      </c>
      <c r="G128" s="32">
        <f>MROUND(F128,500)</f>
        <v>2000</v>
      </c>
      <c r="H128" t="s" s="8">
        <v>24</v>
      </c>
      <c r="I128" s="82">
        <f>MROUND((G128*$J$1)/$L$1,500)</f>
        <v>2000</v>
      </c>
      <c r="J128" s="83"/>
      <c r="K128" s="84">
        <f>G128*4</f>
        <v>8000</v>
      </c>
      <c r="L128" s="85"/>
    </row>
    <row r="129" ht="17" customHeight="1">
      <c r="A129" t="s" s="89">
        <v>422</v>
      </c>
      <c r="B129" t="s" s="31">
        <v>423</v>
      </c>
      <c r="C129" t="s" s="31">
        <v>133</v>
      </c>
      <c r="D129" s="90"/>
      <c r="E129" s="91">
        <v>21.36363636363636</v>
      </c>
      <c r="F129" s="15">
        <f>E129*100</f>
        <v>2136.363636363636</v>
      </c>
      <c r="G129" s="32">
        <f>MROUND(F129,500)</f>
        <v>2000</v>
      </c>
      <c r="H129" t="s" s="8">
        <v>24</v>
      </c>
      <c r="I129" s="82">
        <f>MROUND((G129*$J$1)/$L$1,500)</f>
        <v>2000</v>
      </c>
      <c r="J129" s="83"/>
      <c r="K129" s="84">
        <f>G129*4</f>
        <v>8000</v>
      </c>
      <c r="L129" s="85"/>
    </row>
    <row r="130" ht="17" customHeight="1">
      <c r="A130" t="s" s="89">
        <v>424</v>
      </c>
      <c r="B130" t="s" s="31">
        <v>425</v>
      </c>
      <c r="C130" t="s" s="31">
        <v>143</v>
      </c>
      <c r="D130" s="90"/>
      <c r="E130" s="91">
        <v>21.36363636363636</v>
      </c>
      <c r="F130" s="15">
        <f>E130*100</f>
        <v>2136.363636363636</v>
      </c>
      <c r="G130" s="32">
        <f>MROUND(F130,500)</f>
        <v>2000</v>
      </c>
      <c r="H130" t="s" s="8">
        <v>24</v>
      </c>
      <c r="I130" s="82">
        <f>MROUND((G130*$J$1)/$L$1,500)</f>
        <v>2000</v>
      </c>
      <c r="J130" s="83"/>
      <c r="K130" s="84">
        <f>G130*4</f>
        <v>8000</v>
      </c>
      <c r="L130" s="85"/>
    </row>
    <row r="131" ht="17" customHeight="1">
      <c r="A131" t="s" s="89">
        <v>426</v>
      </c>
      <c r="B131" t="s" s="31">
        <v>427</v>
      </c>
      <c r="C131" t="s" s="31">
        <v>133</v>
      </c>
      <c r="D131" s="90"/>
      <c r="E131" s="91">
        <v>19.58333333333333</v>
      </c>
      <c r="F131" s="15">
        <f>E131*100</f>
        <v>1958.333333333333</v>
      </c>
      <c r="G131" s="32">
        <f>MROUND(F131,500)</f>
        <v>2000</v>
      </c>
      <c r="H131" t="s" s="8">
        <v>24</v>
      </c>
      <c r="I131" s="82">
        <f>MROUND((G131*$J$1)/$L$1,500)</f>
        <v>2000</v>
      </c>
      <c r="J131" s="83"/>
      <c r="K131" s="84">
        <f>G131*4</f>
        <v>8000</v>
      </c>
      <c r="L131" s="85"/>
    </row>
    <row r="132" ht="17" customHeight="1">
      <c r="A132" t="s" s="89">
        <v>428</v>
      </c>
      <c r="B132" t="s" s="31">
        <v>429</v>
      </c>
      <c r="C132" t="s" s="31">
        <v>108</v>
      </c>
      <c r="D132" s="90"/>
      <c r="E132" s="91">
        <v>19.58333333333333</v>
      </c>
      <c r="F132" s="15">
        <f>E132*100</f>
        <v>1958.333333333333</v>
      </c>
      <c r="G132" s="15">
        <f>MROUND(F132,500)</f>
        <v>2000</v>
      </c>
      <c r="H132" t="s" s="8">
        <v>24</v>
      </c>
      <c r="I132" s="82">
        <f>MROUND((G132*$J$1)/$L$1,500)</f>
        <v>2000</v>
      </c>
      <c r="J132" s="83"/>
      <c r="K132" s="84">
        <f>G132*4</f>
        <v>8000</v>
      </c>
      <c r="L132" s="85"/>
    </row>
    <row r="133" ht="17" customHeight="1">
      <c r="A133" t="s" s="89">
        <v>134</v>
      </c>
      <c r="B133" t="s" s="31">
        <v>135</v>
      </c>
      <c r="C133" t="s" s="31">
        <v>90</v>
      </c>
      <c r="D133" s="90"/>
      <c r="E133" s="91">
        <v>19.58333333333333</v>
      </c>
      <c r="F133" s="15">
        <f>E133*100</f>
        <v>1958.333333333333</v>
      </c>
      <c r="G133" s="15">
        <f>MROUND(F133,500)</f>
        <v>2000</v>
      </c>
      <c r="H133" t="s" s="8">
        <v>24</v>
      </c>
      <c r="I133" s="82">
        <f>MROUND((G133*$J$1)/$L$1,500)</f>
        <v>2000</v>
      </c>
      <c r="J133" s="83"/>
      <c r="K133" s="84">
        <f>G133*4</f>
        <v>8000</v>
      </c>
      <c r="L133" s="85"/>
    </row>
    <row r="134" ht="17" customHeight="1">
      <c r="A134" t="s" s="89">
        <v>430</v>
      </c>
      <c r="B134" t="s" s="31">
        <v>431</v>
      </c>
      <c r="C134" t="s" s="31">
        <v>114</v>
      </c>
      <c r="D134" s="90"/>
      <c r="E134" s="91">
        <v>19.58333333333333</v>
      </c>
      <c r="F134" s="15">
        <f>E134*100</f>
        <v>1958.333333333333</v>
      </c>
      <c r="G134" s="15">
        <f>MROUND(F134,500)</f>
        <v>2000</v>
      </c>
      <c r="H134" t="s" s="8">
        <v>24</v>
      </c>
      <c r="I134" s="82">
        <f>MROUND((G134*$J$1)/$L$1,500)</f>
        <v>2000</v>
      </c>
      <c r="J134" s="83"/>
      <c r="K134" s="84">
        <f>G134*4</f>
        <v>8000</v>
      </c>
      <c r="L134" s="85"/>
    </row>
    <row r="135" ht="17" customHeight="1">
      <c r="A135" t="s" s="89">
        <v>432</v>
      </c>
      <c r="B135" t="s" s="31">
        <v>433</v>
      </c>
      <c r="C135" t="s" s="31">
        <v>154</v>
      </c>
      <c r="D135" s="90"/>
      <c r="E135" s="91">
        <v>19.58333333333333</v>
      </c>
      <c r="F135" s="15">
        <f>E135*100</f>
        <v>1958.333333333333</v>
      </c>
      <c r="G135" s="15">
        <f>MROUND(F135,500)</f>
        <v>2000</v>
      </c>
      <c r="H135" t="s" s="8">
        <v>24</v>
      </c>
      <c r="I135" s="82">
        <f>MROUND((G135*$J$1)/$L$1,500)</f>
        <v>2000</v>
      </c>
      <c r="J135" s="83"/>
      <c r="K135" s="84">
        <f>G135*4</f>
        <v>8000</v>
      </c>
      <c r="L135" s="85"/>
    </row>
    <row r="136" ht="17" customHeight="1">
      <c r="A136" t="s" s="89">
        <v>434</v>
      </c>
      <c r="B136" t="s" s="31">
        <v>435</v>
      </c>
      <c r="C136" t="s" s="31">
        <v>90</v>
      </c>
      <c r="D136" s="90"/>
      <c r="E136" s="91">
        <v>18.07692307692308</v>
      </c>
      <c r="F136" s="15">
        <f>E136*100</f>
        <v>1807.692307692308</v>
      </c>
      <c r="G136" s="15">
        <f>MROUND(F136,500)</f>
        <v>2000</v>
      </c>
      <c r="H136" t="s" s="8">
        <v>24</v>
      </c>
      <c r="I136" s="82">
        <f>MROUND((G136*$J$1)/$L$1,500)</f>
        <v>2000</v>
      </c>
      <c r="J136" s="83"/>
      <c r="K136" s="84">
        <f>G136*4</f>
        <v>8000</v>
      </c>
      <c r="L136" s="85"/>
    </row>
    <row r="137" ht="17" customHeight="1">
      <c r="A137" t="s" s="89">
        <v>436</v>
      </c>
      <c r="B137" t="s" s="31">
        <v>437</v>
      </c>
      <c r="C137" t="s" s="31">
        <v>108</v>
      </c>
      <c r="D137" s="90"/>
      <c r="E137" s="91">
        <v>18.07692307692308</v>
      </c>
      <c r="F137" s="15">
        <f>E137*100</f>
        <v>1807.692307692308</v>
      </c>
      <c r="G137" s="15">
        <f>MROUND(F137,500)</f>
        <v>2000</v>
      </c>
      <c r="H137" t="s" s="8">
        <v>24</v>
      </c>
      <c r="I137" s="82">
        <f>MROUND((G137*$J$1)/$L$1,500)</f>
        <v>2000</v>
      </c>
      <c r="J137" s="83"/>
      <c r="K137" s="84">
        <f>G137*4</f>
        <v>8000</v>
      </c>
      <c r="L137" s="85"/>
    </row>
    <row r="138" ht="17" customHeight="1">
      <c r="A138" t="s" s="89">
        <v>438</v>
      </c>
      <c r="B138" t="s" s="31">
        <v>439</v>
      </c>
      <c r="C138" t="s" s="31">
        <v>228</v>
      </c>
      <c r="D138" s="90"/>
      <c r="E138" s="91">
        <v>18.07692307692308</v>
      </c>
      <c r="F138" s="15">
        <f>E138*100</f>
        <v>1807.692307692308</v>
      </c>
      <c r="G138" s="15">
        <f>MROUND(F138,500)</f>
        <v>2000</v>
      </c>
      <c r="H138" t="s" s="8">
        <v>24</v>
      </c>
      <c r="I138" s="82">
        <f>MROUND((G138*$J$1)/$L$1,500)</f>
        <v>2000</v>
      </c>
      <c r="J138" s="83"/>
      <c r="K138" s="84">
        <f>G138*4</f>
        <v>8000</v>
      </c>
      <c r="L138" s="85"/>
    </row>
    <row r="139" ht="17" customHeight="1">
      <c r="A139" t="s" s="89">
        <v>440</v>
      </c>
      <c r="B139" t="s" s="31">
        <f>VLOOKUP(A139,'Ranking - Women'!$F$3:$G$80,2,0)</f>
        <v>441</v>
      </c>
      <c r="C139" t="s" s="31">
        <v>442</v>
      </c>
      <c r="D139" s="90"/>
      <c r="E139" s="91">
        <v>22.45833333333334</v>
      </c>
      <c r="F139" s="32">
        <f>E139*100</f>
        <v>2245.833333333334</v>
      </c>
      <c r="G139" s="32">
        <f>MROUND(F139,500)</f>
        <v>2000</v>
      </c>
      <c r="H139" t="s" s="31">
        <v>24</v>
      </c>
      <c r="I139" s="82">
        <f>MROUND((G139*$J$1)/$L$1,500)</f>
        <v>2000</v>
      </c>
      <c r="J139" s="83"/>
      <c r="K139" s="84">
        <f>G139*4</f>
        <v>8000</v>
      </c>
      <c r="L139" s="85"/>
    </row>
    <row r="140" ht="17" customHeight="1">
      <c r="A140" t="s" s="89">
        <v>138</v>
      </c>
      <c r="B140" t="s" s="31">
        <f>VLOOKUP(A140,'Ranking - Women'!$F$3:$G$80,2,0)</f>
        <v>139</v>
      </c>
      <c r="C140" t="s" s="31">
        <v>140</v>
      </c>
      <c r="D140" s="90"/>
      <c r="E140" s="91">
        <v>19.25</v>
      </c>
      <c r="F140" s="32">
        <f>E140*100</f>
        <v>1925</v>
      </c>
      <c r="G140" s="32">
        <f>MROUND(F140,500)</f>
        <v>2000</v>
      </c>
      <c r="H140" t="s" s="31">
        <v>24</v>
      </c>
      <c r="I140" s="82">
        <f>MROUND((G140*$J$1)/$L$1,500)</f>
        <v>2000</v>
      </c>
      <c r="J140" s="83"/>
      <c r="K140" s="84">
        <f>G140*4</f>
        <v>8000</v>
      </c>
      <c r="L140" s="85"/>
    </row>
    <row r="141" ht="17" customHeight="1">
      <c r="A141" t="s" s="89">
        <v>443</v>
      </c>
      <c r="B141" t="s" s="31">
        <f>VLOOKUP(A141,'Ranking - Women'!$F$3:$G$80,2,0)</f>
        <v>444</v>
      </c>
      <c r="C141" t="s" s="31">
        <v>154</v>
      </c>
      <c r="D141" s="90"/>
      <c r="E141" s="91">
        <v>19.25</v>
      </c>
      <c r="F141" s="32">
        <f>E141*100</f>
        <v>1925</v>
      </c>
      <c r="G141" s="32">
        <f>MROUND(F141,500)</f>
        <v>2000</v>
      </c>
      <c r="H141" t="s" s="31">
        <v>24</v>
      </c>
      <c r="I141" s="82">
        <f>MROUND((G141*$J$1)/$L$1,500)</f>
        <v>2000</v>
      </c>
      <c r="J141" s="83"/>
      <c r="K141" s="84">
        <f>G141*4</f>
        <v>8000</v>
      </c>
      <c r="L141" s="85"/>
    </row>
    <row r="142" ht="17" customHeight="1">
      <c r="A142" t="s" s="89">
        <v>445</v>
      </c>
      <c r="B142" t="s" s="31">
        <f>VLOOKUP(A142,'Ranking - Women'!$F$3:$G$80,2,0)</f>
        <v>446</v>
      </c>
      <c r="C142" t="s" s="31">
        <v>124</v>
      </c>
      <c r="D142" s="90"/>
      <c r="E142" s="91">
        <v>19.25</v>
      </c>
      <c r="F142" s="32">
        <f>E142*100</f>
        <v>1925</v>
      </c>
      <c r="G142" s="32">
        <f>MROUND(F142,500)</f>
        <v>2000</v>
      </c>
      <c r="H142" t="s" s="31">
        <v>24</v>
      </c>
      <c r="I142" s="82">
        <f>MROUND((G142*$J$1)/$L$1,500)</f>
        <v>2000</v>
      </c>
      <c r="J142" s="83"/>
      <c r="K142" s="84">
        <f>G142*4</f>
        <v>8000</v>
      </c>
      <c r="L142" s="85"/>
    </row>
    <row r="143" ht="17" customHeight="1">
      <c r="A143" t="s" s="89">
        <v>109</v>
      </c>
      <c r="B143" t="s" s="31">
        <f>VLOOKUP(A143,'Ranking - Women'!$F$3:$G$80,2,0)</f>
        <v>110</v>
      </c>
      <c r="C143" t="s" s="31">
        <v>111</v>
      </c>
      <c r="D143" s="90"/>
      <c r="E143" s="91">
        <v>19.25</v>
      </c>
      <c r="F143" s="32">
        <f>E143*100</f>
        <v>1925</v>
      </c>
      <c r="G143" s="32">
        <f>MROUND(F143,500)</f>
        <v>2000</v>
      </c>
      <c r="H143" t="s" s="31">
        <v>24</v>
      </c>
      <c r="I143" s="82">
        <f>MROUND((G143*$J$1)/$L$1,500)</f>
        <v>2000</v>
      </c>
      <c r="J143" s="83"/>
      <c r="K143" s="84">
        <f>G143*4</f>
        <v>8000</v>
      </c>
      <c r="L143" s="85"/>
    </row>
    <row r="144" ht="17" customHeight="1">
      <c r="A144" t="s" s="89">
        <v>447</v>
      </c>
      <c r="B144" t="s" s="31">
        <f>VLOOKUP(A144,'Ranking - Women'!$F$3:$G$80,2,0)</f>
        <v>448</v>
      </c>
      <c r="C144" t="s" s="31">
        <v>90</v>
      </c>
      <c r="D144" s="90"/>
      <c r="E144" s="91">
        <v>19.25</v>
      </c>
      <c r="F144" s="32">
        <f>E144*100</f>
        <v>1925</v>
      </c>
      <c r="G144" s="32">
        <f>MROUND(F144,500)</f>
        <v>2000</v>
      </c>
      <c r="H144" t="s" s="31">
        <v>24</v>
      </c>
      <c r="I144" s="82">
        <f>MROUND((G144*$J$1)/$L$1,500)</f>
        <v>2000</v>
      </c>
      <c r="J144" s="83"/>
      <c r="K144" s="84">
        <f>G144*4</f>
        <v>8000</v>
      </c>
      <c r="L144" s="85"/>
    </row>
    <row r="145" ht="17" customHeight="1">
      <c r="A145" t="s" s="89">
        <v>449</v>
      </c>
      <c r="B145" t="s" s="31">
        <f>VLOOKUP(A145,'Ranking - Women'!$F$3:$G$80,2,0)</f>
        <v>450</v>
      </c>
      <c r="C145" t="s" s="31">
        <v>451</v>
      </c>
      <c r="D145" s="90"/>
      <c r="E145" s="91">
        <v>18.75641025641026</v>
      </c>
      <c r="F145" s="32">
        <f>E145*100</f>
        <v>1875.641025641026</v>
      </c>
      <c r="G145" s="32">
        <f>MROUND(F145,500)</f>
        <v>2000</v>
      </c>
      <c r="H145" t="s" s="31">
        <v>24</v>
      </c>
      <c r="I145" s="82">
        <f>MROUND((G145*$J$1)/$L$1,500)</f>
        <v>2000</v>
      </c>
      <c r="J145" s="83"/>
      <c r="K145" s="84">
        <f>G145*4</f>
        <v>8000</v>
      </c>
      <c r="L145" s="85"/>
    </row>
    <row r="146" ht="17" customHeight="1">
      <c r="A146" t="s" s="89">
        <v>452</v>
      </c>
      <c r="B146" t="s" s="31">
        <f>VLOOKUP(A146,'Ranking - Women'!$F$3:$G$80,2,0)</f>
        <v>453</v>
      </c>
      <c r="C146" t="s" s="31">
        <v>451</v>
      </c>
      <c r="D146" s="90"/>
      <c r="E146" s="91">
        <v>18</v>
      </c>
      <c r="F146" s="32">
        <f>E146*100</f>
        <v>1800</v>
      </c>
      <c r="G146" s="32">
        <f>MROUND(F146,500)</f>
        <v>2000</v>
      </c>
      <c r="H146" t="s" s="31">
        <v>24</v>
      </c>
      <c r="I146" s="82">
        <f>MROUND((G146*$J$1)/$L$1,500)</f>
        <v>2000</v>
      </c>
      <c r="J146" s="83"/>
      <c r="K146" s="84">
        <f>G146*4</f>
        <v>8000</v>
      </c>
      <c r="L146" s="85"/>
    </row>
    <row r="147" ht="17" customHeight="1">
      <c r="A147" t="s" s="89">
        <v>454</v>
      </c>
      <c r="B147" t="s" s="31">
        <v>455</v>
      </c>
      <c r="C147" t="s" s="31">
        <v>456</v>
      </c>
      <c r="D147" s="90"/>
      <c r="E147" s="91">
        <v>16.78571428571428</v>
      </c>
      <c r="F147" s="15">
        <f>E147*100</f>
        <v>1678.571428571428</v>
      </c>
      <c r="G147" s="15">
        <f>MROUND(F147,500)</f>
        <v>1500</v>
      </c>
      <c r="H147" t="s" s="8">
        <v>24</v>
      </c>
      <c r="I147" s="82">
        <f>MROUND((G147*$J$1)/$L$1,500)</f>
        <v>1500</v>
      </c>
      <c r="J147" s="83"/>
      <c r="K147" s="84">
        <f>G147*4</f>
        <v>6000</v>
      </c>
      <c r="L147" s="85"/>
    </row>
    <row r="148" ht="17" customHeight="1">
      <c r="A148" t="s" s="89">
        <v>457</v>
      </c>
      <c r="B148" t="s" s="31">
        <v>458</v>
      </c>
      <c r="C148" t="s" s="31">
        <v>384</v>
      </c>
      <c r="D148" s="90"/>
      <c r="E148" s="91">
        <v>15.66666666666667</v>
      </c>
      <c r="F148" s="15">
        <f>E148*100</f>
        <v>1566.666666666667</v>
      </c>
      <c r="G148" s="15">
        <f>MROUND(F148,500)</f>
        <v>1500</v>
      </c>
      <c r="H148" t="s" s="8">
        <v>24</v>
      </c>
      <c r="I148" s="82">
        <f>MROUND((G148*$J$1)/$L$1,500)</f>
        <v>1500</v>
      </c>
      <c r="J148" s="83"/>
      <c r="K148" s="84">
        <f>G148*4</f>
        <v>6000</v>
      </c>
      <c r="L148" s="85"/>
    </row>
    <row r="149" ht="17" customHeight="1">
      <c r="A149" t="s" s="89">
        <v>459</v>
      </c>
      <c r="B149" t="s" s="31">
        <v>460</v>
      </c>
      <c r="C149" t="s" s="31">
        <v>315</v>
      </c>
      <c r="D149" s="90"/>
      <c r="E149" s="91">
        <v>15.66666666666667</v>
      </c>
      <c r="F149" s="15">
        <f>E149*100</f>
        <v>1566.666666666667</v>
      </c>
      <c r="G149" s="15">
        <f>MROUND(F149,500)</f>
        <v>1500</v>
      </c>
      <c r="H149" t="s" s="8">
        <v>24</v>
      </c>
      <c r="I149" s="82">
        <f>MROUND((G149*$J$1)/$L$1,500)</f>
        <v>1500</v>
      </c>
      <c r="J149" s="83"/>
      <c r="K149" s="84">
        <f>G149*4</f>
        <v>6000</v>
      </c>
      <c r="L149" s="85"/>
    </row>
    <row r="150" ht="17" customHeight="1">
      <c r="A150" t="s" s="89">
        <v>461</v>
      </c>
      <c r="B150" t="s" s="31">
        <v>462</v>
      </c>
      <c r="C150" t="s" s="31">
        <v>143</v>
      </c>
      <c r="D150" s="90"/>
      <c r="E150" s="91">
        <v>15.66666666666667</v>
      </c>
      <c r="F150" s="15">
        <f>E150*100</f>
        <v>1566.666666666667</v>
      </c>
      <c r="G150" s="15">
        <f>MROUND(F150,500)</f>
        <v>1500</v>
      </c>
      <c r="H150" t="s" s="8">
        <v>24</v>
      </c>
      <c r="I150" s="82">
        <f>MROUND((G150*$J$1)/$L$1,500)</f>
        <v>1500</v>
      </c>
      <c r="J150" s="83"/>
      <c r="K150" s="84">
        <f>G150*4</f>
        <v>6000</v>
      </c>
      <c r="L150" s="85"/>
    </row>
    <row r="151" ht="17" customHeight="1">
      <c r="A151" t="s" s="89">
        <v>463</v>
      </c>
      <c r="B151" t="s" s="31">
        <v>464</v>
      </c>
      <c r="C151" t="s" s="31">
        <v>343</v>
      </c>
      <c r="D151" s="90"/>
      <c r="E151" s="91">
        <v>15.66666666666667</v>
      </c>
      <c r="F151" s="15">
        <f>E151*100</f>
        <v>1566.666666666667</v>
      </c>
      <c r="G151" s="15">
        <f>MROUND(F151,500)</f>
        <v>1500</v>
      </c>
      <c r="H151" t="s" s="8">
        <v>24</v>
      </c>
      <c r="I151" s="82">
        <f>MROUND((G151*$J$1)/$L$1,500)</f>
        <v>1500</v>
      </c>
      <c r="J151" s="83"/>
      <c r="K151" s="84">
        <f>G151*4</f>
        <v>6000</v>
      </c>
      <c r="L151" s="85"/>
    </row>
    <row r="152" ht="17" customHeight="1">
      <c r="A152" t="s" s="89">
        <v>465</v>
      </c>
      <c r="B152" t="s" s="31">
        <v>466</v>
      </c>
      <c r="C152" t="s" s="31">
        <v>384</v>
      </c>
      <c r="D152" s="90"/>
      <c r="E152" s="91">
        <v>13.82352941176471</v>
      </c>
      <c r="F152" s="15">
        <f>E152*100</f>
        <v>1382.352941176471</v>
      </c>
      <c r="G152" s="15">
        <f>MROUND(F152,500)</f>
        <v>1500</v>
      </c>
      <c r="H152" t="s" s="8">
        <v>24</v>
      </c>
      <c r="I152" s="82">
        <f>MROUND((G152*$J$1)/$L$1,500)</f>
        <v>1500</v>
      </c>
      <c r="J152" s="83"/>
      <c r="K152" s="84">
        <f>G152*4</f>
        <v>6000</v>
      </c>
      <c r="L152" s="85"/>
    </row>
    <row r="153" ht="17" customHeight="1">
      <c r="A153" t="s" s="89">
        <v>467</v>
      </c>
      <c r="B153" t="s" s="31">
        <v>468</v>
      </c>
      <c r="C153" t="s" s="31">
        <v>108</v>
      </c>
      <c r="D153" s="90"/>
      <c r="E153" s="91">
        <v>13.82352941176471</v>
      </c>
      <c r="F153" s="15">
        <f>E153*100</f>
        <v>1382.352941176471</v>
      </c>
      <c r="G153" s="15">
        <f>MROUND(F153,500)</f>
        <v>1500</v>
      </c>
      <c r="H153" t="s" s="8">
        <v>24</v>
      </c>
      <c r="I153" s="82">
        <f>MROUND((G153*$J$1)/$L$1,500)</f>
        <v>1500</v>
      </c>
      <c r="J153" s="83"/>
      <c r="K153" s="84">
        <f>G153*4</f>
        <v>6000</v>
      </c>
      <c r="L153" s="85"/>
    </row>
    <row r="154" ht="17" customHeight="1">
      <c r="A154" t="s" s="89">
        <v>469</v>
      </c>
      <c r="B154" t="s" s="31">
        <v>470</v>
      </c>
      <c r="C154" t="s" s="31">
        <v>384</v>
      </c>
      <c r="D154" s="90"/>
      <c r="E154" s="91">
        <v>13.05555555555556</v>
      </c>
      <c r="F154" s="15">
        <f>E154*100</f>
        <v>1305.555555555556</v>
      </c>
      <c r="G154" s="15">
        <f>MROUND(F154,500)</f>
        <v>1500</v>
      </c>
      <c r="H154" t="s" s="8">
        <v>24</v>
      </c>
      <c r="I154" s="82">
        <f>MROUND((G154*$J$1)/$L$1,500)</f>
        <v>1500</v>
      </c>
      <c r="J154" s="83"/>
      <c r="K154" s="84">
        <f>G154*4</f>
        <v>6000</v>
      </c>
      <c r="L154" s="85"/>
    </row>
    <row r="155" ht="17" customHeight="1">
      <c r="A155" t="s" s="89">
        <v>471</v>
      </c>
      <c r="B155" t="s" s="31">
        <v>472</v>
      </c>
      <c r="C155" t="s" s="31">
        <v>133</v>
      </c>
      <c r="D155" s="90"/>
      <c r="E155" s="91">
        <v>13.05555555555556</v>
      </c>
      <c r="F155" s="15">
        <f>E155*100</f>
        <v>1305.555555555556</v>
      </c>
      <c r="G155" s="15">
        <f>MROUND(F155,500)</f>
        <v>1500</v>
      </c>
      <c r="H155" t="s" s="8">
        <v>24</v>
      </c>
      <c r="I155" s="82">
        <f>MROUND((G155*$J$1)/$L$1,500)</f>
        <v>1500</v>
      </c>
      <c r="J155" s="83"/>
      <c r="K155" s="84">
        <f>G155*4</f>
        <v>6000</v>
      </c>
      <c r="L155" s="85"/>
    </row>
    <row r="156" ht="17" customHeight="1">
      <c r="A156" t="s" s="89">
        <v>473</v>
      </c>
      <c r="B156" t="s" s="31">
        <f>VLOOKUP(A156,'Ranking - Women'!$F$3:$G$80,2,0)</f>
        <v>474</v>
      </c>
      <c r="C156" t="s" s="31">
        <v>108</v>
      </c>
      <c r="D156" s="90"/>
      <c r="E156" s="91">
        <v>12.83333333333333</v>
      </c>
      <c r="F156" s="32">
        <f>E156*100</f>
        <v>1283.333333333333</v>
      </c>
      <c r="G156" s="32">
        <f>MROUND(F156,500)</f>
        <v>1500</v>
      </c>
      <c r="H156" t="s" s="31">
        <v>24</v>
      </c>
      <c r="I156" s="82">
        <f>MROUND((G156*$J$1)/$L$1,500)</f>
        <v>1500</v>
      </c>
      <c r="J156" s="83"/>
      <c r="K156" s="84">
        <f>G156*4</f>
        <v>6000</v>
      </c>
      <c r="L156" s="85"/>
    </row>
    <row r="157" ht="17" customHeight="1">
      <c r="A157" t="s" s="89">
        <v>475</v>
      </c>
      <c r="B157" t="s" s="31">
        <v>476</v>
      </c>
      <c r="C157" t="s" s="31">
        <v>108</v>
      </c>
      <c r="D157" s="90"/>
      <c r="E157" s="91">
        <v>12.36842105263158</v>
      </c>
      <c r="F157" s="15">
        <f>E157*100</f>
        <v>1236.842105263158</v>
      </c>
      <c r="G157" s="15">
        <f>MROUND(F157,500)</f>
        <v>1000</v>
      </c>
      <c r="H157" t="s" s="8">
        <v>24</v>
      </c>
      <c r="I157" s="82">
        <f>MROUND((G157*$J$1)/$L$1,500)</f>
        <v>1000</v>
      </c>
      <c r="J157" s="83"/>
      <c r="K157" s="84">
        <f>G157*4</f>
        <v>4000</v>
      </c>
      <c r="L157" s="85"/>
    </row>
    <row r="158" ht="17" customHeight="1">
      <c r="A158" t="s" s="89">
        <v>477</v>
      </c>
      <c r="B158" t="s" s="31">
        <v>478</v>
      </c>
      <c r="C158" t="s" s="31">
        <v>315</v>
      </c>
      <c r="D158" s="90"/>
      <c r="E158" s="91">
        <v>12.36842105263158</v>
      </c>
      <c r="F158" s="15">
        <f>E158*100</f>
        <v>1236.842105263158</v>
      </c>
      <c r="G158" s="15">
        <f>MROUND(F158,500)</f>
        <v>1000</v>
      </c>
      <c r="H158" t="s" s="8">
        <v>24</v>
      </c>
      <c r="I158" s="82">
        <f>MROUND((G158*$J$1)/$L$1,500)</f>
        <v>1000</v>
      </c>
      <c r="J158" s="83"/>
      <c r="K158" s="84">
        <f>G158*4</f>
        <v>4000</v>
      </c>
      <c r="L158" s="85"/>
    </row>
    <row r="159" ht="17" customHeight="1">
      <c r="A159" t="s" s="89">
        <v>131</v>
      </c>
      <c r="B159" t="s" s="31">
        <v>132</v>
      </c>
      <c r="C159" t="s" s="31">
        <v>133</v>
      </c>
      <c r="D159" s="90"/>
      <c r="E159" s="91">
        <v>12.36842105263158</v>
      </c>
      <c r="F159" s="15">
        <f>E159*100</f>
        <v>1236.842105263158</v>
      </c>
      <c r="G159" s="15">
        <f>MROUND(F159,500)</f>
        <v>1000</v>
      </c>
      <c r="H159" t="s" s="8">
        <v>24</v>
      </c>
      <c r="I159" s="82">
        <f>MROUND((G159*$J$1)/$L$1,500)</f>
        <v>1000</v>
      </c>
      <c r="J159" s="83"/>
      <c r="K159" s="84">
        <f>G159*4</f>
        <v>4000</v>
      </c>
      <c r="L159" s="85"/>
    </row>
    <row r="160" ht="17" customHeight="1">
      <c r="A160" t="s" s="89">
        <v>479</v>
      </c>
      <c r="B160" t="s" s="31">
        <v>480</v>
      </c>
      <c r="C160" t="s" s="31">
        <v>143</v>
      </c>
      <c r="D160" s="90"/>
      <c r="E160" s="91">
        <v>11.75</v>
      </c>
      <c r="F160" s="15">
        <f>E160*100</f>
        <v>1175</v>
      </c>
      <c r="G160" s="15">
        <f>MROUND(F160,500)</f>
        <v>1000</v>
      </c>
      <c r="H160" t="s" s="8">
        <v>24</v>
      </c>
      <c r="I160" s="82">
        <f>MROUND((G160*$J$1)/$L$1,500)</f>
        <v>1000</v>
      </c>
      <c r="J160" s="83"/>
      <c r="K160" s="84">
        <f>G160*4</f>
        <v>4000</v>
      </c>
      <c r="L160" s="85"/>
    </row>
    <row r="161" ht="17" customHeight="1">
      <c r="A161" t="s" s="89">
        <v>481</v>
      </c>
      <c r="B161" t="s" s="31">
        <f>VLOOKUP(A161,'Ranking - Women'!$F$3:$G$80,2,0)</f>
        <v>482</v>
      </c>
      <c r="C161" t="s" s="31">
        <v>111</v>
      </c>
      <c r="D161" s="90"/>
      <c r="E161" s="91">
        <v>11</v>
      </c>
      <c r="F161" s="32">
        <f>E161*100</f>
        <v>1100</v>
      </c>
      <c r="G161" s="32">
        <f>MROUND(F161,500)</f>
        <v>1000</v>
      </c>
      <c r="H161" t="s" s="31">
        <v>24</v>
      </c>
      <c r="I161" s="82">
        <f>MROUND((G161*$J$1)/$L$1,500)</f>
        <v>1000</v>
      </c>
      <c r="J161" s="83"/>
      <c r="K161" s="84">
        <f>G161*4</f>
        <v>4000</v>
      </c>
      <c r="L161" s="85"/>
    </row>
    <row r="162" ht="17" customHeight="1">
      <c r="A162" t="s" s="89">
        <v>483</v>
      </c>
      <c r="B162" t="s" s="31">
        <f>VLOOKUP(A162,'Ranking - Women'!$F$3:$G$80,2,0)</f>
        <v>484</v>
      </c>
      <c r="C162" t="s" s="31">
        <v>108</v>
      </c>
      <c r="D162" s="90"/>
      <c r="E162" s="91">
        <v>11</v>
      </c>
      <c r="F162" s="32">
        <f>E162*100</f>
        <v>1100</v>
      </c>
      <c r="G162" s="32">
        <f>MROUND(F162,500)</f>
        <v>1000</v>
      </c>
      <c r="H162" t="s" s="31">
        <v>24</v>
      </c>
      <c r="I162" s="82">
        <f>MROUND((G162*$J$1)/$L$1,500)</f>
        <v>1000</v>
      </c>
      <c r="J162" s="83"/>
      <c r="K162" s="84">
        <f>G162*4</f>
        <v>4000</v>
      </c>
      <c r="L162" s="85"/>
    </row>
    <row r="163" ht="17" customHeight="1">
      <c r="A163" t="s" s="89">
        <v>485</v>
      </c>
      <c r="B163" t="s" s="31">
        <f>VLOOKUP(A163,'Ranking - Women'!$F$3:$G$80,2,0)</f>
        <v>486</v>
      </c>
      <c r="C163" t="s" s="31">
        <v>108</v>
      </c>
      <c r="D163" s="90"/>
      <c r="E163" s="91">
        <v>8.555555555555555</v>
      </c>
      <c r="F163" s="32">
        <f>E163*100</f>
        <v>855.5555555555555</v>
      </c>
      <c r="G163" s="32">
        <f>MROUND(F163,500)</f>
        <v>1000</v>
      </c>
      <c r="H163" t="s" s="31">
        <v>24</v>
      </c>
      <c r="I163" s="82">
        <f>MROUND((G163*$J$1)/$L$1,500)</f>
        <v>1000</v>
      </c>
      <c r="J163" s="83"/>
      <c r="K163" s="84">
        <f>G163*4</f>
        <v>4000</v>
      </c>
      <c r="L163" s="85"/>
    </row>
    <row r="164" ht="17" customHeight="1">
      <c r="A164" t="s" s="89">
        <v>487</v>
      </c>
      <c r="B164" t="s" s="31">
        <f>VLOOKUP(A164,'Ranking - Women'!$F$3:$G$80,2,0)</f>
        <v>488</v>
      </c>
      <c r="C164" t="s" s="31">
        <v>108</v>
      </c>
      <c r="D164" s="90"/>
      <c r="E164" s="91">
        <v>7.7</v>
      </c>
      <c r="F164" s="32">
        <f>E164*100</f>
        <v>770</v>
      </c>
      <c r="G164" s="32">
        <f>MROUND(F164,500)</f>
        <v>1000</v>
      </c>
      <c r="H164" t="s" s="31">
        <v>24</v>
      </c>
      <c r="I164" s="82">
        <f>MROUND((G164*$J$1)/$L$1,500)</f>
        <v>1000</v>
      </c>
      <c r="J164" s="83"/>
      <c r="K164" s="84">
        <f>G164*4</f>
        <v>4000</v>
      </c>
      <c r="L164" s="85"/>
    </row>
    <row r="165" ht="17" customHeight="1">
      <c r="A165" t="s" s="89">
        <v>489</v>
      </c>
      <c r="B165" t="s" s="31">
        <f>VLOOKUP(A165,'Ranking - Women'!$F$3:$G$80,2,0)</f>
        <v>490</v>
      </c>
      <c r="C165" t="s" s="31">
        <v>111</v>
      </c>
      <c r="D165" s="90"/>
      <c r="E165" s="91">
        <v>5.923076923076923</v>
      </c>
      <c r="F165" s="32">
        <f>E165*100</f>
        <v>592.3076923076924</v>
      </c>
      <c r="G165" s="32">
        <f>MROUND(F165,500)</f>
        <v>500</v>
      </c>
      <c r="H165" t="s" s="31">
        <v>24</v>
      </c>
      <c r="I165" s="82">
        <f>MROUND((G165*$J$1)/$L$1,500)</f>
        <v>500</v>
      </c>
      <c r="J165" s="83"/>
      <c r="K165" s="84">
        <f>G165*4</f>
        <v>2000</v>
      </c>
      <c r="L165" s="85"/>
    </row>
    <row r="166" ht="17" customHeight="1">
      <c r="A166" t="s" s="89">
        <v>491</v>
      </c>
      <c r="B166" t="s" s="31">
        <f>VLOOKUP(A166,'Ranking - Women'!$F$3:$G$80,2,0)</f>
        <v>492</v>
      </c>
      <c r="C166" t="s" s="31">
        <v>111</v>
      </c>
      <c r="D166" s="90"/>
      <c r="E166" s="91">
        <v>5.923076923076923</v>
      </c>
      <c r="F166" s="32">
        <f>E166*100</f>
        <v>592.3076923076924</v>
      </c>
      <c r="G166" s="32">
        <f>MROUND(F166,500)</f>
        <v>500</v>
      </c>
      <c r="H166" t="s" s="31">
        <v>24</v>
      </c>
      <c r="I166" s="82">
        <f>MROUND((G166*$J$1)/$L$1,500)</f>
        <v>500</v>
      </c>
      <c r="J166" s="83"/>
      <c r="K166" s="84">
        <f>G166*4</f>
        <v>2000</v>
      </c>
      <c r="L166" s="85"/>
    </row>
    <row r="167" ht="17" customHeight="1">
      <c r="A167" t="s" s="89">
        <v>493</v>
      </c>
      <c r="B167" t="s" s="31">
        <f>VLOOKUP(A167,'Ranking - Women'!$F$3:$G$80,2,0)</f>
        <v>494</v>
      </c>
      <c r="C167" t="s" s="31">
        <v>111</v>
      </c>
      <c r="D167" s="90"/>
      <c r="E167" s="91">
        <v>5.923076923076923</v>
      </c>
      <c r="F167" s="32">
        <f>E167*100</f>
        <v>592.3076923076924</v>
      </c>
      <c r="G167" s="32">
        <f>MROUND(F167,500)</f>
        <v>500</v>
      </c>
      <c r="H167" t="s" s="31">
        <v>24</v>
      </c>
      <c r="I167" s="82">
        <f>MROUND((G167*$J$1)/$L$1,500)</f>
        <v>500</v>
      </c>
      <c r="J167" s="83"/>
      <c r="K167" s="84">
        <f>G167*4</f>
        <v>2000</v>
      </c>
      <c r="L167" s="85"/>
    </row>
    <row r="168" ht="17" customHeight="1">
      <c r="A168" t="s" s="89">
        <v>495</v>
      </c>
      <c r="B168" t="s" s="31">
        <f>VLOOKUP(A168,'Ranking - Women'!$F$3:$G$80,2,0)</f>
        <v>496</v>
      </c>
      <c r="C168" t="s" s="31">
        <v>111</v>
      </c>
      <c r="D168" s="90"/>
      <c r="E168" s="91">
        <v>5.923076923076923</v>
      </c>
      <c r="F168" s="32">
        <f>E168*100</f>
        <v>592.3076923076924</v>
      </c>
      <c r="G168" s="32">
        <f>MROUND(F168,500)</f>
        <v>500</v>
      </c>
      <c r="H168" t="s" s="31">
        <v>24</v>
      </c>
      <c r="I168" s="82">
        <f>MROUND((G168*$J$1)/$L$1,500)</f>
        <v>500</v>
      </c>
      <c r="J168" s="83"/>
      <c r="K168" s="92">
        <f>G168*4</f>
        <v>2000</v>
      </c>
      <c r="L168" s="85"/>
    </row>
    <row r="169" ht="16.5" customHeight="1">
      <c r="A169" s="93"/>
      <c r="B169" s="94"/>
      <c r="C169" s="94"/>
      <c r="D169" s="94"/>
      <c r="E169" s="94"/>
      <c r="F169" s="94"/>
      <c r="G169" s="94"/>
      <c r="H169" s="94"/>
      <c r="I169" s="83"/>
      <c r="J169" s="83"/>
      <c r="K169" s="83"/>
      <c r="L169" s="85"/>
    </row>
    <row r="170" ht="16" customHeight="1">
      <c r="A170" s="95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5"/>
    </row>
    <row r="171" ht="16" customHeight="1">
      <c r="A171" s="95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5"/>
    </row>
    <row r="172" ht="16" customHeight="1">
      <c r="A172" s="95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5"/>
    </row>
    <row r="173" ht="16" customHeight="1">
      <c r="A173" s="95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5"/>
    </row>
    <row r="174" ht="16" customHeight="1">
      <c r="A174" s="95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5"/>
    </row>
    <row r="175" ht="16" customHeight="1">
      <c r="A175" s="95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5"/>
    </row>
    <row r="176" ht="16" customHeight="1">
      <c r="A176" s="95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5"/>
    </row>
    <row r="177" ht="16" customHeight="1">
      <c r="A177" s="95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5"/>
    </row>
    <row r="178" ht="16" customHeight="1">
      <c r="A178" s="95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5"/>
    </row>
    <row r="179" ht="16" customHeight="1">
      <c r="A179" s="95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5"/>
    </row>
    <row r="180" ht="16" customHeight="1">
      <c r="A180" s="95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5"/>
    </row>
    <row r="181" ht="16" customHeight="1">
      <c r="A181" s="95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5"/>
    </row>
    <row r="182" ht="16" customHeight="1">
      <c r="A182" s="95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5"/>
    </row>
    <row r="183" ht="16" customHeight="1">
      <c r="A183" s="95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5"/>
    </row>
    <row r="184" ht="16" customHeight="1">
      <c r="A184" s="95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5"/>
    </row>
    <row r="185" ht="16" customHeight="1">
      <c r="A185" s="95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5"/>
    </row>
    <row r="186" ht="16" customHeight="1">
      <c r="A186" s="95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5"/>
    </row>
    <row r="187" ht="16" customHeight="1">
      <c r="A187" s="95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5"/>
    </row>
    <row r="188" ht="16" customHeight="1">
      <c r="A188" s="95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5"/>
    </row>
    <row r="189" ht="16" customHeight="1">
      <c r="A189" s="95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5"/>
    </row>
    <row r="190" ht="16" customHeight="1">
      <c r="A190" s="95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5"/>
    </row>
    <row r="191" ht="16" customHeight="1">
      <c r="A191" s="95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5"/>
    </row>
    <row r="192" ht="16" customHeight="1">
      <c r="A192" s="95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5"/>
    </row>
    <row r="193" ht="16" customHeight="1">
      <c r="A193" s="95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5"/>
    </row>
    <row r="194" ht="16" customHeight="1">
      <c r="A194" s="95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5"/>
    </row>
    <row r="195" ht="16" customHeight="1">
      <c r="A195" s="95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5"/>
    </row>
    <row r="196" ht="16" customHeight="1">
      <c r="A196" s="95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5"/>
    </row>
    <row r="197" ht="16" customHeight="1">
      <c r="A197" s="95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5"/>
    </row>
    <row r="198" ht="16" customHeight="1">
      <c r="A198" s="95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5"/>
    </row>
    <row r="199" ht="16" customHeight="1">
      <c r="A199" s="95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5"/>
    </row>
    <row r="200" ht="16" customHeight="1">
      <c r="A200" s="95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5"/>
    </row>
    <row r="201" ht="16" customHeight="1">
      <c r="A201" s="95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5"/>
    </row>
    <row r="202" ht="16" customHeight="1">
      <c r="A202" s="95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5"/>
    </row>
    <row r="203" ht="16" customHeight="1">
      <c r="A203" s="95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5"/>
    </row>
    <row r="204" ht="16" customHeight="1">
      <c r="A204" s="95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5"/>
    </row>
    <row r="205" ht="16" customHeight="1">
      <c r="A205" s="95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5"/>
    </row>
    <row r="206" ht="16" customHeight="1">
      <c r="A206" s="95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5"/>
    </row>
    <row r="207" ht="16" customHeight="1">
      <c r="A207" s="95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5"/>
    </row>
    <row r="208" ht="16" customHeight="1">
      <c r="A208" s="95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5"/>
    </row>
    <row r="209" ht="16" customHeight="1">
      <c r="A209" s="95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5"/>
    </row>
    <row r="210" ht="16" customHeight="1">
      <c r="A210" s="95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5"/>
    </row>
    <row r="211" ht="16" customHeight="1">
      <c r="A211" s="95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5"/>
    </row>
    <row r="212" ht="16" customHeight="1">
      <c r="A212" s="95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5"/>
    </row>
    <row r="213" ht="16" customHeight="1">
      <c r="A213" s="95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5"/>
    </row>
    <row r="214" ht="16" customHeight="1">
      <c r="A214" s="95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5"/>
    </row>
    <row r="215" ht="16" customHeight="1">
      <c r="A215" s="95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5"/>
    </row>
    <row r="216" ht="16" customHeight="1">
      <c r="A216" s="95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5"/>
    </row>
    <row r="217" ht="16" customHeight="1">
      <c r="A217" s="95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5"/>
    </row>
    <row r="218" ht="16" customHeight="1">
      <c r="A218" s="95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5"/>
    </row>
    <row r="219" ht="16" customHeight="1">
      <c r="A219" s="95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5"/>
    </row>
    <row r="220" ht="16" customHeight="1">
      <c r="A220" s="95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5"/>
    </row>
    <row r="221" ht="16" customHeight="1">
      <c r="A221" s="95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5"/>
    </row>
    <row r="222" ht="16" customHeight="1">
      <c r="A222" s="95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5"/>
    </row>
    <row r="223" ht="16" customHeight="1">
      <c r="A223" s="95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5"/>
    </row>
    <row r="224" ht="16" customHeight="1">
      <c r="A224" s="95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5"/>
    </row>
    <row r="225" ht="16" customHeight="1">
      <c r="A225" s="95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5"/>
    </row>
    <row r="226" ht="16" customHeight="1">
      <c r="A226" s="95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5"/>
    </row>
    <row r="227" ht="16" customHeight="1">
      <c r="A227" s="95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5"/>
    </row>
    <row r="228" ht="16" customHeight="1">
      <c r="A228" s="95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5"/>
    </row>
    <row r="229" ht="16" customHeight="1">
      <c r="A229" s="95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5"/>
    </row>
    <row r="230" ht="16" customHeight="1">
      <c r="A230" s="95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5"/>
    </row>
    <row r="231" ht="16" customHeight="1">
      <c r="A231" s="95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5"/>
    </row>
    <row r="232" ht="16" customHeight="1">
      <c r="A232" s="95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5"/>
    </row>
    <row r="233" ht="16" customHeight="1">
      <c r="A233" s="95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5"/>
    </row>
    <row r="234" ht="16" customHeight="1">
      <c r="A234" s="95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5"/>
    </row>
    <row r="235" ht="16" customHeight="1">
      <c r="A235" s="95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5"/>
    </row>
    <row r="236" ht="16" customHeight="1">
      <c r="A236" s="95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5"/>
    </row>
    <row r="237" ht="16" customHeight="1">
      <c r="A237" s="95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5"/>
    </row>
    <row r="238" ht="16" customHeight="1">
      <c r="A238" s="95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5"/>
    </row>
    <row r="239" ht="16" customHeight="1">
      <c r="A239" s="95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5"/>
    </row>
    <row r="240" ht="16" customHeight="1">
      <c r="A240" s="95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5"/>
    </row>
    <row r="241" ht="16" customHeight="1">
      <c r="A241" s="95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5"/>
    </row>
    <row r="242" ht="16" customHeight="1">
      <c r="A242" s="95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5"/>
    </row>
    <row r="243" ht="16" customHeight="1">
      <c r="A243" s="95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5"/>
    </row>
    <row r="244" ht="16" customHeight="1">
      <c r="A244" s="95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5"/>
    </row>
    <row r="245" ht="16" customHeight="1">
      <c r="A245" s="95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5"/>
    </row>
    <row r="246" ht="16" customHeight="1">
      <c r="A246" s="95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5"/>
    </row>
    <row r="247" ht="16" customHeight="1">
      <c r="A247" s="95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5"/>
    </row>
    <row r="248" ht="16" customHeight="1">
      <c r="A248" s="95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5"/>
    </row>
    <row r="249" ht="16" customHeight="1">
      <c r="A249" s="95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5"/>
    </row>
    <row r="250" ht="16" customHeight="1">
      <c r="A250" s="95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5"/>
    </row>
    <row r="251" ht="16" customHeight="1">
      <c r="A251" s="95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5"/>
    </row>
    <row r="252" ht="16" customHeight="1">
      <c r="A252" s="95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5"/>
    </row>
    <row r="253" ht="16" customHeight="1">
      <c r="A253" s="95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5"/>
    </row>
    <row r="254" ht="16" customHeight="1">
      <c r="A254" s="95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5"/>
    </row>
    <row r="255" ht="16" customHeight="1">
      <c r="A255" s="95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5"/>
    </row>
    <row r="256" ht="16" customHeight="1">
      <c r="A256" s="95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5"/>
    </row>
    <row r="257" ht="16" customHeight="1">
      <c r="A257" s="95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5"/>
    </row>
    <row r="258" ht="16" customHeight="1">
      <c r="A258" s="95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5"/>
    </row>
    <row r="259" ht="16" customHeight="1">
      <c r="A259" s="95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5"/>
    </row>
    <row r="260" ht="16" customHeight="1">
      <c r="A260" s="95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5"/>
    </row>
    <row r="261" ht="16" customHeight="1">
      <c r="A261" s="95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5"/>
    </row>
    <row r="262" ht="16" customHeight="1">
      <c r="A262" s="95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5"/>
    </row>
    <row r="263" ht="16" customHeight="1">
      <c r="A263" s="95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5"/>
    </row>
    <row r="264" ht="16" customHeight="1">
      <c r="A264" s="95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5"/>
    </row>
    <row r="265" ht="16" customHeight="1">
      <c r="A265" s="95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5"/>
    </row>
    <row r="266" ht="16" customHeight="1">
      <c r="A266" s="95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5"/>
    </row>
    <row r="267" ht="16" customHeight="1">
      <c r="A267" s="95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5"/>
    </row>
    <row r="268" ht="16" customHeight="1">
      <c r="A268" s="95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5"/>
    </row>
    <row r="269" ht="16" customHeight="1">
      <c r="A269" s="95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5"/>
    </row>
    <row r="270" ht="16" customHeight="1">
      <c r="A270" s="95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5"/>
    </row>
    <row r="271" ht="16" customHeight="1">
      <c r="A271" s="95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5"/>
    </row>
    <row r="272" ht="16" customHeight="1">
      <c r="A272" s="95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5"/>
    </row>
    <row r="273" ht="16" customHeight="1">
      <c r="A273" s="95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5"/>
    </row>
    <row r="274" ht="16" customHeight="1">
      <c r="A274" s="95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5"/>
    </row>
    <row r="275" ht="16" customHeight="1">
      <c r="A275" s="95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5"/>
    </row>
    <row r="276" ht="16" customHeight="1">
      <c r="A276" s="95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5"/>
    </row>
    <row r="277" ht="16" customHeight="1">
      <c r="A277" s="95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5"/>
    </row>
    <row r="278" ht="16" customHeight="1">
      <c r="A278" s="95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5"/>
    </row>
    <row r="279" ht="16" customHeight="1">
      <c r="A279" s="95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5"/>
    </row>
    <row r="280" ht="16" customHeight="1">
      <c r="A280" s="95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5"/>
    </row>
    <row r="281" ht="16" customHeight="1">
      <c r="A281" s="95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5"/>
    </row>
    <row r="282" ht="16" customHeight="1">
      <c r="A282" s="95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5"/>
    </row>
    <row r="283" ht="16" customHeight="1">
      <c r="A283" s="95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5"/>
    </row>
    <row r="284" ht="16" customHeight="1">
      <c r="A284" s="95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5"/>
    </row>
    <row r="285" ht="16" customHeight="1">
      <c r="A285" s="95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5"/>
    </row>
    <row r="286" ht="16" customHeight="1">
      <c r="A286" s="95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5"/>
    </row>
    <row r="287" ht="16" customHeight="1">
      <c r="A287" s="95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5"/>
    </row>
    <row r="288" ht="16" customHeight="1">
      <c r="A288" s="95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5"/>
    </row>
    <row r="289" ht="16" customHeight="1">
      <c r="A289" s="95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5"/>
    </row>
    <row r="290" ht="16" customHeight="1">
      <c r="A290" s="95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5"/>
    </row>
    <row r="291" ht="16" customHeight="1">
      <c r="A291" s="95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5"/>
    </row>
    <row r="292" ht="16" customHeight="1">
      <c r="A292" s="95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5"/>
    </row>
    <row r="293" ht="16" customHeight="1">
      <c r="A293" s="95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5"/>
    </row>
    <row r="294" ht="16" customHeight="1">
      <c r="A294" s="95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5"/>
    </row>
    <row r="295" ht="16" customHeight="1">
      <c r="A295" s="95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5"/>
    </row>
    <row r="296" ht="16" customHeight="1">
      <c r="A296" s="95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5"/>
    </row>
    <row r="297" ht="16" customHeight="1">
      <c r="A297" s="95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5"/>
    </row>
    <row r="298" ht="16" customHeight="1">
      <c r="A298" s="95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5"/>
    </row>
    <row r="299" ht="16" customHeight="1">
      <c r="A299" s="95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5"/>
    </row>
    <row r="300" ht="16" customHeight="1">
      <c r="A300" s="96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311"/>
  <sheetViews>
    <sheetView workbookViewId="0" showGridLines="0" defaultGridColor="1"/>
  </sheetViews>
  <sheetFormatPr defaultColWidth="6.625" defaultRowHeight="15" customHeight="1" outlineLevelRow="0" outlineLevelCol="0"/>
  <cols>
    <col min="1" max="1" width="1" style="99" customWidth="1"/>
    <col min="2" max="2" width="16.875" style="99" customWidth="1"/>
    <col min="3" max="3" width="30.25" style="99" customWidth="1"/>
    <col min="4" max="4" width="9.375" style="99" customWidth="1"/>
    <col min="5" max="5" width="6.875" style="99" customWidth="1"/>
    <col min="6" max="6" width="8.625" style="99" customWidth="1"/>
    <col min="7" max="7" width="8.625" style="99" customWidth="1"/>
    <col min="8" max="8" width="8.625" style="99" customWidth="1"/>
    <col min="9" max="9" width="8.625" style="99" customWidth="1"/>
    <col min="10" max="10" width="8.625" style="99" customWidth="1"/>
    <col min="11" max="11" width="8.625" style="99" customWidth="1"/>
    <col min="12" max="12" width="8.625" style="99" customWidth="1"/>
    <col min="13" max="256" width="6.625" style="99" customWidth="1"/>
  </cols>
  <sheetData>
    <row r="1" ht="18" customHeight="1">
      <c r="A1" s="100"/>
      <c r="B1" t="s" s="101">
        <v>39</v>
      </c>
      <c r="C1" t="s" s="101">
        <v>26</v>
      </c>
      <c r="D1" t="s" s="101">
        <v>497</v>
      </c>
      <c r="E1" t="s" s="101">
        <v>498</v>
      </c>
      <c r="F1" t="s" s="101">
        <v>499</v>
      </c>
      <c r="G1" t="s" s="101">
        <v>500</v>
      </c>
      <c r="H1" t="s" s="101">
        <v>501</v>
      </c>
      <c r="I1" t="s" s="101">
        <v>44</v>
      </c>
      <c r="J1" t="s" s="101">
        <v>42</v>
      </c>
      <c r="K1" t="s" s="101">
        <v>502</v>
      </c>
      <c r="L1" t="s" s="101">
        <v>503</v>
      </c>
    </row>
    <row r="2" ht="18" customHeight="1">
      <c r="A2" s="102"/>
      <c r="B2" t="s" s="103">
        <v>64</v>
      </c>
      <c r="C2" t="s" s="104">
        <v>65</v>
      </c>
      <c r="D2" t="s" s="104">
        <v>108</v>
      </c>
      <c r="E2" s="105">
        <v>3</v>
      </c>
      <c r="F2" s="105">
        <f>235/E2</f>
        <v>78.33333333333333</v>
      </c>
      <c r="G2" t="s" s="105">
        <v>504</v>
      </c>
      <c r="H2" s="106">
        <f>VLOOKUP($B2,'Players'!$A$2:$I$299,9,0)</f>
        <v>92000</v>
      </c>
      <c r="I2" t="s" s="105">
        <f>VLOOKUP($B2,'Model'!$A$6:$G$175,7,0)</f>
        <v>505</v>
      </c>
      <c r="J2" s="105">
        <f>VLOOKUP($B2,'Model'!$A$6:$G$175,5,0)</f>
        <v>410000</v>
      </c>
      <c r="K2" s="105">
        <v>0.4</v>
      </c>
      <c r="L2" s="107"/>
    </row>
    <row r="3" ht="18" customHeight="1">
      <c r="A3" s="102"/>
      <c r="B3" t="s" s="103">
        <v>64</v>
      </c>
      <c r="C3" t="s" s="108">
        <v>65</v>
      </c>
      <c r="D3" t="s" s="104">
        <v>143</v>
      </c>
      <c r="E3" s="105">
        <v>5</v>
      </c>
      <c r="F3" s="105">
        <f>235/E3</f>
        <v>47</v>
      </c>
      <c r="G3" t="s" s="105">
        <v>504</v>
      </c>
      <c r="H3" s="106">
        <f>VLOOKUP($B3,'Players'!$A$2:$I$299,9,0)</f>
        <v>92000</v>
      </c>
      <c r="I3" t="s" s="105">
        <f>VLOOKUP($B3,'Model'!$A$6:$G$175,7,0)</f>
        <v>36</v>
      </c>
      <c r="J3" s="105">
        <f>VLOOKUP($B3,'Model'!$A$6:$G$175,5,0)</f>
        <v>410000</v>
      </c>
      <c r="K3" s="105">
        <v>0.5</v>
      </c>
      <c r="L3" s="107"/>
    </row>
    <row r="4" ht="18" customHeight="1">
      <c r="A4" s="102"/>
      <c r="B4" t="s" s="103">
        <v>64</v>
      </c>
      <c r="C4" t="s" s="108">
        <v>65</v>
      </c>
      <c r="D4" t="s" s="105">
        <v>114</v>
      </c>
      <c r="E4" s="105">
        <v>5</v>
      </c>
      <c r="F4" s="105">
        <f>235/E4</f>
        <v>47</v>
      </c>
      <c r="G4" t="s" s="105">
        <v>504</v>
      </c>
      <c r="H4" s="106">
        <f>VLOOKUP($B4,'Players'!$A$2:$I$299,9,0)</f>
        <v>92000</v>
      </c>
      <c r="I4" t="s" s="105">
        <f>VLOOKUP($B4,'Model'!$A$6:$G$175,7,0)</f>
        <v>505</v>
      </c>
      <c r="J4" s="105">
        <f>VLOOKUP($B4,'Model'!$A$6:$G$175,5,0)</f>
        <v>410000</v>
      </c>
      <c r="K4" s="105">
        <v>1</v>
      </c>
      <c r="L4" s="107"/>
    </row>
    <row r="5" ht="18" customHeight="1">
      <c r="A5" s="102"/>
      <c r="B5" t="s" s="109">
        <v>67</v>
      </c>
      <c r="C5" t="s" s="108">
        <v>68</v>
      </c>
      <c r="D5" t="s" s="104">
        <v>124</v>
      </c>
      <c r="E5" s="105">
        <v>3</v>
      </c>
      <c r="F5" s="105">
        <f>235/E5</f>
        <v>78.33333333333333</v>
      </c>
      <c r="G5" t="s" s="105">
        <v>504</v>
      </c>
      <c r="H5" s="106">
        <f>VLOOKUP($B5,'Players'!$A$2:$I$299,9,0)</f>
        <v>51000</v>
      </c>
      <c r="I5" t="s" s="105">
        <f>VLOOKUP($B5,'Model'!$A$6:$G$175,7,0)</f>
        <v>36</v>
      </c>
      <c r="J5" s="105">
        <f>VLOOKUP($B5,'Model'!$A$6:$G$175,5,0)</f>
        <v>210000</v>
      </c>
      <c r="K5" s="105">
        <v>0.8</v>
      </c>
      <c r="L5" s="107"/>
    </row>
    <row r="6" ht="18" customHeight="1">
      <c r="A6" s="102"/>
      <c r="B6" t="s" s="103">
        <v>67</v>
      </c>
      <c r="C6" t="s" s="108">
        <v>506</v>
      </c>
      <c r="D6" t="s" s="104">
        <v>133</v>
      </c>
      <c r="E6" s="105">
        <v>15</v>
      </c>
      <c r="F6" s="105">
        <f>235/E6</f>
        <v>15.66666666666667</v>
      </c>
      <c r="G6" t="s" s="105">
        <v>504</v>
      </c>
      <c r="H6" s="106">
        <f>VLOOKUP($B6,'Players'!$A$2:$I$299,9,0)</f>
        <v>51000</v>
      </c>
      <c r="I6" t="s" s="105">
        <f>VLOOKUP($B6,'Model'!$A$6:$G$175,7,0)</f>
        <v>505</v>
      </c>
      <c r="J6" s="105">
        <f>VLOOKUP($B6,'Model'!$A$6:$G$175,5,0)</f>
        <v>210000</v>
      </c>
      <c r="K6" s="105">
        <v>1</v>
      </c>
      <c r="L6" s="107"/>
    </row>
    <row r="7" ht="18" customHeight="1">
      <c r="A7" s="102"/>
      <c r="B7" t="s" s="109">
        <v>61</v>
      </c>
      <c r="C7" t="s" s="104">
        <v>507</v>
      </c>
      <c r="D7" t="s" s="108">
        <v>315</v>
      </c>
      <c r="E7" s="105">
        <v>8</v>
      </c>
      <c r="F7" s="105">
        <f>235/E7</f>
        <v>29.375</v>
      </c>
      <c r="G7" t="s" s="105">
        <v>504</v>
      </c>
      <c r="H7" s="106">
        <f>VLOOKUP($B7,'Players'!$A$2:$I$299,9,0)</f>
        <v>78500</v>
      </c>
      <c r="I7" t="s" s="105">
        <f>VLOOKUP($B7,'Model'!$A$6:$G$175,7,0)</f>
        <v>37</v>
      </c>
      <c r="J7" s="105">
        <f>VLOOKUP($B7,'Model'!$A$6:$G$175,5,0)</f>
        <v>210000</v>
      </c>
      <c r="K7" s="105">
        <v>0.2</v>
      </c>
      <c r="L7" s="107"/>
    </row>
    <row r="8" ht="18" customHeight="1">
      <c r="A8" s="102"/>
      <c r="B8" t="s" s="109">
        <v>61</v>
      </c>
      <c r="C8" t="s" s="104">
        <v>507</v>
      </c>
      <c r="D8" t="s" s="105">
        <v>271</v>
      </c>
      <c r="E8" s="105">
        <v>4</v>
      </c>
      <c r="F8" s="105">
        <f>235/E8</f>
        <v>58.75</v>
      </c>
      <c r="G8" t="s" s="105">
        <v>504</v>
      </c>
      <c r="H8" s="106">
        <f>VLOOKUP($B8,'Players'!$A$2:$I$299,9,0)</f>
        <v>78500</v>
      </c>
      <c r="I8" t="s" s="105">
        <f>VLOOKUP($B8,'Model'!$A$6:$G$175,7,0)</f>
        <v>37</v>
      </c>
      <c r="J8" s="105">
        <f>VLOOKUP($B8,'Model'!$A$6:$G$175,5,0)</f>
        <v>210000</v>
      </c>
      <c r="K8" s="105">
        <v>0.6</v>
      </c>
      <c r="L8" s="107"/>
    </row>
    <row r="9" ht="18" customHeight="1">
      <c r="A9" s="102"/>
      <c r="B9" t="s" s="103">
        <v>61</v>
      </c>
      <c r="C9" t="s" s="104">
        <v>507</v>
      </c>
      <c r="D9" t="s" s="104">
        <v>143</v>
      </c>
      <c r="E9" s="105">
        <v>6</v>
      </c>
      <c r="F9" s="105">
        <f>235/E9</f>
        <v>39.16666666666666</v>
      </c>
      <c r="G9" t="s" s="105">
        <v>504</v>
      </c>
      <c r="H9" s="106">
        <f>VLOOKUP($B9,'Players'!$A$2:$I$299,9,0)</f>
        <v>78500</v>
      </c>
      <c r="I9" t="s" s="105">
        <f>VLOOKUP($B9,'Model'!$A$6:$G$175,7,0)</f>
        <v>37</v>
      </c>
      <c r="J9" s="105">
        <f>VLOOKUP($B9,'Model'!$A$6:$G$175,5,0)</f>
        <v>210000</v>
      </c>
      <c r="K9" s="105">
        <v>0.5</v>
      </c>
      <c r="L9" s="107"/>
    </row>
    <row r="10" ht="18" customHeight="1">
      <c r="A10" s="102"/>
      <c r="B10" t="s" s="103">
        <v>52</v>
      </c>
      <c r="C10" t="s" s="104">
        <v>53</v>
      </c>
      <c r="D10" t="s" s="108">
        <v>154</v>
      </c>
      <c r="E10" s="105">
        <v>1</v>
      </c>
      <c r="F10" s="105">
        <f>235/E10</f>
        <v>235</v>
      </c>
      <c r="G10" t="s" s="105">
        <v>504</v>
      </c>
      <c r="H10" s="106">
        <f>VLOOKUP($B10,'Players'!$A$2:$I$299,9,0)</f>
        <v>125500</v>
      </c>
      <c r="I10" t="s" s="105">
        <f>VLOOKUP($B10,'Model'!$A$6:$G$175,7,0)</f>
        <v>37</v>
      </c>
      <c r="J10" s="105">
        <f>VLOOKUP($B10,'Model'!$A$6:$G$175,5,0)</f>
        <v>220000</v>
      </c>
      <c r="K10" s="105">
        <v>1</v>
      </c>
      <c r="L10" s="107"/>
    </row>
    <row r="11" ht="18" customHeight="1">
      <c r="A11" s="102"/>
      <c r="B11" t="s" s="103">
        <v>138</v>
      </c>
      <c r="C11" t="s" s="109">
        <v>139</v>
      </c>
      <c r="D11" t="s" s="104">
        <v>140</v>
      </c>
      <c r="E11" s="105">
        <v>4</v>
      </c>
      <c r="F11" s="105">
        <f>77/E11</f>
        <v>19.25</v>
      </c>
      <c r="G11" t="s" s="105">
        <v>508</v>
      </c>
      <c r="H11" s="106">
        <f>VLOOKUP($B11,'Players'!$A$2:$I$299,9,0)</f>
        <v>2000</v>
      </c>
      <c r="I11" t="s" s="105">
        <f>VLOOKUP($B11,'Model'!$A$6:$G$175,7,0)</f>
        <v>38</v>
      </c>
      <c r="J11" s="106">
        <f>VLOOKUP($B11,'Model'!$A$6:$G$175,5,0)</f>
        <v>8000</v>
      </c>
      <c r="K11" s="105">
        <v>1</v>
      </c>
      <c r="L11" s="107"/>
    </row>
    <row r="12" ht="18" customHeight="1">
      <c r="A12" s="102"/>
      <c r="B12" t="s" s="110">
        <v>141</v>
      </c>
      <c r="C12" t="s" s="108">
        <v>142</v>
      </c>
      <c r="D12" t="s" s="108">
        <v>143</v>
      </c>
      <c r="E12" s="105">
        <v>1</v>
      </c>
      <c r="F12" s="105">
        <f>77/E12</f>
        <v>77</v>
      </c>
      <c r="G12" t="s" s="105">
        <v>508</v>
      </c>
      <c r="H12" s="106">
        <f>VLOOKUP($B12,'Players'!$A$2:$I$299,9,0)</f>
        <v>8000</v>
      </c>
      <c r="I12" t="s" s="105">
        <f>VLOOKUP($B12,'Model'!$A$6:$G$175,7,0)</f>
        <v>38</v>
      </c>
      <c r="J12" s="106">
        <f>VLOOKUP($B12,'Model'!$A$6:$G$175,5,0)</f>
        <v>32000</v>
      </c>
      <c r="K12" s="105">
        <v>0.5</v>
      </c>
      <c r="L12" s="107"/>
    </row>
    <row r="13" ht="18" customHeight="1">
      <c r="A13" s="102"/>
      <c r="B13" t="s" s="103">
        <v>100</v>
      </c>
      <c r="C13" t="s" s="108">
        <v>101</v>
      </c>
      <c r="D13" t="s" s="108">
        <v>509</v>
      </c>
      <c r="E13" s="105">
        <v>6</v>
      </c>
      <c r="F13" s="105">
        <f>235/E13</f>
        <v>39.16666666666666</v>
      </c>
      <c r="G13" t="s" s="105">
        <v>504</v>
      </c>
      <c r="H13" s="106">
        <f>VLOOKUP($B13,'Players'!$A$2:$I$299,9,0)</f>
        <v>10500</v>
      </c>
      <c r="I13" t="s" s="105">
        <f>VLOOKUP($B13,'Model'!$A$6:$G$175,7,0)</f>
        <v>38</v>
      </c>
      <c r="J13" s="106">
        <f>VLOOKUP($B13,'Model'!$A$6:$G$175,5,0)</f>
        <v>42000</v>
      </c>
      <c r="K13" s="105">
        <v>0.75</v>
      </c>
      <c r="L13" s="107"/>
    </row>
    <row r="14" ht="18" customHeight="1">
      <c r="A14" s="102"/>
      <c r="B14" t="s" s="104">
        <v>100</v>
      </c>
      <c r="C14" t="s" s="108">
        <v>101</v>
      </c>
      <c r="D14" t="s" s="104">
        <v>143</v>
      </c>
      <c r="E14" s="105">
        <v>4</v>
      </c>
      <c r="F14" s="105">
        <f>235/E14</f>
        <v>58.75</v>
      </c>
      <c r="G14" t="s" s="105">
        <v>504</v>
      </c>
      <c r="H14" s="106">
        <f>VLOOKUP($B14,'Players'!$A$2:$I$299,9,0)</f>
        <v>10500</v>
      </c>
      <c r="I14" t="s" s="105">
        <f>VLOOKUP($B14,'Model'!$A$6:$G$175,7,0)</f>
        <v>38</v>
      </c>
      <c r="J14" s="106">
        <f>VLOOKUP($B14,'Model'!$A$6:$G$175,5,0)</f>
        <v>42000</v>
      </c>
      <c r="K14" s="105">
        <v>0.5</v>
      </c>
      <c r="L14" s="107"/>
    </row>
    <row r="15" ht="18" customHeight="1">
      <c r="A15" s="102"/>
      <c r="B15" t="s" s="103">
        <v>125</v>
      </c>
      <c r="C15" t="s" s="104">
        <v>510</v>
      </c>
      <c r="D15" t="s" s="110">
        <v>228</v>
      </c>
      <c r="E15" s="105">
        <v>1</v>
      </c>
      <c r="F15" s="105">
        <f>77/E15</f>
        <v>77</v>
      </c>
      <c r="G15" t="s" s="105">
        <v>508</v>
      </c>
      <c r="H15" s="106">
        <f>VLOOKUP($B15,'Players'!$A$2:$I$299,9,0)</f>
        <v>13500</v>
      </c>
      <c r="I15" t="s" s="105">
        <f>VLOOKUP($B15,'Model'!$A$6:$G$175,7,0)</f>
        <v>38</v>
      </c>
      <c r="J15" s="106">
        <f>VLOOKUP($B15,'Model'!$A$6:$G$175,5,0)</f>
        <v>54000</v>
      </c>
      <c r="K15" s="105">
        <v>0.3</v>
      </c>
      <c r="L15" s="107"/>
    </row>
    <row r="16" ht="18" customHeight="1">
      <c r="A16" s="102"/>
      <c r="B16" t="s" s="103">
        <v>125</v>
      </c>
      <c r="C16" t="s" s="104">
        <v>510</v>
      </c>
      <c r="D16" t="s" s="110">
        <v>111</v>
      </c>
      <c r="E16" s="105">
        <v>9</v>
      </c>
      <c r="F16" s="105">
        <f>77/E16</f>
        <v>8.555555555555555</v>
      </c>
      <c r="G16" t="s" s="105">
        <v>508</v>
      </c>
      <c r="H16" s="106">
        <f>VLOOKUP($B16,'Players'!$A$2:$I$299,9,0)</f>
        <v>13500</v>
      </c>
      <c r="I16" t="s" s="105">
        <f>VLOOKUP($B16,'Model'!$A$6:$G$175,7,0)</f>
        <v>38</v>
      </c>
      <c r="J16" s="106">
        <f>VLOOKUP($B16,'Model'!$A$6:$G$175,5,0)</f>
        <v>54000</v>
      </c>
      <c r="K16" s="105">
        <v>1</v>
      </c>
      <c r="L16" s="107"/>
    </row>
    <row r="17" ht="18" customHeight="1">
      <c r="A17" s="102"/>
      <c r="B17" t="s" s="109">
        <v>125</v>
      </c>
      <c r="C17" t="s" s="104">
        <v>510</v>
      </c>
      <c r="D17" t="s" s="110">
        <v>343</v>
      </c>
      <c r="E17" s="105">
        <v>2</v>
      </c>
      <c r="F17" s="105">
        <f>77/E17</f>
        <v>38.5</v>
      </c>
      <c r="G17" t="s" s="105">
        <v>508</v>
      </c>
      <c r="H17" s="106">
        <f>VLOOKUP($B17,'Players'!$A$2:$I$299,9,0)</f>
        <v>13500</v>
      </c>
      <c r="I17" t="s" s="105">
        <f>VLOOKUP($B17,'Model'!$A$6:$G$175,7,0)</f>
        <v>511</v>
      </c>
      <c r="J17" s="106">
        <f>VLOOKUP($B17,'Model'!$A$6:$G$175,5,0)</f>
        <v>54000</v>
      </c>
      <c r="K17" s="105">
        <v>1</v>
      </c>
      <c r="L17" s="107"/>
    </row>
    <row r="18" ht="18" customHeight="1">
      <c r="A18" s="102"/>
      <c r="B18" t="s" s="103">
        <v>117</v>
      </c>
      <c r="C18" t="s" s="104">
        <v>118</v>
      </c>
      <c r="D18" t="s" s="104">
        <v>90</v>
      </c>
      <c r="E18" s="105">
        <v>7</v>
      </c>
      <c r="F18" s="105">
        <f>235/E18</f>
        <v>33.57142857142857</v>
      </c>
      <c r="G18" t="s" s="105">
        <v>504</v>
      </c>
      <c r="H18" s="106">
        <f>VLOOKUP($B18,'Players'!$A$2:$I$299,9,0)</f>
        <v>8500</v>
      </c>
      <c r="I18" t="s" s="105">
        <f>VLOOKUP($B18,'Model'!$A$6:$G$175,7,0)</f>
        <v>38</v>
      </c>
      <c r="J18" s="106">
        <f>VLOOKUP($B18,'Model'!$A$6:$G$175,5,0)</f>
        <v>34000</v>
      </c>
      <c r="K18" s="105">
        <v>0.75</v>
      </c>
      <c r="L18" s="107"/>
    </row>
    <row r="19" ht="18" customHeight="1">
      <c r="A19" s="102"/>
      <c r="B19" t="s" s="103">
        <v>117</v>
      </c>
      <c r="C19" t="s" s="104">
        <v>118</v>
      </c>
      <c r="D19" t="s" s="104">
        <v>108</v>
      </c>
      <c r="E19" s="105">
        <v>5</v>
      </c>
      <c r="F19" s="105">
        <f>235/E19</f>
        <v>47</v>
      </c>
      <c r="G19" t="s" s="105">
        <v>504</v>
      </c>
      <c r="H19" s="106">
        <f>VLOOKUP($B19,'Players'!$A$2:$I$299,9,0)</f>
        <v>8500</v>
      </c>
      <c r="I19" t="s" s="105">
        <f>VLOOKUP($B19,'Model'!$A$6:$G$175,7,0)</f>
        <v>38</v>
      </c>
      <c r="J19" s="106">
        <f>VLOOKUP($B19,'Model'!$A$6:$G$175,5,0)</f>
        <v>34000</v>
      </c>
      <c r="K19" s="105">
        <v>0.4</v>
      </c>
      <c r="L19" s="107"/>
    </row>
    <row r="20" ht="18" customHeight="1">
      <c r="A20" s="102"/>
      <c r="B20" t="s" s="109">
        <v>82</v>
      </c>
      <c r="C20" t="s" s="108">
        <v>83</v>
      </c>
      <c r="D20" t="s" s="104">
        <v>124</v>
      </c>
      <c r="E20" s="105">
        <v>14</v>
      </c>
      <c r="F20" s="105">
        <f>235/E20</f>
        <v>16.78571428571428</v>
      </c>
      <c r="G20" t="s" s="105">
        <v>504</v>
      </c>
      <c r="H20" s="106">
        <f>VLOOKUP($B20,'Players'!$A$2:$I$299,9,0)</f>
        <v>10500</v>
      </c>
      <c r="I20" t="s" s="105">
        <f>VLOOKUP($B20,'Model'!$A$6:$G$175,7,0)</f>
        <v>511</v>
      </c>
      <c r="J20" s="106">
        <f>VLOOKUP($B20,'Model'!$A$6:$G$175,5,0)</f>
        <v>42000</v>
      </c>
      <c r="K20" s="105">
        <v>0.8</v>
      </c>
      <c r="L20" s="107"/>
    </row>
    <row r="21" ht="18" customHeight="1">
      <c r="A21" s="102"/>
      <c r="B21" t="s" s="103">
        <v>82</v>
      </c>
      <c r="C21" t="s" s="108">
        <v>83</v>
      </c>
      <c r="D21" t="s" s="108">
        <v>509</v>
      </c>
      <c r="E21" s="105">
        <v>7</v>
      </c>
      <c r="F21" s="105">
        <f>235/E21</f>
        <v>33.57142857142857</v>
      </c>
      <c r="G21" t="s" s="105">
        <v>504</v>
      </c>
      <c r="H21" s="106">
        <f>VLOOKUP($B21,'Players'!$A$2:$I$299,9,0)</f>
        <v>10500</v>
      </c>
      <c r="I21" t="s" s="105">
        <f>VLOOKUP($B21,'Model'!$A$6:$G$175,7,0)</f>
        <v>511</v>
      </c>
      <c r="J21" s="106">
        <f>VLOOKUP($B21,'Model'!$A$6:$G$175,5,0)</f>
        <v>42000</v>
      </c>
      <c r="K21" s="105">
        <v>0.75</v>
      </c>
      <c r="L21" s="107"/>
    </row>
    <row r="22" ht="18" customHeight="1">
      <c r="A22" s="102"/>
      <c r="B22" t="s" s="103">
        <v>82</v>
      </c>
      <c r="C22" t="s" s="108">
        <v>512</v>
      </c>
      <c r="D22" t="s" s="104">
        <v>133</v>
      </c>
      <c r="E22" s="105">
        <v>7</v>
      </c>
      <c r="F22" s="105">
        <f>235/E22</f>
        <v>33.57142857142857</v>
      </c>
      <c r="G22" t="s" s="105">
        <v>504</v>
      </c>
      <c r="H22" s="106">
        <f>VLOOKUP($B22,'Players'!$A$2:$I$299,9,0)</f>
        <v>10500</v>
      </c>
      <c r="I22" t="s" s="105">
        <f>VLOOKUP($B22,'Model'!$A$6:$G$175,7,0)</f>
        <v>511</v>
      </c>
      <c r="J22" s="106">
        <f>VLOOKUP($B22,'Model'!$A$6:$G$175,5,0)</f>
        <v>42000</v>
      </c>
      <c r="K22" s="105">
        <v>1</v>
      </c>
      <c r="L22" s="107"/>
    </row>
    <row r="23" ht="18" customHeight="1">
      <c r="A23" s="102"/>
      <c r="B23" t="s" s="103">
        <v>82</v>
      </c>
      <c r="C23" t="s" s="104">
        <v>83</v>
      </c>
      <c r="D23" t="s" s="108">
        <v>343</v>
      </c>
      <c r="E23" s="111">
        <v>14</v>
      </c>
      <c r="F23" s="105">
        <f>235/E23</f>
        <v>16.78571428571428</v>
      </c>
      <c r="G23" t="s" s="105">
        <v>504</v>
      </c>
      <c r="H23" s="106">
        <f>VLOOKUP($B23,'Players'!$A$2:$I$299,9,0)</f>
        <v>10500</v>
      </c>
      <c r="I23" t="s" s="105">
        <f>VLOOKUP($B23,'Model'!$A$6:$G$175,7,0)</f>
        <v>38</v>
      </c>
      <c r="J23" s="106">
        <f>VLOOKUP($B23,'Model'!$A$6:$G$175,5,0)</f>
        <v>42000</v>
      </c>
      <c r="K23" s="105">
        <v>1</v>
      </c>
      <c r="L23" s="107"/>
    </row>
    <row r="24" ht="18" customHeight="1">
      <c r="A24" s="102"/>
      <c r="B24" t="s" s="109">
        <v>85</v>
      </c>
      <c r="C24" t="s" s="104">
        <v>513</v>
      </c>
      <c r="D24" t="s" s="108">
        <v>384</v>
      </c>
      <c r="E24" s="105">
        <v>9</v>
      </c>
      <c r="F24" s="105">
        <f>235/E24</f>
        <v>26.11111111111111</v>
      </c>
      <c r="G24" t="s" s="105">
        <v>504</v>
      </c>
      <c r="H24" s="106">
        <f>VLOOKUP($B24,'Players'!$A$2:$I$299,9,0)</f>
        <v>12500</v>
      </c>
      <c r="I24" t="s" s="105">
        <f>VLOOKUP($B24,'Model'!$A$6:$G$175,7,0)</f>
        <v>38</v>
      </c>
      <c r="J24" s="106">
        <f>VLOOKUP($B24,'Model'!$A$6:$G$175,5,0)</f>
        <v>50000</v>
      </c>
      <c r="K24" s="105">
        <v>1</v>
      </c>
      <c r="L24" s="107"/>
    </row>
    <row r="25" ht="18" customHeight="1">
      <c r="A25" s="102"/>
      <c r="B25" t="s" s="103">
        <v>85</v>
      </c>
      <c r="C25" t="s" s="104">
        <v>513</v>
      </c>
      <c r="D25" t="s" s="108">
        <v>509</v>
      </c>
      <c r="E25" s="105">
        <v>5</v>
      </c>
      <c r="F25" s="105">
        <f>235/E25</f>
        <v>47</v>
      </c>
      <c r="G25" t="s" s="105">
        <v>504</v>
      </c>
      <c r="H25" s="106">
        <f>VLOOKUP($B25,'Players'!$A$2:$I$299,9,0)</f>
        <v>12500</v>
      </c>
      <c r="I25" t="s" s="105">
        <f>VLOOKUP($B25,'Model'!$A$6:$G$175,7,0)</f>
        <v>38</v>
      </c>
      <c r="J25" s="106">
        <f>VLOOKUP($B25,'Model'!$A$6:$G$175,5,0)</f>
        <v>50000</v>
      </c>
      <c r="K25" s="105">
        <v>0.75</v>
      </c>
      <c r="L25" s="107"/>
    </row>
    <row r="26" ht="18" customHeight="1">
      <c r="A26" s="102"/>
      <c r="B26" t="s" s="109">
        <v>85</v>
      </c>
      <c r="C26" t="s" s="104">
        <v>513</v>
      </c>
      <c r="D26" t="s" s="108">
        <v>315</v>
      </c>
      <c r="E26" s="105">
        <v>12</v>
      </c>
      <c r="F26" s="105">
        <f>235/E26</f>
        <v>19.58333333333333</v>
      </c>
      <c r="G26" t="s" s="105">
        <v>504</v>
      </c>
      <c r="H26" s="106">
        <f>VLOOKUP($B26,'Players'!$A$2:$I$299,9,0)</f>
        <v>12500</v>
      </c>
      <c r="I26" t="s" s="105">
        <f>VLOOKUP($B26,'Model'!$A$6:$G$175,7,0)</f>
        <v>38</v>
      </c>
      <c r="J26" s="106">
        <f>VLOOKUP($B26,'Model'!$A$6:$G$175,5,0)</f>
        <v>50000</v>
      </c>
      <c r="K26" s="105">
        <v>0.2</v>
      </c>
      <c r="L26" s="107"/>
    </row>
    <row r="27" ht="18" customHeight="1">
      <c r="A27" s="102"/>
      <c r="B27" t="s" s="103">
        <v>85</v>
      </c>
      <c r="C27" t="s" s="104">
        <v>513</v>
      </c>
      <c r="D27" t="s" s="104">
        <v>228</v>
      </c>
      <c r="E27" s="105">
        <v>9</v>
      </c>
      <c r="F27" s="105">
        <f>235/E27</f>
        <v>26.11111111111111</v>
      </c>
      <c r="G27" t="s" s="105">
        <v>504</v>
      </c>
      <c r="H27" s="106">
        <f>VLOOKUP($B27,'Players'!$A$2:$I$299,9,0)</f>
        <v>12500</v>
      </c>
      <c r="I27" t="s" s="105">
        <f>VLOOKUP($B27,'Model'!$A$6:$G$175,7,0)</f>
        <v>38</v>
      </c>
      <c r="J27" s="106">
        <f>VLOOKUP($B27,'Model'!$A$6:$G$175,5,0)</f>
        <v>50000</v>
      </c>
      <c r="K27" s="105">
        <v>0.3</v>
      </c>
      <c r="L27" s="107"/>
    </row>
    <row r="28" ht="18" customHeight="1">
      <c r="A28" s="102"/>
      <c r="B28" t="s" s="109">
        <v>76</v>
      </c>
      <c r="C28" t="s" s="104">
        <v>514</v>
      </c>
      <c r="D28" t="s" s="108">
        <v>384</v>
      </c>
      <c r="E28" s="105">
        <v>8</v>
      </c>
      <c r="F28" s="105">
        <f>235/E28</f>
        <v>29.375</v>
      </c>
      <c r="G28" t="s" s="105">
        <v>504</v>
      </c>
      <c r="H28" s="106">
        <f>VLOOKUP($B28,'Players'!$A$2:$I$299,9,0)</f>
        <v>6500</v>
      </c>
      <c r="I28" t="s" s="105">
        <f>VLOOKUP($B28,'Model'!$A$6:$G$175,7,0)</f>
        <v>38</v>
      </c>
      <c r="J28" s="106">
        <f>VLOOKUP($B28,'Model'!$A$6:$G$175,5,0)</f>
        <v>26000</v>
      </c>
      <c r="K28" s="105">
        <v>1</v>
      </c>
      <c r="L28" s="107"/>
    </row>
    <row r="29" ht="18" customHeight="1">
      <c r="A29" s="102"/>
      <c r="B29" t="s" s="103">
        <v>76</v>
      </c>
      <c r="C29" t="s" s="104">
        <v>514</v>
      </c>
      <c r="D29" t="s" s="105">
        <v>114</v>
      </c>
      <c r="E29" s="105">
        <v>8</v>
      </c>
      <c r="F29" s="105">
        <f>235/E29</f>
        <v>29.375</v>
      </c>
      <c r="G29" t="s" s="105">
        <v>504</v>
      </c>
      <c r="H29" s="106">
        <f>VLOOKUP($B29,'Players'!$A$2:$I$299,9,0)</f>
        <v>6500</v>
      </c>
      <c r="I29" t="s" s="105">
        <f>VLOOKUP($B29,'Model'!$A$6:$G$175,7,0)</f>
        <v>511</v>
      </c>
      <c r="J29" s="106">
        <f>VLOOKUP($B29,'Model'!$A$6:$G$175,5,0)</f>
        <v>26000</v>
      </c>
      <c r="K29" s="105">
        <v>1</v>
      </c>
      <c r="L29" s="107"/>
    </row>
    <row r="30" ht="18" customHeight="1">
      <c r="A30" s="102"/>
      <c r="B30" t="s" s="109">
        <v>515</v>
      </c>
      <c r="C30" t="s" s="104">
        <v>516</v>
      </c>
      <c r="D30" t="s" s="108">
        <v>384</v>
      </c>
      <c r="E30" s="105">
        <v>5</v>
      </c>
      <c r="F30" s="105">
        <f>235/E30</f>
        <v>47</v>
      </c>
      <c r="G30" s="112"/>
      <c r="H30" s="106">
        <v>0</v>
      </c>
      <c r="I30" t="s" s="105">
        <v>38</v>
      </c>
      <c r="J30" s="105">
        <v>0</v>
      </c>
      <c r="K30" s="105">
        <v>1</v>
      </c>
      <c r="L30" s="107"/>
    </row>
    <row r="31" ht="18" customHeight="1">
      <c r="A31" s="102"/>
      <c r="B31" t="s" s="103">
        <v>515</v>
      </c>
      <c r="C31" t="s" s="104">
        <v>516</v>
      </c>
      <c r="D31" t="s" s="104">
        <v>154</v>
      </c>
      <c r="E31" s="104">
        <v>3</v>
      </c>
      <c r="F31" s="105">
        <f>77/E31</f>
        <v>25.66666666666667</v>
      </c>
      <c r="G31" t="s" s="105">
        <v>504</v>
      </c>
      <c r="H31" s="106">
        <v>0</v>
      </c>
      <c r="I31" t="s" s="105">
        <v>38</v>
      </c>
      <c r="J31" s="105">
        <v>0</v>
      </c>
      <c r="K31" s="105">
        <v>1</v>
      </c>
      <c r="L31" s="107"/>
    </row>
    <row r="32" ht="18" customHeight="1">
      <c r="A32" s="102"/>
      <c r="B32" t="s" s="103">
        <v>515</v>
      </c>
      <c r="C32" t="s" s="104">
        <v>516</v>
      </c>
      <c r="D32" t="s" s="104">
        <v>133</v>
      </c>
      <c r="E32" s="105">
        <v>18</v>
      </c>
      <c r="F32" s="105">
        <f>235/E32</f>
        <v>13.05555555555556</v>
      </c>
      <c r="G32" t="s" s="105">
        <v>504</v>
      </c>
      <c r="H32" s="106">
        <v>0</v>
      </c>
      <c r="I32" t="s" s="105">
        <v>38</v>
      </c>
      <c r="J32" s="105">
        <v>0</v>
      </c>
      <c r="K32" s="105">
        <v>1</v>
      </c>
      <c r="L32" s="107"/>
    </row>
    <row r="33" ht="18" customHeight="1">
      <c r="A33" s="102"/>
      <c r="B33" t="s" s="103">
        <v>515</v>
      </c>
      <c r="C33" t="s" s="109">
        <v>516</v>
      </c>
      <c r="D33" t="s" s="105">
        <v>140</v>
      </c>
      <c r="E33" s="105">
        <v>9</v>
      </c>
      <c r="F33" s="105">
        <f>235/E33</f>
        <v>26.11111111111111</v>
      </c>
      <c r="G33" t="s" s="105">
        <v>504</v>
      </c>
      <c r="H33" s="106">
        <v>0</v>
      </c>
      <c r="I33" t="s" s="105">
        <v>38</v>
      </c>
      <c r="J33" s="105">
        <v>0</v>
      </c>
      <c r="K33" s="105">
        <v>1</v>
      </c>
      <c r="L33" s="107"/>
    </row>
    <row r="34" ht="18" customHeight="1">
      <c r="A34" s="102"/>
      <c r="B34" t="s" s="103">
        <v>515</v>
      </c>
      <c r="C34" t="s" s="104">
        <v>516</v>
      </c>
      <c r="D34" t="s" s="108">
        <v>343</v>
      </c>
      <c r="E34" s="111">
        <v>17</v>
      </c>
      <c r="F34" s="105">
        <f>235/E34</f>
        <v>13.82352941176471</v>
      </c>
      <c r="G34" t="s" s="105">
        <v>504</v>
      </c>
      <c r="H34" s="106">
        <v>0</v>
      </c>
      <c r="I34" t="s" s="105">
        <v>38</v>
      </c>
      <c r="J34" s="105">
        <v>0</v>
      </c>
      <c r="K34" s="105">
        <v>1</v>
      </c>
      <c r="L34" s="107"/>
    </row>
    <row r="35" ht="18" customHeight="1">
      <c r="A35" s="102"/>
      <c r="B35" t="s" s="109">
        <v>46</v>
      </c>
      <c r="C35" t="s" s="108">
        <v>47</v>
      </c>
      <c r="D35" t="s" s="104">
        <v>124</v>
      </c>
      <c r="E35" s="105">
        <v>5</v>
      </c>
      <c r="F35" s="105">
        <f>235/E35</f>
        <v>47</v>
      </c>
      <c r="G35" t="s" s="105">
        <v>504</v>
      </c>
      <c r="H35" s="106">
        <f>VLOOKUP($B35,'Players'!$A$2:$I$299,9,0)</f>
        <v>95000</v>
      </c>
      <c r="I35" t="s" s="105">
        <f>VLOOKUP($B35,'Model'!$A$6:$G$175,7,0)</f>
        <v>38</v>
      </c>
      <c r="J35" s="105">
        <f>VLOOKUP($B35,'Model'!$A$6:$G$175,5,0)</f>
        <v>161000</v>
      </c>
      <c r="K35" s="105">
        <v>0.8</v>
      </c>
      <c r="L35" s="107"/>
    </row>
    <row r="36" ht="18" customHeight="1">
      <c r="A36" s="102"/>
      <c r="B36" t="s" s="103">
        <v>46</v>
      </c>
      <c r="C36" t="s" s="108">
        <v>47</v>
      </c>
      <c r="D36" t="s" s="108">
        <v>509</v>
      </c>
      <c r="E36" s="105">
        <v>17</v>
      </c>
      <c r="F36" s="105">
        <f>235/E36</f>
        <v>13.82352941176471</v>
      </c>
      <c r="G36" t="s" s="105">
        <v>504</v>
      </c>
      <c r="H36" s="106">
        <f>VLOOKUP($B36,'Players'!$A$2:$I$299,9,0)</f>
        <v>95000</v>
      </c>
      <c r="I36" t="s" s="105">
        <f>VLOOKUP($B36,'Model'!$A$6:$G$175,7,0)</f>
        <v>38</v>
      </c>
      <c r="J36" s="105">
        <f>VLOOKUP($B36,'Model'!$A$6:$G$175,5,0)</f>
        <v>161000</v>
      </c>
      <c r="K36" s="105">
        <v>0.75</v>
      </c>
      <c r="L36" s="107"/>
    </row>
    <row r="37" ht="18.5" customHeight="1">
      <c r="A37" s="102"/>
      <c r="B37" t="s" s="103">
        <v>46</v>
      </c>
      <c r="C37" t="s" s="109">
        <v>517</v>
      </c>
      <c r="D37" t="s" s="105">
        <v>140</v>
      </c>
      <c r="E37" s="105">
        <v>2</v>
      </c>
      <c r="F37" s="105">
        <f>235/E37</f>
        <v>117.5</v>
      </c>
      <c r="G37" t="s" s="105">
        <v>504</v>
      </c>
      <c r="H37" s="106">
        <f>VLOOKUP($B37,'Players'!$A$2:$I$299,9,0)</f>
        <v>95000</v>
      </c>
      <c r="I37" t="s" s="105">
        <f>VLOOKUP($B37,'Model'!$A$6:$G$175,7,0)</f>
        <v>38</v>
      </c>
      <c r="J37" s="105">
        <f>VLOOKUP($B37,'Model'!$A$6:$G$175,5,0)</f>
        <v>161000</v>
      </c>
      <c r="K37" s="105">
        <v>1</v>
      </c>
      <c r="L37" s="107"/>
    </row>
    <row r="38" ht="18" customHeight="1">
      <c r="A38" s="102"/>
      <c r="B38" t="s" s="109">
        <v>91</v>
      </c>
      <c r="C38" t="s" s="104">
        <v>518</v>
      </c>
      <c r="D38" t="s" s="108">
        <v>90</v>
      </c>
      <c r="E38" s="105">
        <v>2</v>
      </c>
      <c r="F38" s="105">
        <f>77/E38</f>
        <v>38.5</v>
      </c>
      <c r="G38" t="s" s="105">
        <v>508</v>
      </c>
      <c r="H38" s="106">
        <f>VLOOKUP($B38,'Players'!$A$2:$I$299,9,0)</f>
        <v>7500</v>
      </c>
      <c r="I38" t="s" s="105">
        <f>VLOOKUP($B38,'Model'!$A$6:$G$175,7,0)</f>
        <v>38</v>
      </c>
      <c r="J38" s="106">
        <f>VLOOKUP($B38,'Model'!$A$6:$G$175,5,0)</f>
        <v>30000</v>
      </c>
      <c r="K38" s="105">
        <v>0.75</v>
      </c>
      <c r="L38" s="107"/>
    </row>
    <row r="39" ht="18" customHeight="1">
      <c r="A39" s="102"/>
      <c r="B39" t="s" s="103">
        <v>91</v>
      </c>
      <c r="C39" t="s" s="104">
        <v>518</v>
      </c>
      <c r="D39" t="s" s="108">
        <v>114</v>
      </c>
      <c r="E39" s="105">
        <v>3</v>
      </c>
      <c r="F39" s="105">
        <f>77/E39</f>
        <v>25.66666666666667</v>
      </c>
      <c r="G39" t="s" s="105">
        <v>508</v>
      </c>
      <c r="H39" s="106">
        <f>VLOOKUP($B39,'Players'!$A$2:$I$299,9,0)</f>
        <v>7500</v>
      </c>
      <c r="I39" t="s" s="105">
        <f>VLOOKUP($B39,'Model'!$A$6:$G$175,7,0)</f>
        <v>511</v>
      </c>
      <c r="J39" s="106">
        <f>VLOOKUP($B39,'Model'!$A$6:$G$175,5,0)</f>
        <v>30000</v>
      </c>
      <c r="K39" s="105">
        <v>1</v>
      </c>
      <c r="L39" s="107"/>
    </row>
    <row r="40" ht="18" customHeight="1">
      <c r="A40" s="102"/>
      <c r="B40" t="s" s="109">
        <v>91</v>
      </c>
      <c r="C40" t="s" s="104">
        <v>518</v>
      </c>
      <c r="D40" t="s" s="110">
        <v>111</v>
      </c>
      <c r="E40" s="105">
        <v>11</v>
      </c>
      <c r="F40" s="105">
        <f>77/E40</f>
        <v>7</v>
      </c>
      <c r="G40" t="s" s="105">
        <v>508</v>
      </c>
      <c r="H40" s="106">
        <f>VLOOKUP($B40,'Players'!$A$2:$I$299,9,0)</f>
        <v>7500</v>
      </c>
      <c r="I40" t="s" s="105">
        <f>VLOOKUP($B40,'Model'!$A$6:$G$175,7,0)</f>
        <v>38</v>
      </c>
      <c r="J40" s="106">
        <f>VLOOKUP($B40,'Model'!$A$6:$G$175,5,0)</f>
        <v>30000</v>
      </c>
      <c r="K40" s="105">
        <v>1</v>
      </c>
      <c r="L40" s="107"/>
    </row>
    <row r="41" ht="18" customHeight="1">
      <c r="A41" s="102"/>
      <c r="B41" t="s" s="103">
        <v>94</v>
      </c>
      <c r="C41" t="s" s="110">
        <v>95</v>
      </c>
      <c r="D41" t="s" s="104">
        <v>124</v>
      </c>
      <c r="E41" s="105">
        <v>1</v>
      </c>
      <c r="F41" s="105">
        <f>77/E41</f>
        <v>77</v>
      </c>
      <c r="G41" t="s" s="105">
        <v>508</v>
      </c>
      <c r="H41" s="106">
        <f>VLOOKUP($B41,'Players'!$A$2:$I$299,9,0)</f>
        <v>14000</v>
      </c>
      <c r="I41" t="s" s="105">
        <f>VLOOKUP($B41,'Model'!$A$6:$G$175,7,0)</f>
        <v>38</v>
      </c>
      <c r="J41" s="106">
        <f>VLOOKUP($B41,'Model'!$A$6:$G$175,5,0)</f>
        <v>56000</v>
      </c>
      <c r="K41" s="105">
        <v>0.8</v>
      </c>
      <c r="L41" s="107"/>
    </row>
    <row r="42" ht="18" customHeight="1">
      <c r="A42" s="102"/>
      <c r="B42" t="s" s="103">
        <v>94</v>
      </c>
      <c r="C42" t="s" s="104">
        <v>95</v>
      </c>
      <c r="D42" t="s" s="104">
        <v>154</v>
      </c>
      <c r="E42" s="104">
        <v>2</v>
      </c>
      <c r="F42" s="105">
        <f>77/E42</f>
        <v>38.5</v>
      </c>
      <c r="G42" t="s" s="105">
        <v>508</v>
      </c>
      <c r="H42" s="106">
        <f>VLOOKUP($B42,'Players'!$A$2:$I$299,9,0)</f>
        <v>14000</v>
      </c>
      <c r="I42" t="s" s="105">
        <f>VLOOKUP($B42,'Model'!$A$6:$G$175,7,0)</f>
        <v>511</v>
      </c>
      <c r="J42" s="106">
        <f>VLOOKUP($B42,'Model'!$A$6:$G$175,5,0)</f>
        <v>56000</v>
      </c>
      <c r="K42" s="105">
        <v>1</v>
      </c>
      <c r="L42" s="107"/>
    </row>
    <row r="43" ht="18" customHeight="1">
      <c r="A43" s="102"/>
      <c r="B43" t="s" s="109">
        <v>94</v>
      </c>
      <c r="C43" t="s" s="104">
        <v>95</v>
      </c>
      <c r="D43" t="s" s="110">
        <v>111</v>
      </c>
      <c r="E43" s="105">
        <v>5</v>
      </c>
      <c r="F43" s="105">
        <f>77/E43</f>
        <v>15.4</v>
      </c>
      <c r="G43" t="s" s="105">
        <v>508</v>
      </c>
      <c r="H43" s="106">
        <f>VLOOKUP($B43,'Players'!$A$2:$I$299,9,0)</f>
        <v>14000</v>
      </c>
      <c r="I43" t="s" s="105">
        <f>VLOOKUP($B43,'Model'!$A$6:$G$175,7,0)</f>
        <v>38</v>
      </c>
      <c r="J43" s="106">
        <f>VLOOKUP($B43,'Model'!$A$6:$G$175,5,0)</f>
        <v>56000</v>
      </c>
      <c r="K43" s="105">
        <v>1</v>
      </c>
      <c r="L43" s="107"/>
    </row>
    <row r="44" ht="18" customHeight="1">
      <c r="A44" s="102"/>
      <c r="B44" t="s" s="109">
        <v>73</v>
      </c>
      <c r="C44" t="s" s="104">
        <v>74</v>
      </c>
      <c r="D44" t="s" s="108">
        <v>384</v>
      </c>
      <c r="E44" s="105">
        <v>1</v>
      </c>
      <c r="F44" s="105">
        <f>235/E44</f>
        <v>235</v>
      </c>
      <c r="G44" t="s" s="105">
        <v>504</v>
      </c>
      <c r="H44" s="106">
        <f>VLOOKUP($B44,'Players'!$A$2:$I$299,9,0)</f>
        <v>13000</v>
      </c>
      <c r="I44" t="s" s="105">
        <f>VLOOKUP($B44,'Model'!$A$6:$G$175,7,0)</f>
        <v>38</v>
      </c>
      <c r="J44" s="106">
        <f>VLOOKUP($B44,'Model'!$A$6:$G$175,5,0)</f>
        <v>52000</v>
      </c>
      <c r="K44" s="105">
        <v>1</v>
      </c>
      <c r="L44" s="107"/>
    </row>
    <row r="45" ht="18" customHeight="1">
      <c r="A45" s="102"/>
      <c r="B45" t="s" s="109">
        <v>73</v>
      </c>
      <c r="C45" t="s" s="113">
        <v>74</v>
      </c>
      <c r="D45" t="s" s="105">
        <v>271</v>
      </c>
      <c r="E45" s="105">
        <v>3</v>
      </c>
      <c r="F45" s="105">
        <f>235/E45</f>
        <v>78.33333333333333</v>
      </c>
      <c r="G45" t="s" s="105">
        <v>504</v>
      </c>
      <c r="H45" s="106">
        <f>VLOOKUP($B45,'Players'!$A$2:$I$299,9,0)</f>
        <v>13000</v>
      </c>
      <c r="I45" t="s" s="105">
        <f>VLOOKUP($B45,'Model'!$A$6:$G$175,7,0)</f>
        <v>38</v>
      </c>
      <c r="J45" s="106">
        <f>VLOOKUP($B45,'Model'!$A$6:$G$175,5,0)</f>
        <v>52000</v>
      </c>
      <c r="K45" s="105">
        <v>0.6</v>
      </c>
      <c r="L45" s="107"/>
    </row>
    <row r="46" ht="18" customHeight="1">
      <c r="A46" s="102"/>
      <c r="B46" t="s" s="103">
        <v>120</v>
      </c>
      <c r="C46" t="s" s="104">
        <v>121</v>
      </c>
      <c r="D46" t="s" s="104">
        <v>90</v>
      </c>
      <c r="E46" s="105">
        <v>3</v>
      </c>
      <c r="F46" s="105">
        <f>235/E46</f>
        <v>78.33333333333333</v>
      </c>
      <c r="G46" t="s" s="105">
        <v>504</v>
      </c>
      <c r="H46" s="106">
        <f>VLOOKUP($B46,'Players'!$A$2:$I$299,9,0)</f>
        <v>8500</v>
      </c>
      <c r="I46" t="s" s="105">
        <f>VLOOKUP($B46,'Model'!$A$6:$G$175,7,0)</f>
        <v>38</v>
      </c>
      <c r="J46" s="106">
        <f>VLOOKUP($B46,'Model'!$A$6:$G$175,5,0)</f>
        <v>34000</v>
      </c>
      <c r="K46" s="105">
        <v>0.75</v>
      </c>
      <c r="L46" s="107"/>
    </row>
    <row r="47" ht="18" customHeight="1">
      <c r="A47" s="102"/>
      <c r="B47" t="s" s="103">
        <v>134</v>
      </c>
      <c r="C47" t="s" s="104">
        <v>135</v>
      </c>
      <c r="D47" t="s" s="104">
        <v>90</v>
      </c>
      <c r="E47" s="105">
        <v>12</v>
      </c>
      <c r="F47" s="105">
        <f>235/E47</f>
        <v>19.58333333333333</v>
      </c>
      <c r="G47" t="s" s="105">
        <v>504</v>
      </c>
      <c r="H47" s="106">
        <f>VLOOKUP($B47,'Players'!$A$2:$I$299,9,0)</f>
        <v>2000</v>
      </c>
      <c r="I47" t="s" s="105">
        <f>VLOOKUP($B47,'Model'!$A$6:$G$175,7,0)</f>
        <v>38</v>
      </c>
      <c r="J47" s="106">
        <f>VLOOKUP($B47,'Model'!$A$6:$G$175,5,0)</f>
        <v>8000</v>
      </c>
      <c r="K47" s="105">
        <v>0.75</v>
      </c>
      <c r="L47" s="107"/>
    </row>
    <row r="48" ht="18" customHeight="1">
      <c r="A48" s="102"/>
      <c r="B48" t="s" s="103">
        <v>146</v>
      </c>
      <c r="C48" t="s" s="108">
        <v>147</v>
      </c>
      <c r="D48" t="s" s="105">
        <v>140</v>
      </c>
      <c r="E48" s="105">
        <v>5</v>
      </c>
      <c r="F48" s="105">
        <f>235/E48</f>
        <v>47</v>
      </c>
      <c r="G48" t="s" s="105">
        <v>504</v>
      </c>
      <c r="H48" s="106">
        <f>VLOOKUP($B48,'Players'!$A$2:$I$299,9,0)</f>
        <v>5000</v>
      </c>
      <c r="I48" t="s" s="105">
        <f>VLOOKUP($B48,'Model'!$A$6:$G$175,7,0)</f>
        <v>38</v>
      </c>
      <c r="J48" s="106">
        <f>VLOOKUP($B48,'Model'!$A$6:$G$175,5,0)</f>
        <v>20000</v>
      </c>
      <c r="K48" s="105">
        <v>1</v>
      </c>
      <c r="L48" s="107"/>
    </row>
    <row r="49" ht="18" customHeight="1">
      <c r="A49" s="102"/>
      <c r="B49" t="s" s="103">
        <v>144</v>
      </c>
      <c r="C49" t="s" s="104">
        <v>519</v>
      </c>
      <c r="D49" t="s" s="108">
        <v>509</v>
      </c>
      <c r="E49" s="105">
        <v>13</v>
      </c>
      <c r="F49" s="105">
        <f>235/E49</f>
        <v>18.07692307692308</v>
      </c>
      <c r="G49" t="s" s="105">
        <v>504</v>
      </c>
      <c r="H49" s="106">
        <f>VLOOKUP($B49,'Players'!$A$2:$I$299,9,0)</f>
        <v>13000</v>
      </c>
      <c r="I49" t="s" s="105">
        <f>VLOOKUP($B49,'Model'!$A$6:$G$175,7,0)</f>
        <v>511</v>
      </c>
      <c r="J49" s="106">
        <f>VLOOKUP($B49,'Model'!$A$6:$G$175,5,0)</f>
        <v>52000</v>
      </c>
      <c r="K49" s="105">
        <v>0.75</v>
      </c>
      <c r="L49" s="107"/>
    </row>
    <row r="50" ht="18" customHeight="1">
      <c r="A50" s="102"/>
      <c r="B50" t="s" s="103">
        <v>144</v>
      </c>
      <c r="C50" t="s" s="104">
        <v>519</v>
      </c>
      <c r="D50" t="s" s="108">
        <v>154</v>
      </c>
      <c r="E50" s="105">
        <v>11</v>
      </c>
      <c r="F50" s="105">
        <f>235/E50</f>
        <v>21.36363636363636</v>
      </c>
      <c r="G50" t="s" s="105">
        <v>504</v>
      </c>
      <c r="H50" s="106">
        <f>VLOOKUP($B50,'Players'!$A$2:$I$299,9,0)</f>
        <v>13000</v>
      </c>
      <c r="I50" t="s" s="105">
        <f>VLOOKUP($B50,'Model'!$A$6:$G$175,7,0)</f>
        <v>38</v>
      </c>
      <c r="J50" s="106">
        <f>VLOOKUP($B50,'Model'!$A$6:$G$175,5,0)</f>
        <v>52000</v>
      </c>
      <c r="K50" s="105">
        <v>1</v>
      </c>
      <c r="L50" s="107"/>
    </row>
    <row r="51" ht="18" customHeight="1">
      <c r="A51" s="102"/>
      <c r="B51" t="s" s="103">
        <v>144</v>
      </c>
      <c r="C51" t="s" s="104">
        <v>519</v>
      </c>
      <c r="D51" t="s" s="104">
        <v>108</v>
      </c>
      <c r="E51" s="105">
        <v>11</v>
      </c>
      <c r="F51" s="105">
        <f>235/E51</f>
        <v>21.36363636363636</v>
      </c>
      <c r="G51" t="s" s="105">
        <v>504</v>
      </c>
      <c r="H51" s="106">
        <f>VLOOKUP($B51,'Players'!$A$2:$I$299,9,0)</f>
        <v>13000</v>
      </c>
      <c r="I51" t="s" s="105">
        <f>VLOOKUP($B51,'Model'!$A$6:$G$175,7,0)</f>
        <v>511</v>
      </c>
      <c r="J51" s="106">
        <f>VLOOKUP($B51,'Model'!$A$6:$G$175,5,0)</f>
        <v>52000</v>
      </c>
      <c r="K51" s="105">
        <v>0.4</v>
      </c>
      <c r="L51" s="107"/>
    </row>
    <row r="52" ht="18" customHeight="1">
      <c r="A52" s="102"/>
      <c r="B52" t="s" s="103">
        <v>144</v>
      </c>
      <c r="C52" t="s" s="104">
        <v>519</v>
      </c>
      <c r="D52" t="s" s="105">
        <v>140</v>
      </c>
      <c r="E52" s="105">
        <v>3</v>
      </c>
      <c r="F52" s="105">
        <f>235/E52</f>
        <v>78.33333333333333</v>
      </c>
      <c r="G52" t="s" s="105">
        <v>504</v>
      </c>
      <c r="H52" s="106">
        <f>VLOOKUP($B52,'Players'!$A$2:$I$299,9,0)</f>
        <v>13000</v>
      </c>
      <c r="I52" t="s" s="105">
        <f>VLOOKUP($B52,'Model'!$A$6:$G$175,7,0)</f>
        <v>511</v>
      </c>
      <c r="J52" s="106">
        <f>VLOOKUP($B52,'Model'!$A$6:$G$175,5,0)</f>
        <v>52000</v>
      </c>
      <c r="K52" s="105">
        <v>1</v>
      </c>
      <c r="L52" s="107"/>
    </row>
    <row r="53" ht="18" customHeight="1">
      <c r="A53" s="102"/>
      <c r="B53" t="s" s="103">
        <v>131</v>
      </c>
      <c r="C53" t="s" s="108">
        <v>132</v>
      </c>
      <c r="D53" t="s" s="104">
        <v>133</v>
      </c>
      <c r="E53" s="105">
        <v>19</v>
      </c>
      <c r="F53" s="105">
        <f>235/E53</f>
        <v>12.36842105263158</v>
      </c>
      <c r="G53" t="s" s="105">
        <v>504</v>
      </c>
      <c r="H53" s="106">
        <f>VLOOKUP($B53,'Players'!$A$2:$I$299,9,0)</f>
        <v>1000</v>
      </c>
      <c r="I53" t="s" s="105">
        <f>VLOOKUP($B53,'Model'!$A$6:$G$175,7,0)</f>
        <v>38</v>
      </c>
      <c r="J53" s="106">
        <f>VLOOKUP($B53,'Model'!$A$6:$G$175,5,0)</f>
        <v>4000</v>
      </c>
      <c r="K53" s="105">
        <v>1</v>
      </c>
      <c r="L53" s="107"/>
    </row>
    <row r="54" ht="18" customHeight="1">
      <c r="A54" s="102"/>
      <c r="B54" t="s" s="103">
        <v>103</v>
      </c>
      <c r="C54" t="s" s="104">
        <v>104</v>
      </c>
      <c r="D54" t="s" s="108">
        <v>108</v>
      </c>
      <c r="E54" s="105">
        <v>5</v>
      </c>
      <c r="F54" s="105">
        <f>77/E54</f>
        <v>15.4</v>
      </c>
      <c r="G54" t="s" s="105">
        <v>508</v>
      </c>
      <c r="H54" s="106">
        <f>VLOOKUP($B54,'Players'!$A$2:$I$299,9,0)</f>
        <v>6000</v>
      </c>
      <c r="I54" t="s" s="105">
        <f>VLOOKUP($B54,'Model'!$A$6:$G$175,7,0)</f>
        <v>511</v>
      </c>
      <c r="J54" s="106">
        <f>VLOOKUP($B54,'Model'!$A$6:$G$175,5,0)</f>
        <v>24000</v>
      </c>
      <c r="K54" s="105">
        <v>0.4</v>
      </c>
      <c r="L54" s="107"/>
    </row>
    <row r="55" ht="18" customHeight="1">
      <c r="A55" s="102"/>
      <c r="B55" t="s" s="110">
        <v>103</v>
      </c>
      <c r="C55" t="s" s="108">
        <v>104</v>
      </c>
      <c r="D55" t="s" s="108">
        <v>143</v>
      </c>
      <c r="E55" s="105">
        <v>2</v>
      </c>
      <c r="F55" s="105">
        <f>77/E55</f>
        <v>38.5</v>
      </c>
      <c r="G55" t="s" s="105">
        <v>508</v>
      </c>
      <c r="H55" s="106">
        <f>VLOOKUP($B55,'Players'!$A$2:$I$299,9,0)</f>
        <v>6000</v>
      </c>
      <c r="I55" t="s" s="105">
        <f>VLOOKUP($B55,'Model'!$A$6:$G$175,7,0)</f>
        <v>38</v>
      </c>
      <c r="J55" s="106">
        <f>VLOOKUP($B55,'Model'!$A$6:$G$175,5,0)</f>
        <v>24000</v>
      </c>
      <c r="K55" s="105">
        <v>0.5</v>
      </c>
      <c r="L55" s="107"/>
    </row>
    <row r="56" ht="18" customHeight="1">
      <c r="A56" s="102"/>
      <c r="B56" t="s" s="109">
        <v>97</v>
      </c>
      <c r="C56" t="s" s="104">
        <v>98</v>
      </c>
      <c r="D56" t="s" s="108">
        <v>384</v>
      </c>
      <c r="E56" s="105">
        <v>11</v>
      </c>
      <c r="F56" s="105">
        <f>235/E56</f>
        <v>21.36363636363636</v>
      </c>
      <c r="G56" t="s" s="105">
        <v>504</v>
      </c>
      <c r="H56" s="106">
        <f>VLOOKUP($B56,'Players'!$A$2:$I$299,9,0)</f>
        <v>10500</v>
      </c>
      <c r="I56" t="s" s="105">
        <f>VLOOKUP($B56,'Model'!$A$6:$G$175,7,0)</f>
        <v>511</v>
      </c>
      <c r="J56" s="106">
        <f>VLOOKUP($B56,'Model'!$A$6:$G$175,5,0)</f>
        <v>42000</v>
      </c>
      <c r="K56" s="105">
        <v>1</v>
      </c>
      <c r="L56" s="107"/>
    </row>
    <row r="57" ht="18" customHeight="1">
      <c r="A57" s="102"/>
      <c r="B57" t="s" s="103">
        <v>97</v>
      </c>
      <c r="C57" t="s" s="108">
        <v>98</v>
      </c>
      <c r="D57" t="s" s="104">
        <v>143</v>
      </c>
      <c r="E57" s="105">
        <v>3</v>
      </c>
      <c r="F57" s="105">
        <f>235/E57</f>
        <v>78.33333333333333</v>
      </c>
      <c r="G57" t="s" s="105">
        <v>504</v>
      </c>
      <c r="H57" s="106">
        <f>VLOOKUP($B57,'Players'!$A$2:$I$299,9,0)</f>
        <v>10500</v>
      </c>
      <c r="I57" t="s" s="105">
        <f>VLOOKUP($B57,'Model'!$A$6:$G$175,7,0)</f>
        <v>38</v>
      </c>
      <c r="J57" s="106">
        <f>VLOOKUP($B57,'Model'!$A$6:$G$175,5,0)</f>
        <v>42000</v>
      </c>
      <c r="K57" s="105">
        <v>0.5</v>
      </c>
      <c r="L57" s="107"/>
    </row>
    <row r="58" ht="18" customHeight="1">
      <c r="A58" s="102"/>
      <c r="B58" t="s" s="109">
        <v>55</v>
      </c>
      <c r="C58" t="s" s="104">
        <v>520</v>
      </c>
      <c r="D58" t="s" s="108">
        <v>384</v>
      </c>
      <c r="E58" s="104">
        <v>2</v>
      </c>
      <c r="F58" s="105">
        <f>77/E58</f>
        <v>38.5</v>
      </c>
      <c r="G58" t="s" s="105">
        <v>508</v>
      </c>
      <c r="H58" s="106">
        <f>VLOOKUP($B58,'Players'!$A$2:$I$299,9,0)</f>
        <v>165000</v>
      </c>
      <c r="I58" t="s" s="105">
        <f>VLOOKUP($B58,'Model'!$A$6:$G$175,7,0)</f>
        <v>511</v>
      </c>
      <c r="J58" s="105">
        <f>VLOOKUP($B58,'Model'!$A$6:$G$175,5,0)</f>
        <v>560000</v>
      </c>
      <c r="K58" s="105">
        <v>1</v>
      </c>
      <c r="L58" s="107"/>
    </row>
    <row r="59" ht="18" customHeight="1">
      <c r="A59" s="102"/>
      <c r="B59" t="s" s="114">
        <v>55</v>
      </c>
      <c r="C59" t="s" s="109">
        <v>520</v>
      </c>
      <c r="D59" t="s" s="108">
        <v>509</v>
      </c>
      <c r="E59" s="104">
        <v>2</v>
      </c>
      <c r="F59" s="105">
        <f>77/E59</f>
        <v>38.5</v>
      </c>
      <c r="G59" t="s" s="105">
        <v>508</v>
      </c>
      <c r="H59" s="106">
        <f>VLOOKUP($B59,'Players'!$A$2:$I$299,9,0)</f>
        <v>165000</v>
      </c>
      <c r="I59" t="s" s="105">
        <f>VLOOKUP($B59,'Model'!$A$6:$G$175,7,0)</f>
        <v>38</v>
      </c>
      <c r="J59" s="105">
        <f>VLOOKUP($B59,'Model'!$A$6:$G$175,5,0)</f>
        <v>560000</v>
      </c>
      <c r="K59" s="105">
        <v>0.75</v>
      </c>
      <c r="L59" s="107"/>
    </row>
    <row r="60" ht="18.5" customHeight="1">
      <c r="A60" s="115"/>
      <c r="B60" t="s" s="116">
        <v>55</v>
      </c>
      <c r="C60" t="s" s="117">
        <v>520</v>
      </c>
      <c r="D60" t="s" s="104">
        <v>140</v>
      </c>
      <c r="E60" s="105">
        <v>2</v>
      </c>
      <c r="F60" s="105">
        <f>77/E60</f>
        <v>38.5</v>
      </c>
      <c r="G60" t="s" s="105">
        <v>508</v>
      </c>
      <c r="H60" s="106">
        <f>VLOOKUP($B60,'Players'!$A$2:$I$299,9,0)</f>
        <v>165000</v>
      </c>
      <c r="I60" t="s" s="105">
        <f>VLOOKUP($B60,'Model'!$A$6:$G$175,7,0)</f>
        <v>38</v>
      </c>
      <c r="J60" s="105">
        <f>VLOOKUP($B60,'Model'!$A$6:$G$175,5,0)</f>
        <v>560000</v>
      </c>
      <c r="K60" s="105">
        <v>1</v>
      </c>
      <c r="L60" s="107"/>
    </row>
    <row r="61" ht="18.5" customHeight="1">
      <c r="A61" s="115"/>
      <c r="B61" t="s" s="118">
        <v>55</v>
      </c>
      <c r="C61" t="s" s="117">
        <v>520</v>
      </c>
      <c r="D61" t="s" s="108">
        <v>114</v>
      </c>
      <c r="E61" s="105">
        <v>2</v>
      </c>
      <c r="F61" s="105">
        <f>77/E61</f>
        <v>38.5</v>
      </c>
      <c r="G61" t="s" s="105">
        <v>508</v>
      </c>
      <c r="H61" s="106">
        <f>VLOOKUP($B61,'Players'!$A$2:$I$299,9,0)</f>
        <v>165000</v>
      </c>
      <c r="I61" t="s" s="105">
        <f>VLOOKUP($B61,'Model'!$A$6:$G$175,7,0)</f>
        <v>38</v>
      </c>
      <c r="J61" s="105">
        <f>VLOOKUP($B61,'Model'!$A$6:$G$175,5,0)</f>
        <v>560000</v>
      </c>
      <c r="K61" s="105">
        <v>1</v>
      </c>
      <c r="L61" s="107"/>
    </row>
    <row r="62" ht="18.5" customHeight="1">
      <c r="A62" s="102"/>
      <c r="B62" t="s" s="119">
        <v>55</v>
      </c>
      <c r="C62" t="s" s="104">
        <v>520</v>
      </c>
      <c r="D62" t="s" s="110">
        <v>111</v>
      </c>
      <c r="E62" s="105">
        <v>1</v>
      </c>
      <c r="F62" s="105">
        <f>77/E62</f>
        <v>77</v>
      </c>
      <c r="G62" t="s" s="105">
        <v>508</v>
      </c>
      <c r="H62" s="106">
        <f>VLOOKUP($B62,'Players'!$A$2:$I$299,9,0)</f>
        <v>165000</v>
      </c>
      <c r="I62" t="s" s="105">
        <f>VLOOKUP($B62,'Model'!$A$6:$G$175,7,0)</f>
        <v>38</v>
      </c>
      <c r="J62" s="105">
        <f>VLOOKUP($B62,'Model'!$A$6:$G$175,5,0)</f>
        <v>560000</v>
      </c>
      <c r="K62" s="105">
        <v>1</v>
      </c>
      <c r="L62" s="107"/>
    </row>
    <row r="63" ht="18.5" customHeight="1">
      <c r="A63" s="115"/>
      <c r="B63" t="s" s="120">
        <v>55</v>
      </c>
      <c r="C63" t="s" s="121">
        <v>520</v>
      </c>
      <c r="D63" t="s" s="110">
        <v>343</v>
      </c>
      <c r="E63" s="105">
        <v>1</v>
      </c>
      <c r="F63" s="105">
        <f>77/E63</f>
        <v>77</v>
      </c>
      <c r="G63" t="s" s="105">
        <v>508</v>
      </c>
      <c r="H63" s="106">
        <f>VLOOKUP($B63,'Players'!$A$2:$I$299,9,0)</f>
        <v>165000</v>
      </c>
      <c r="I63" t="s" s="105">
        <f>VLOOKUP($B63,'Model'!$A$6:$G$175,7,0)</f>
        <v>38</v>
      </c>
      <c r="J63" s="105">
        <f>VLOOKUP($B63,'Model'!$A$6:$G$175,5,0)</f>
        <v>560000</v>
      </c>
      <c r="K63" s="105">
        <v>1</v>
      </c>
      <c r="L63" s="107"/>
    </row>
    <row r="64" ht="18" customHeight="1">
      <c r="A64" s="102"/>
      <c r="B64" t="s" s="103">
        <v>88</v>
      </c>
      <c r="C64" t="s" s="104">
        <v>89</v>
      </c>
      <c r="D64" t="s" s="104">
        <v>90</v>
      </c>
      <c r="E64" s="105">
        <v>2</v>
      </c>
      <c r="F64" s="105">
        <f>235/E64</f>
        <v>117.5</v>
      </c>
      <c r="G64" t="s" s="105">
        <v>504</v>
      </c>
      <c r="H64" s="106">
        <f>VLOOKUP($B64,'Players'!$A$2:$I$299,9,0)</f>
        <v>13000</v>
      </c>
      <c r="I64" t="s" s="105">
        <f>VLOOKUP($B64,'Model'!$A$6:$G$175,7,0)</f>
        <v>38</v>
      </c>
      <c r="J64" s="106">
        <f>VLOOKUP($B64,'Model'!$A$6:$G$175,5,0)</f>
        <v>52000</v>
      </c>
      <c r="K64" s="105">
        <v>0.75</v>
      </c>
      <c r="L64" s="107"/>
    </row>
    <row r="65" ht="18" customHeight="1">
      <c r="A65" s="102"/>
      <c r="B65" t="s" s="103">
        <v>128</v>
      </c>
      <c r="C65" t="s" s="110">
        <v>129</v>
      </c>
      <c r="D65" t="s" s="104">
        <v>124</v>
      </c>
      <c r="E65" s="105">
        <v>2</v>
      </c>
      <c r="F65" s="105">
        <f>77/E65</f>
        <v>38.5</v>
      </c>
      <c r="G65" t="s" s="105">
        <v>508</v>
      </c>
      <c r="H65" s="106">
        <f>VLOOKUP($B65,'Players'!$A$2:$I$299,9,0)</f>
        <v>15500</v>
      </c>
      <c r="I65" t="s" s="105">
        <f>VLOOKUP($B65,'Model'!$A$6:$G$175,7,0)</f>
        <v>38</v>
      </c>
      <c r="J65" s="106">
        <f>VLOOKUP($B65,'Model'!$A$6:$G$175,5,0)</f>
        <v>62000</v>
      </c>
      <c r="K65" s="105">
        <v>0.8</v>
      </c>
      <c r="L65" s="107"/>
    </row>
    <row r="66" ht="18" customHeight="1">
      <c r="A66" s="102"/>
      <c r="B66" t="s" s="103">
        <v>128</v>
      </c>
      <c r="C66" t="s" s="104">
        <v>129</v>
      </c>
      <c r="D66" t="s" s="110">
        <v>228</v>
      </c>
      <c r="E66" s="105">
        <v>4</v>
      </c>
      <c r="F66" s="105">
        <f>77/E66</f>
        <v>19.25</v>
      </c>
      <c r="G66" t="s" s="105">
        <v>508</v>
      </c>
      <c r="H66" s="106">
        <f>VLOOKUP($B66,'Players'!$A$2:$I$299,9,0)</f>
        <v>15500</v>
      </c>
      <c r="I66" t="s" s="105">
        <f>VLOOKUP($B66,'Model'!$A$6:$G$175,7,0)</f>
        <v>38</v>
      </c>
      <c r="J66" s="106">
        <f>VLOOKUP($B66,'Model'!$A$6:$G$175,5,0)</f>
        <v>62000</v>
      </c>
      <c r="K66" s="105">
        <v>0.3</v>
      </c>
      <c r="L66" s="107"/>
    </row>
    <row r="67" ht="18" customHeight="1">
      <c r="A67" s="102"/>
      <c r="B67" t="s" s="103">
        <v>128</v>
      </c>
      <c r="C67" t="s" s="108">
        <v>129</v>
      </c>
      <c r="D67" t="s" s="104">
        <v>140</v>
      </c>
      <c r="E67" s="105">
        <v>1</v>
      </c>
      <c r="F67" s="105">
        <f>77/E67</f>
        <v>77</v>
      </c>
      <c r="G67" t="s" s="105">
        <v>508</v>
      </c>
      <c r="H67" s="106">
        <f>VLOOKUP($B67,'Players'!$A$2:$I$299,9,0)</f>
        <v>15500</v>
      </c>
      <c r="I67" t="s" s="105">
        <f>VLOOKUP($B67,'Model'!$A$6:$G$175,7,0)</f>
        <v>511</v>
      </c>
      <c r="J67" s="106">
        <f>VLOOKUP($B67,'Model'!$A$6:$G$175,5,0)</f>
        <v>62000</v>
      </c>
      <c r="K67" s="105">
        <v>1</v>
      </c>
      <c r="L67" s="107"/>
    </row>
    <row r="68" ht="18" customHeight="1">
      <c r="A68" s="102"/>
      <c r="B68" t="s" s="109">
        <v>128</v>
      </c>
      <c r="C68" t="s" s="109">
        <v>129</v>
      </c>
      <c r="D68" t="s" s="110">
        <v>111</v>
      </c>
      <c r="E68" s="105">
        <v>7</v>
      </c>
      <c r="F68" s="105">
        <f>77/E68</f>
        <v>11</v>
      </c>
      <c r="G68" t="s" s="105">
        <v>508</v>
      </c>
      <c r="H68" s="106">
        <f>VLOOKUP($B68,'Players'!$A$2:$I$299,9,0)</f>
        <v>15500</v>
      </c>
      <c r="I68" t="s" s="105">
        <f>VLOOKUP($B68,'Model'!$A$6:$G$175,7,0)</f>
        <v>38</v>
      </c>
      <c r="J68" s="106">
        <f>VLOOKUP($B68,'Model'!$A$6:$G$175,5,0)</f>
        <v>62000</v>
      </c>
      <c r="K68" s="105">
        <v>1</v>
      </c>
      <c r="L68" s="107"/>
    </row>
    <row r="69" ht="18" customHeight="1">
      <c r="A69" s="102"/>
      <c r="B69" t="s" s="103">
        <v>115</v>
      </c>
      <c r="C69" t="s" s="108">
        <v>116</v>
      </c>
      <c r="D69" t="s" s="105">
        <v>114</v>
      </c>
      <c r="E69" s="105">
        <v>1</v>
      </c>
      <c r="F69" s="105">
        <f>235/E69</f>
        <v>235</v>
      </c>
      <c r="G69" t="s" s="105">
        <v>504</v>
      </c>
      <c r="H69" s="106">
        <f>VLOOKUP($B69,'Players'!$A$2:$I$299,9,0)</f>
        <v>13000</v>
      </c>
      <c r="I69" t="s" s="105">
        <f>VLOOKUP($B69,'Model'!$A$6:$G$175,7,0)</f>
        <v>38</v>
      </c>
      <c r="J69" s="106">
        <f>VLOOKUP($B69,'Model'!$A$6:$G$175,5,0)</f>
        <v>52000</v>
      </c>
      <c r="K69" s="105">
        <v>1</v>
      </c>
      <c r="L69" s="107"/>
    </row>
    <row r="70" ht="18" customHeight="1">
      <c r="A70" s="102"/>
      <c r="B70" t="s" s="109">
        <v>79</v>
      </c>
      <c r="C70" t="s" s="104">
        <v>521</v>
      </c>
      <c r="D70" t="s" s="104">
        <v>124</v>
      </c>
      <c r="E70" s="105">
        <v>1</v>
      </c>
      <c r="F70" s="105">
        <f>235/E70</f>
        <v>235</v>
      </c>
      <c r="G70" t="s" s="105">
        <v>504</v>
      </c>
      <c r="H70" s="106">
        <f>VLOOKUP($B70,'Players'!$A$2:$I$299,9,0)</f>
        <v>50500</v>
      </c>
      <c r="I70" t="s" s="105">
        <f>VLOOKUP($B70,'Model'!$A$6:$G$175,7,0)</f>
        <v>38</v>
      </c>
      <c r="J70" s="106">
        <f>VLOOKUP($B70,'Model'!$A$6:$G$175,5,0)</f>
        <v>202000</v>
      </c>
      <c r="K70" s="105">
        <v>0.8</v>
      </c>
      <c r="L70" s="107"/>
    </row>
    <row r="71" ht="18" customHeight="1">
      <c r="A71" s="102"/>
      <c r="B71" t="s" s="103">
        <v>79</v>
      </c>
      <c r="C71" t="s" s="104">
        <v>521</v>
      </c>
      <c r="D71" t="s" s="108">
        <v>509</v>
      </c>
      <c r="E71" s="105">
        <v>3</v>
      </c>
      <c r="F71" s="105">
        <f>235/E71</f>
        <v>78.33333333333333</v>
      </c>
      <c r="G71" t="s" s="105">
        <v>504</v>
      </c>
      <c r="H71" s="106">
        <f>VLOOKUP($B71,'Players'!$A$2:$I$299,9,0)</f>
        <v>50500</v>
      </c>
      <c r="I71" t="s" s="105">
        <f>VLOOKUP($B71,'Model'!$A$6:$G$175,7,0)</f>
        <v>511</v>
      </c>
      <c r="J71" s="106">
        <f>VLOOKUP($B71,'Model'!$A$6:$G$175,5,0)</f>
        <v>202000</v>
      </c>
      <c r="K71" s="105">
        <v>0.75</v>
      </c>
      <c r="L71" s="107"/>
    </row>
    <row r="72" ht="18" customHeight="1">
      <c r="A72" s="102"/>
      <c r="B72" t="s" s="109">
        <v>79</v>
      </c>
      <c r="C72" t="s" s="104">
        <v>521</v>
      </c>
      <c r="D72" t="s" s="108">
        <v>315</v>
      </c>
      <c r="E72" s="105">
        <v>13</v>
      </c>
      <c r="F72" s="105">
        <f>235/E72</f>
        <v>18.07692307692308</v>
      </c>
      <c r="G72" t="s" s="105">
        <v>504</v>
      </c>
      <c r="H72" s="106">
        <f>VLOOKUP($B72,'Players'!$A$2:$I$299,9,0)</f>
        <v>50500</v>
      </c>
      <c r="I72" t="s" s="105">
        <f>VLOOKUP($B72,'Model'!$A$6:$G$175,7,0)</f>
        <v>38</v>
      </c>
      <c r="J72" s="106">
        <f>VLOOKUP($B72,'Model'!$A$6:$G$175,5,0)</f>
        <v>202000</v>
      </c>
      <c r="K72" s="105">
        <v>0.2</v>
      </c>
      <c r="L72" s="107"/>
    </row>
    <row r="73" ht="18" customHeight="1">
      <c r="A73" s="102"/>
      <c r="B73" t="s" s="103">
        <v>79</v>
      </c>
      <c r="C73" t="s" s="104">
        <v>521</v>
      </c>
      <c r="D73" t="s" s="104">
        <v>133</v>
      </c>
      <c r="E73" s="105">
        <v>4</v>
      </c>
      <c r="F73" s="105">
        <f>235/E73</f>
        <v>58.75</v>
      </c>
      <c r="G73" t="s" s="105">
        <v>504</v>
      </c>
      <c r="H73" s="106">
        <f>VLOOKUP($B73,'Players'!$A$2:$I$299,9,0)</f>
        <v>50500</v>
      </c>
      <c r="I73" t="s" s="105">
        <f>VLOOKUP($B73,'Model'!$A$6:$G$175,7,0)</f>
        <v>38</v>
      </c>
      <c r="J73" s="106">
        <f>VLOOKUP($B73,'Model'!$A$6:$G$175,5,0)</f>
        <v>202000</v>
      </c>
      <c r="K73" s="105">
        <v>1</v>
      </c>
      <c r="L73" s="107"/>
    </row>
    <row r="74" ht="18" customHeight="1">
      <c r="A74" s="102"/>
      <c r="B74" t="s" s="103">
        <v>79</v>
      </c>
      <c r="C74" t="s" s="104">
        <v>521</v>
      </c>
      <c r="D74" t="s" s="108">
        <v>343</v>
      </c>
      <c r="E74" s="111">
        <v>4</v>
      </c>
      <c r="F74" s="105">
        <f>235/E74</f>
        <v>58.75</v>
      </c>
      <c r="G74" t="s" s="105">
        <v>504</v>
      </c>
      <c r="H74" s="106">
        <f>VLOOKUP($B74,'Players'!$A$2:$I$299,9,0)</f>
        <v>50500</v>
      </c>
      <c r="I74" t="s" s="105">
        <f>VLOOKUP($B74,'Model'!$A$6:$G$175,7,0)</f>
        <v>38</v>
      </c>
      <c r="J74" s="106">
        <f>VLOOKUP($B74,'Model'!$A$6:$G$175,5,0)</f>
        <v>202000</v>
      </c>
      <c r="K74" s="105">
        <v>1</v>
      </c>
      <c r="L74" s="107"/>
    </row>
    <row r="75" ht="18" customHeight="1">
      <c r="A75" s="102"/>
      <c r="B75" t="s" s="109">
        <v>109</v>
      </c>
      <c r="C75" t="s" s="104">
        <v>110</v>
      </c>
      <c r="D75" t="s" s="110">
        <v>111</v>
      </c>
      <c r="E75" s="105">
        <v>4</v>
      </c>
      <c r="F75" s="105">
        <f>77/E75</f>
        <v>19.25</v>
      </c>
      <c r="G75" t="s" s="105">
        <v>508</v>
      </c>
      <c r="H75" s="106">
        <f>VLOOKUP($B75,'Players'!$A$2:$I$299,9,0)</f>
        <v>2000</v>
      </c>
      <c r="I75" t="s" s="105">
        <f>VLOOKUP($B75,'Model'!$A$6:$G$175,7,0)</f>
        <v>38</v>
      </c>
      <c r="J75" s="106">
        <f>VLOOKUP($B75,'Model'!$A$6:$G$175,5,0)</f>
        <v>8000</v>
      </c>
      <c r="K75" s="105">
        <v>1</v>
      </c>
      <c r="L75" s="107"/>
    </row>
    <row r="76" ht="18" customHeight="1">
      <c r="A76" s="102"/>
      <c r="B76" t="s" s="103">
        <v>70</v>
      </c>
      <c r="C76" t="s" s="104">
        <v>71</v>
      </c>
      <c r="D76" t="s" s="104">
        <v>154</v>
      </c>
      <c r="E76" s="104">
        <v>1</v>
      </c>
      <c r="F76" s="105">
        <f>77/E76</f>
        <v>77</v>
      </c>
      <c r="G76" t="s" s="105">
        <v>508</v>
      </c>
      <c r="H76" s="106">
        <f>VLOOKUP($B76,'Players'!$A$2:$I$299,9,0)</f>
        <v>38500</v>
      </c>
      <c r="I76" t="s" s="105">
        <f>VLOOKUP($B76,'Model'!$A$6:$G$175,7,0)</f>
        <v>38</v>
      </c>
      <c r="J76" s="106">
        <f>VLOOKUP($B76,'Model'!$A$6:$G$175,5,0)</f>
        <v>154000</v>
      </c>
      <c r="K76" s="105">
        <v>1</v>
      </c>
      <c r="L76" s="107"/>
    </row>
    <row r="77" ht="18" customHeight="1">
      <c r="A77" s="102"/>
      <c r="B77" t="s" s="109">
        <v>70</v>
      </c>
      <c r="C77" t="s" s="104">
        <v>71</v>
      </c>
      <c r="D77" t="s" s="108">
        <v>90</v>
      </c>
      <c r="E77" s="105">
        <v>1</v>
      </c>
      <c r="F77" s="105">
        <f>77/E77</f>
        <v>77</v>
      </c>
      <c r="G77" t="s" s="105">
        <v>508</v>
      </c>
      <c r="H77" s="106">
        <f>VLOOKUP($B77,'Players'!$A$2:$I$299,9,0)</f>
        <v>38500</v>
      </c>
      <c r="I77" t="s" s="105">
        <f>VLOOKUP($B77,'Model'!$A$6:$G$175,7,0)</f>
        <v>511</v>
      </c>
      <c r="J77" s="106">
        <f>VLOOKUP($B77,'Model'!$A$6:$G$175,5,0)</f>
        <v>154000</v>
      </c>
      <c r="K77" s="105">
        <v>0.75</v>
      </c>
      <c r="L77" s="107"/>
    </row>
    <row r="78" ht="18" customHeight="1">
      <c r="A78" s="102"/>
      <c r="B78" t="s" s="109">
        <v>70</v>
      </c>
      <c r="C78" t="s" s="108">
        <v>71</v>
      </c>
      <c r="D78" t="s" s="108">
        <v>315</v>
      </c>
      <c r="E78" s="105">
        <v>1</v>
      </c>
      <c r="F78" s="105">
        <f>77/E78</f>
        <v>77</v>
      </c>
      <c r="G78" t="s" s="105">
        <v>508</v>
      </c>
      <c r="H78" s="106">
        <f>VLOOKUP($B78,'Players'!$A$2:$I$299,9,0)</f>
        <v>38500</v>
      </c>
      <c r="I78" t="s" s="105">
        <f>VLOOKUP($B78,'Model'!$A$6:$G$175,7,0)</f>
        <v>38</v>
      </c>
      <c r="J78" s="106">
        <f>VLOOKUP($B78,'Model'!$A$6:$G$175,5,0)</f>
        <v>154000</v>
      </c>
      <c r="K78" s="105">
        <v>0.2</v>
      </c>
      <c r="L78" s="107"/>
    </row>
    <row r="79" ht="18" customHeight="1">
      <c r="A79" s="102"/>
      <c r="B79" t="s" s="110">
        <v>70</v>
      </c>
      <c r="C79" t="s" s="108">
        <v>71</v>
      </c>
      <c r="D79" t="s" s="108">
        <v>143</v>
      </c>
      <c r="E79" s="105">
        <v>3</v>
      </c>
      <c r="F79" s="105">
        <f>77/E79</f>
        <v>25.66666666666667</v>
      </c>
      <c r="G79" t="s" s="105">
        <v>508</v>
      </c>
      <c r="H79" s="106">
        <f>VLOOKUP($B79,'Players'!$A$2:$I$299,9,0)</f>
        <v>38500</v>
      </c>
      <c r="I79" t="s" s="105">
        <f>VLOOKUP($B79,'Model'!$A$6:$G$175,7,0)</f>
        <v>38</v>
      </c>
      <c r="J79" s="106">
        <f>VLOOKUP($B79,'Model'!$A$6:$G$175,5,0)</f>
        <v>154000</v>
      </c>
      <c r="K79" s="105">
        <v>0.5</v>
      </c>
      <c r="L79" s="107"/>
    </row>
    <row r="80" ht="18.5" customHeight="1">
      <c r="A80" s="102"/>
      <c r="B80" t="s" s="109">
        <v>70</v>
      </c>
      <c r="C80" t="s" s="104">
        <v>71</v>
      </c>
      <c r="D80" t="s" s="110">
        <v>111</v>
      </c>
      <c r="E80" s="105">
        <v>1</v>
      </c>
      <c r="F80" s="105">
        <f>77/E80</f>
        <v>77</v>
      </c>
      <c r="G80" t="s" s="105">
        <v>508</v>
      </c>
      <c r="H80" s="106">
        <f>VLOOKUP($B80,'Players'!$A$2:$I$299,9,0)</f>
        <v>38500</v>
      </c>
      <c r="I80" t="s" s="105">
        <f>VLOOKUP($B80,'Model'!$A$6:$G$175,7,0)</f>
        <v>38</v>
      </c>
      <c r="J80" s="106">
        <f>VLOOKUP($B80,'Model'!$A$6:$G$175,5,0)</f>
        <v>154000</v>
      </c>
      <c r="K80" s="105">
        <v>1</v>
      </c>
      <c r="L80" s="107"/>
    </row>
    <row r="81" ht="18" customHeight="1">
      <c r="A81" s="102"/>
      <c r="B81" t="s" s="109">
        <v>70</v>
      </c>
      <c r="C81" t="s" s="104">
        <v>71</v>
      </c>
      <c r="D81" t="s" s="110">
        <v>343</v>
      </c>
      <c r="E81" s="105">
        <v>3</v>
      </c>
      <c r="F81" s="105">
        <f>77/E81</f>
        <v>25.66666666666667</v>
      </c>
      <c r="G81" t="s" s="105">
        <v>508</v>
      </c>
      <c r="H81" s="106">
        <f>VLOOKUP($B81,'Players'!$A$2:$I$299,9,0)</f>
        <v>38500</v>
      </c>
      <c r="I81" t="s" s="105">
        <f>VLOOKUP($B81,'Model'!$A$6:$G$175,7,0)</f>
        <v>511</v>
      </c>
      <c r="J81" s="106">
        <f>VLOOKUP($B81,'Model'!$A$6:$G$175,5,0)</f>
        <v>154000</v>
      </c>
      <c r="K81" s="105">
        <v>1</v>
      </c>
      <c r="L81" s="107"/>
    </row>
    <row r="82" ht="18" customHeight="1">
      <c r="A82" s="102"/>
      <c r="B82" t="s" s="109">
        <v>122</v>
      </c>
      <c r="C82" t="s" s="108">
        <v>123</v>
      </c>
      <c r="D82" t="s" s="104">
        <v>124</v>
      </c>
      <c r="E82" s="105">
        <v>7</v>
      </c>
      <c r="F82" s="105">
        <f>235/E82</f>
        <v>33.57142857142857</v>
      </c>
      <c r="G82" t="s" s="105">
        <v>504</v>
      </c>
      <c r="H82" s="106">
        <f>VLOOKUP($B82,'Players'!$A$2:$I$299,9,0)</f>
        <v>3500</v>
      </c>
      <c r="I82" t="s" s="105">
        <f>VLOOKUP($B82,'Model'!$A$6:$G$175,7,0)</f>
        <v>38</v>
      </c>
      <c r="J82" s="106">
        <f>VLOOKUP($B82,'Model'!$A$6:$G$175,5,0)</f>
        <v>14000</v>
      </c>
      <c r="K82" s="105">
        <v>0.8</v>
      </c>
      <c r="L82" s="107"/>
    </row>
    <row r="83" ht="18" customHeight="1">
      <c r="A83" s="102"/>
      <c r="B83" t="s" s="103">
        <v>106</v>
      </c>
      <c r="C83" t="s" s="104">
        <v>107</v>
      </c>
      <c r="D83" t="s" s="108">
        <v>108</v>
      </c>
      <c r="E83" s="105">
        <v>2</v>
      </c>
      <c r="F83" s="105">
        <f>77/E83</f>
        <v>38.5</v>
      </c>
      <c r="G83" t="s" s="105">
        <v>508</v>
      </c>
      <c r="H83" s="106">
        <f>VLOOKUP($B83,'Players'!$A$2:$I$299,9,0)</f>
        <v>4500</v>
      </c>
      <c r="I83" t="s" s="105">
        <f>VLOOKUP($B83,'Model'!$A$6:$G$175,7,0)</f>
        <v>38</v>
      </c>
      <c r="J83" s="106">
        <f>VLOOKUP($B83,'Model'!$A$6:$G$175,5,0)</f>
        <v>18000</v>
      </c>
      <c r="K83" s="105">
        <v>0.4</v>
      </c>
      <c r="L83" s="107"/>
    </row>
    <row r="84" ht="18" customHeight="1">
      <c r="A84" s="102"/>
      <c r="B84" t="s" s="103">
        <v>136</v>
      </c>
      <c r="C84" t="s" s="108">
        <v>272</v>
      </c>
      <c r="D84" t="s" s="108">
        <v>114</v>
      </c>
      <c r="E84" s="105">
        <v>1</v>
      </c>
      <c r="F84" s="105">
        <f>77/E84</f>
        <v>77</v>
      </c>
      <c r="G84" t="s" s="105">
        <v>508</v>
      </c>
      <c r="H84" s="106">
        <f>VLOOKUP($B84,'Players'!$A$2:$I$299,9,0)</f>
        <v>8000</v>
      </c>
      <c r="I84" t="s" s="105">
        <f>VLOOKUP($B84,'Model'!$A$6:$G$175,7,0)</f>
        <v>511</v>
      </c>
      <c r="J84" s="106">
        <f>VLOOKUP($B84,'Model'!$A$6:$G$175,5,0)</f>
        <v>32000</v>
      </c>
      <c r="K84" s="105">
        <v>1</v>
      </c>
      <c r="L84" s="107"/>
    </row>
    <row r="85" ht="18" customHeight="1">
      <c r="A85" s="102"/>
      <c r="B85" t="s" s="103">
        <v>112</v>
      </c>
      <c r="C85" t="s" s="108">
        <v>113</v>
      </c>
      <c r="D85" t="s" s="105">
        <v>114</v>
      </c>
      <c r="E85" s="105">
        <v>3</v>
      </c>
      <c r="F85" s="105">
        <f>235/E85</f>
        <v>78.33333333333333</v>
      </c>
      <c r="G85" t="s" s="105">
        <v>504</v>
      </c>
      <c r="H85" s="106">
        <f>VLOOKUP($B85,'Players'!$A$2:$I$299,9,0)</f>
        <v>8500</v>
      </c>
      <c r="I85" t="s" s="105">
        <f>VLOOKUP($B85,'Model'!$A$6:$G$175,7,0)</f>
        <v>38</v>
      </c>
      <c r="J85" s="106">
        <f>VLOOKUP($B85,'Model'!$A$6:$G$175,5,0)</f>
        <v>34000</v>
      </c>
      <c r="K85" s="105">
        <v>1</v>
      </c>
      <c r="L85" s="107"/>
    </row>
    <row r="86" ht="18" customHeight="1">
      <c r="A86" s="102"/>
      <c r="B86" t="s" s="109">
        <v>49</v>
      </c>
      <c r="C86" t="s" s="108">
        <v>156</v>
      </c>
      <c r="D86" t="s" s="104">
        <v>124</v>
      </c>
      <c r="E86" s="105">
        <v>6</v>
      </c>
      <c r="F86" s="105">
        <f>235/E86</f>
        <v>39.16666666666666</v>
      </c>
      <c r="G86" t="s" s="105">
        <v>504</v>
      </c>
      <c r="H86" s="106">
        <f>VLOOKUP($B86,'Players'!$A$2:$I$299,9,0)</f>
        <v>124000</v>
      </c>
      <c r="I86" t="s" s="105">
        <f>VLOOKUP($B86,'Model'!$A$6:$G$175,7,0)</f>
        <v>35</v>
      </c>
      <c r="J86" s="105">
        <f>VLOOKUP($B86,'Model'!$A$6:$G$175,5,0)</f>
        <v>580000</v>
      </c>
      <c r="K86" s="105">
        <v>0.8</v>
      </c>
      <c r="L86" s="107"/>
    </row>
    <row r="87" ht="18" customHeight="1">
      <c r="A87" s="102"/>
      <c r="B87" t="s" s="103">
        <v>49</v>
      </c>
      <c r="C87" t="s" s="108">
        <v>156</v>
      </c>
      <c r="D87" t="s" s="108">
        <v>509</v>
      </c>
      <c r="E87" s="105">
        <v>11</v>
      </c>
      <c r="F87" s="105">
        <f>235/E87</f>
        <v>21.36363636363636</v>
      </c>
      <c r="G87" t="s" s="105">
        <v>504</v>
      </c>
      <c r="H87" s="106">
        <f>VLOOKUP($B87,'Players'!$A$2:$I$299,9,0)</f>
        <v>124000</v>
      </c>
      <c r="I87" t="s" s="105">
        <f>VLOOKUP($B87,'Model'!$A$6:$G$175,7,0)</f>
        <v>35</v>
      </c>
      <c r="J87" s="105">
        <f>VLOOKUP($B87,'Model'!$A$6:$G$175,5,0)</f>
        <v>580000</v>
      </c>
      <c r="K87" s="105">
        <v>0.75</v>
      </c>
      <c r="L87" s="107"/>
    </row>
    <row r="88" ht="18" customHeight="1">
      <c r="A88" s="102"/>
      <c r="B88" t="s" s="103">
        <v>49</v>
      </c>
      <c r="C88" t="s" s="108">
        <v>156</v>
      </c>
      <c r="D88" t="s" s="104">
        <v>133</v>
      </c>
      <c r="E88" s="105">
        <v>6</v>
      </c>
      <c r="F88" s="105">
        <f>235/E88</f>
        <v>39.16666666666666</v>
      </c>
      <c r="G88" t="s" s="105">
        <v>504</v>
      </c>
      <c r="H88" s="106">
        <f>VLOOKUP($B88,'Players'!$A$2:$I$299,9,0)</f>
        <v>124000</v>
      </c>
      <c r="I88" t="s" s="105">
        <f>VLOOKUP($B88,'Model'!$A$6:$G$175,7,0)</f>
        <v>522</v>
      </c>
      <c r="J88" s="105">
        <f>VLOOKUP($B88,'Model'!$A$6:$G$175,5,0)</f>
        <v>580000</v>
      </c>
      <c r="K88" s="105">
        <v>1</v>
      </c>
      <c r="L88" s="107"/>
    </row>
    <row r="89" ht="18" customHeight="1">
      <c r="A89" s="102"/>
      <c r="B89" t="s" s="109">
        <v>49</v>
      </c>
      <c r="C89" t="s" s="109">
        <v>156</v>
      </c>
      <c r="D89" t="s" s="105">
        <v>271</v>
      </c>
      <c r="E89" s="105">
        <v>9</v>
      </c>
      <c r="F89" s="105">
        <f>235/E89</f>
        <v>26.11111111111111</v>
      </c>
      <c r="G89" t="s" s="105">
        <v>504</v>
      </c>
      <c r="H89" s="106">
        <f>VLOOKUP($B89,'Players'!$A$2:$I$299,9,0)</f>
        <v>124000</v>
      </c>
      <c r="I89" t="s" s="105">
        <f>VLOOKUP($B89,'Model'!$A$6:$G$175,7,0)</f>
        <v>522</v>
      </c>
      <c r="J89" s="105">
        <f>VLOOKUP($B89,'Model'!$A$6:$G$175,5,0)</f>
        <v>580000</v>
      </c>
      <c r="K89" s="105">
        <v>0.6</v>
      </c>
      <c r="L89" s="107"/>
    </row>
    <row r="90" ht="18" customHeight="1">
      <c r="A90" s="102"/>
      <c r="B90" t="s" s="103">
        <v>49</v>
      </c>
      <c r="C90" t="s" s="108">
        <v>156</v>
      </c>
      <c r="D90" t="s" s="105">
        <v>114</v>
      </c>
      <c r="E90" s="105">
        <v>4</v>
      </c>
      <c r="F90" s="105">
        <f>235/E90</f>
        <v>58.75</v>
      </c>
      <c r="G90" t="s" s="105">
        <v>504</v>
      </c>
      <c r="H90" s="106">
        <f>VLOOKUP($B90,'Players'!$A$2:$I$299,9,0)</f>
        <v>124000</v>
      </c>
      <c r="I90" t="s" s="105">
        <f>VLOOKUP($B90,'Model'!$A$6:$G$175,7,0)</f>
        <v>522</v>
      </c>
      <c r="J90" s="105">
        <f>VLOOKUP($B90,'Model'!$A$6:$G$175,5,0)</f>
        <v>580000</v>
      </c>
      <c r="K90" s="105">
        <v>1</v>
      </c>
      <c r="L90" s="107"/>
    </row>
    <row r="91" ht="18" customHeight="1">
      <c r="A91" s="102"/>
      <c r="B91" t="s" s="103">
        <v>49</v>
      </c>
      <c r="C91" t="s" s="104">
        <v>156</v>
      </c>
      <c r="D91" t="s" s="108">
        <v>343</v>
      </c>
      <c r="E91" s="111">
        <v>6</v>
      </c>
      <c r="F91" s="105">
        <f>235/E91</f>
        <v>39.16666666666666</v>
      </c>
      <c r="G91" t="s" s="105">
        <v>504</v>
      </c>
      <c r="H91" s="106">
        <f>VLOOKUP($B91,'Players'!$A$2:$I$299,9,0)</f>
        <v>124000</v>
      </c>
      <c r="I91" t="s" s="105">
        <f>VLOOKUP($B91,'Model'!$A$6:$G$175,7,0)</f>
        <v>35</v>
      </c>
      <c r="J91" s="105">
        <f>VLOOKUP($B91,'Model'!$A$6:$G$175,5,0)</f>
        <v>580000</v>
      </c>
      <c r="K91" s="105">
        <v>1</v>
      </c>
      <c r="L91" s="107"/>
    </row>
    <row r="92" ht="18" customHeight="1">
      <c r="A92" s="102"/>
      <c r="B92" t="s" s="109">
        <v>58</v>
      </c>
      <c r="C92" t="s" s="104">
        <v>523</v>
      </c>
      <c r="D92" t="s" s="104">
        <v>124</v>
      </c>
      <c r="E92" s="105">
        <v>2</v>
      </c>
      <c r="F92" s="105">
        <f>235/E92</f>
        <v>117.5</v>
      </c>
      <c r="G92" t="s" s="105">
        <v>504</v>
      </c>
      <c r="H92" s="106">
        <f>VLOOKUP($B92,'Players'!$A$2:$I$299,9,0)</f>
        <v>112500</v>
      </c>
      <c r="I92" t="s" s="105">
        <f>VLOOKUP($B92,'Model'!$A$6:$G$175,7,0)</f>
        <v>522</v>
      </c>
      <c r="J92" s="105">
        <f>VLOOKUP($B92,'Model'!$A$6:$G$175,5,0)</f>
        <v>430000</v>
      </c>
      <c r="K92" s="105">
        <v>0.8</v>
      </c>
      <c r="L92" s="107"/>
    </row>
    <row r="93" ht="18" customHeight="1">
      <c r="A93" s="102"/>
      <c r="B93" t="s" s="103">
        <v>58</v>
      </c>
      <c r="C93" t="s" s="104">
        <v>523</v>
      </c>
      <c r="D93" t="s" s="104">
        <v>133</v>
      </c>
      <c r="E93" s="105">
        <v>17</v>
      </c>
      <c r="F93" s="105">
        <f>235/E93</f>
        <v>13.82352941176471</v>
      </c>
      <c r="G93" t="s" s="105">
        <v>504</v>
      </c>
      <c r="H93" s="106">
        <f>VLOOKUP($B93,'Players'!$A$2:$I$299,9,0)</f>
        <v>112500</v>
      </c>
      <c r="I93" t="s" s="105">
        <f>VLOOKUP($B93,'Model'!$A$6:$G$175,7,0)</f>
        <v>522</v>
      </c>
      <c r="J93" s="105">
        <f>VLOOKUP($B93,'Model'!$A$6:$G$175,5,0)</f>
        <v>430000</v>
      </c>
      <c r="K93" s="105">
        <v>1</v>
      </c>
      <c r="L93" s="107"/>
    </row>
    <row r="94" ht="18" customHeight="1">
      <c r="A94" s="102"/>
      <c r="B94" t="s" s="103">
        <v>58</v>
      </c>
      <c r="C94" t="s" s="104">
        <v>523</v>
      </c>
      <c r="D94" t="s" s="108">
        <v>343</v>
      </c>
      <c r="E94" s="111">
        <v>3</v>
      </c>
      <c r="F94" s="105">
        <f>235/E94</f>
        <v>78.33333333333333</v>
      </c>
      <c r="G94" t="s" s="105">
        <v>504</v>
      </c>
      <c r="H94" s="106">
        <f>VLOOKUP($B94,'Players'!$A$2:$I$299,9,0)</f>
        <v>112500</v>
      </c>
      <c r="I94" t="s" s="105">
        <f>VLOOKUP($B94,'Model'!$A$6:$G$175,7,0)</f>
        <v>522</v>
      </c>
      <c r="J94" s="105">
        <f>VLOOKUP($B94,'Model'!$A$6:$G$175,5,0)</f>
        <v>430000</v>
      </c>
      <c r="K94" s="105">
        <v>1</v>
      </c>
      <c r="L94" s="107"/>
    </row>
    <row r="95" ht="18" customHeight="1">
      <c r="A95" s="102"/>
      <c r="B95" t="s" s="103">
        <v>416</v>
      </c>
      <c r="C95" t="s" s="108">
        <v>417</v>
      </c>
      <c r="D95" t="s" s="105">
        <v>114</v>
      </c>
      <c r="E95" s="105">
        <v>11</v>
      </c>
      <c r="F95" s="105">
        <f>235/E95</f>
        <v>21.36363636363636</v>
      </c>
      <c r="G95" t="s" s="105">
        <v>504</v>
      </c>
      <c r="H95" s="106">
        <f>VLOOKUP($B95,'Players'!$A$2:$I$299,9,0)</f>
        <v>2000</v>
      </c>
      <c r="I95" s="105">
        <f>VLOOKUP($B95,'Model'!$A$6:$G$175,7,0)</f>
      </c>
      <c r="J95" s="105">
        <f>VLOOKUP($B95,'Model'!$A$6:$G$175,5,0)</f>
      </c>
      <c r="K95" s="105">
        <v>1</v>
      </c>
      <c r="L95" s="107"/>
    </row>
    <row r="96" ht="18" customHeight="1">
      <c r="A96" s="102"/>
      <c r="B96" t="s" s="109">
        <v>395</v>
      </c>
      <c r="C96" t="s" s="104">
        <v>396</v>
      </c>
      <c r="D96" t="s" s="108">
        <v>315</v>
      </c>
      <c r="E96" s="105">
        <v>18</v>
      </c>
      <c r="F96" s="105">
        <f>235/E96</f>
        <v>13.05555555555556</v>
      </c>
      <c r="G96" t="s" s="105">
        <v>504</v>
      </c>
      <c r="H96" s="106">
        <f>VLOOKUP($B96,'Players'!$A$2:$I$299,9,0)</f>
        <v>2500</v>
      </c>
      <c r="I96" s="105">
        <f>VLOOKUP($B96,'Model'!$A$6:$G$175,7,0)</f>
      </c>
      <c r="J96" s="105">
        <f>VLOOKUP($B96,'Model'!$A$6:$G$175,5,0)</f>
      </c>
      <c r="K96" s="105">
        <v>0.2</v>
      </c>
      <c r="L96" s="107"/>
    </row>
    <row r="97" ht="18" customHeight="1">
      <c r="A97" s="102"/>
      <c r="B97" t="s" s="103">
        <v>395</v>
      </c>
      <c r="C97" t="s" s="108">
        <v>396</v>
      </c>
      <c r="D97" t="s" s="104">
        <v>133</v>
      </c>
      <c r="E97" s="105">
        <v>20</v>
      </c>
      <c r="F97" s="105">
        <f>235/E97</f>
        <v>11.75</v>
      </c>
      <c r="G97" t="s" s="105">
        <v>504</v>
      </c>
      <c r="H97" s="106">
        <f>VLOOKUP($B97,'Players'!$A$2:$I$299,9,0)</f>
        <v>2500</v>
      </c>
      <c r="I97" s="105">
        <f>VLOOKUP($B97,'Model'!$A$6:$G$175,7,0)</f>
      </c>
      <c r="J97" s="105">
        <f>VLOOKUP($B97,'Model'!$A$6:$G$175,5,0)</f>
      </c>
      <c r="K97" s="105">
        <v>1</v>
      </c>
      <c r="L97" s="107"/>
    </row>
    <row r="98" ht="18" customHeight="1">
      <c r="A98" s="102"/>
      <c r="B98" t="s" s="103">
        <v>418</v>
      </c>
      <c r="C98" t="s" s="104">
        <v>419</v>
      </c>
      <c r="D98" t="s" s="104">
        <v>90</v>
      </c>
      <c r="E98" s="105">
        <v>11</v>
      </c>
      <c r="F98" s="105">
        <f>235/E98</f>
        <v>21.36363636363636</v>
      </c>
      <c r="G98" t="s" s="105">
        <v>504</v>
      </c>
      <c r="H98" s="106">
        <f>VLOOKUP($B98,'Players'!$A$2:$I$299,9,0)</f>
        <v>2000</v>
      </c>
      <c r="I98" s="105">
        <f>VLOOKUP($B98,'Model'!$A$6:$G$175,7,0)</f>
      </c>
      <c r="J98" s="105">
        <f>VLOOKUP($B98,'Model'!$A$6:$G$175,5,0)</f>
      </c>
      <c r="K98" s="105">
        <v>0.75</v>
      </c>
      <c r="L98" s="107"/>
    </row>
    <row r="99" ht="18" customHeight="1">
      <c r="A99" s="102"/>
      <c r="B99" t="s" s="109">
        <v>371</v>
      </c>
      <c r="C99" t="s" s="104">
        <v>372</v>
      </c>
      <c r="D99" t="s" s="108">
        <v>90</v>
      </c>
      <c r="E99" s="105">
        <v>3</v>
      </c>
      <c r="F99" s="105">
        <f>77/E99</f>
        <v>25.66666666666667</v>
      </c>
      <c r="G99" t="s" s="105">
        <v>508</v>
      </c>
      <c r="H99" s="106">
        <f>VLOOKUP($B99,'Players'!$A$2:$I$299,9,0)</f>
        <v>3000</v>
      </c>
      <c r="I99" s="105">
        <f>VLOOKUP($B99,'Model'!$A$6:$G$175,7,0)</f>
      </c>
      <c r="J99" s="105">
        <f>VLOOKUP($B99,'Model'!$A$6:$G$175,5,0)</f>
      </c>
      <c r="K99" s="105">
        <v>0.75</v>
      </c>
      <c r="L99" s="107"/>
    </row>
    <row r="100" ht="18" customHeight="1">
      <c r="A100" s="102"/>
      <c r="B100" t="s" s="109">
        <v>371</v>
      </c>
      <c r="C100" t="s" s="109">
        <v>372</v>
      </c>
      <c r="D100" t="s" s="110">
        <v>111</v>
      </c>
      <c r="E100" s="105">
        <v>13</v>
      </c>
      <c r="F100" s="105">
        <f>77/E100</f>
        <v>5.923076923076923</v>
      </c>
      <c r="G100" t="s" s="105">
        <v>508</v>
      </c>
      <c r="H100" s="106">
        <f>VLOOKUP($B100,'Players'!$A$2:$I$299,9,0)</f>
        <v>3000</v>
      </c>
      <c r="I100" s="105">
        <f>VLOOKUP($B100,'Model'!$A$6:$G$175,7,0)</f>
      </c>
      <c r="J100" s="105">
        <f>VLOOKUP($B100,'Model'!$A$6:$G$175,5,0)</f>
      </c>
      <c r="K100" s="105">
        <v>1</v>
      </c>
      <c r="L100" s="107"/>
    </row>
    <row r="101" ht="18" customHeight="1">
      <c r="A101" s="102"/>
      <c r="B101" t="s" s="103">
        <v>318</v>
      </c>
      <c r="C101" t="s" s="108">
        <v>524</v>
      </c>
      <c r="D101" t="s" s="108">
        <v>509</v>
      </c>
      <c r="E101" s="105">
        <v>12</v>
      </c>
      <c r="F101" s="105">
        <f>235/E101</f>
        <v>19.58333333333333</v>
      </c>
      <c r="G101" t="s" s="105">
        <v>504</v>
      </c>
      <c r="H101" s="106">
        <f>VLOOKUP($B101,'Players'!$A$2:$I$299,9,0)</f>
        <v>5000</v>
      </c>
      <c r="I101" s="105">
        <f>VLOOKUP($B101,'Model'!$A$6:$G$175,7,0)</f>
      </c>
      <c r="J101" s="105">
        <f>VLOOKUP($B101,'Model'!$A$6:$G$175,5,0)</f>
      </c>
      <c r="K101" s="105">
        <v>0.75</v>
      </c>
      <c r="L101" s="107"/>
    </row>
    <row r="102" ht="18" customHeight="1">
      <c r="A102" s="102"/>
      <c r="B102" t="s" s="103">
        <v>318</v>
      </c>
      <c r="C102" t="s" s="104">
        <v>319</v>
      </c>
      <c r="D102" t="s" s="104">
        <v>108</v>
      </c>
      <c r="E102" s="105">
        <v>10</v>
      </c>
      <c r="F102" s="105">
        <f>235/E102</f>
        <v>23.5</v>
      </c>
      <c r="G102" t="s" s="105">
        <v>504</v>
      </c>
      <c r="H102" s="106">
        <f>VLOOKUP($B102,'Players'!$A$2:$I$299,9,0)</f>
        <v>5000</v>
      </c>
      <c r="I102" s="105">
        <f>VLOOKUP($B102,'Model'!$A$6:$G$175,7,0)</f>
      </c>
      <c r="J102" s="105">
        <f>VLOOKUP($B102,'Model'!$A$6:$G$175,5,0)</f>
      </c>
      <c r="K102" s="105">
        <v>0.4</v>
      </c>
      <c r="L102" s="107"/>
    </row>
    <row r="103" ht="18" customHeight="1">
      <c r="A103" s="102"/>
      <c r="B103" t="s" s="103">
        <v>358</v>
      </c>
      <c r="C103" t="s" s="104">
        <v>359</v>
      </c>
      <c r="D103" t="s" s="104">
        <v>90</v>
      </c>
      <c r="E103" s="105">
        <v>8</v>
      </c>
      <c r="F103" s="105">
        <f>235/E103</f>
        <v>29.375</v>
      </c>
      <c r="G103" t="s" s="105">
        <v>504</v>
      </c>
      <c r="H103" s="106">
        <f>VLOOKUP($B103,'Players'!$A$2:$I$299,9,0)</f>
        <v>3000</v>
      </c>
      <c r="I103" s="105">
        <f>VLOOKUP($B103,'Model'!$A$6:$G$175,7,0)</f>
      </c>
      <c r="J103" s="105">
        <f>VLOOKUP($B103,'Model'!$A$6:$G$175,5,0)</f>
      </c>
      <c r="K103" s="105">
        <v>0.75</v>
      </c>
      <c r="L103" s="107"/>
    </row>
    <row r="104" ht="18" customHeight="1">
      <c r="A104" s="102"/>
      <c r="B104" t="s" s="103">
        <v>408</v>
      </c>
      <c r="C104" t="s" s="104">
        <v>409</v>
      </c>
      <c r="D104" t="s" s="108">
        <v>108</v>
      </c>
      <c r="E104" s="105">
        <v>3</v>
      </c>
      <c r="F104" s="105">
        <f>77/E104</f>
        <v>25.66666666666667</v>
      </c>
      <c r="G104" t="s" s="105">
        <v>508</v>
      </c>
      <c r="H104" s="106">
        <f>VLOOKUP($B104,'Players'!$A$2:$I$299,9,0)</f>
        <v>2500</v>
      </c>
      <c r="I104" s="105">
        <f>VLOOKUP($B104,'Model'!$A$6:$G$175,7,0)</f>
      </c>
      <c r="J104" s="105">
        <f>VLOOKUP($B104,'Model'!$A$6:$G$175,5,0)</f>
      </c>
      <c r="K104" s="105">
        <v>0.4</v>
      </c>
      <c r="L104" s="107"/>
    </row>
    <row r="105" ht="18" customHeight="1">
      <c r="A105" s="102"/>
      <c r="B105" t="s" s="103">
        <v>426</v>
      </c>
      <c r="C105" t="s" s="108">
        <v>427</v>
      </c>
      <c r="D105" t="s" s="104">
        <v>133</v>
      </c>
      <c r="E105" s="105">
        <v>12</v>
      </c>
      <c r="F105" s="105">
        <f>235/E105</f>
        <v>19.58333333333333</v>
      </c>
      <c r="G105" t="s" s="105">
        <v>504</v>
      </c>
      <c r="H105" s="106">
        <f>VLOOKUP($B105,'Players'!$A$2:$I$299,9,0)</f>
        <v>2000</v>
      </c>
      <c r="I105" s="105">
        <f>VLOOKUP($B105,'Model'!$A$6:$G$175,7,0)</f>
      </c>
      <c r="J105" s="105">
        <f>VLOOKUP($B105,'Model'!$A$6:$G$175,5,0)</f>
      </c>
      <c r="K105" s="105">
        <v>1</v>
      </c>
      <c r="L105" s="107"/>
    </row>
    <row r="106" ht="18" customHeight="1">
      <c r="A106" s="102"/>
      <c r="B106" t="s" s="109">
        <v>288</v>
      </c>
      <c r="C106" t="s" s="113">
        <v>289</v>
      </c>
      <c r="D106" t="s" s="105">
        <v>271</v>
      </c>
      <c r="E106" s="105">
        <v>5</v>
      </c>
      <c r="F106" s="105">
        <f>235/E106</f>
        <v>47</v>
      </c>
      <c r="G106" t="s" s="105">
        <v>504</v>
      </c>
      <c r="H106" s="106">
        <f>VLOOKUP($B106,'Players'!$A$2:$I$299,9,0)</f>
        <v>6500</v>
      </c>
      <c r="I106" s="105">
        <f>VLOOKUP($B106,'Model'!$A$6:$G$175,7,0)</f>
      </c>
      <c r="J106" s="105">
        <f>VLOOKUP($B106,'Model'!$A$6:$G$175,5,0)</f>
      </c>
      <c r="K106" s="105">
        <v>0.6</v>
      </c>
      <c r="L106" s="107"/>
    </row>
    <row r="107" ht="18" customHeight="1">
      <c r="A107" s="102"/>
      <c r="B107" t="s" s="103">
        <v>290</v>
      </c>
      <c r="C107" t="s" s="104">
        <v>291</v>
      </c>
      <c r="D107" t="s" s="104">
        <v>228</v>
      </c>
      <c r="E107" s="105">
        <v>4</v>
      </c>
      <c r="F107" s="105">
        <f>235/E107</f>
        <v>58.75</v>
      </c>
      <c r="G107" t="s" s="105">
        <v>504</v>
      </c>
      <c r="H107" s="106">
        <f>VLOOKUP($B107,'Players'!$A$2:$I$299,9,0)</f>
        <v>6500</v>
      </c>
      <c r="I107" s="105">
        <f>VLOOKUP($B107,'Model'!$A$6:$G$175,7,0)</f>
      </c>
      <c r="J107" s="105">
        <f>VLOOKUP($B107,'Model'!$A$6:$G$175,5,0)</f>
      </c>
      <c r="K107" s="105">
        <v>0.3</v>
      </c>
      <c r="L107" s="107"/>
    </row>
    <row r="108" ht="18" customHeight="1">
      <c r="A108" s="102"/>
      <c r="B108" t="s" s="109">
        <v>269</v>
      </c>
      <c r="C108" t="s" s="109">
        <v>270</v>
      </c>
      <c r="D108" t="s" s="104">
        <v>271</v>
      </c>
      <c r="E108" s="104">
        <v>1</v>
      </c>
      <c r="F108" s="105">
        <f>77/E108</f>
        <v>77</v>
      </c>
      <c r="G108" t="s" s="105">
        <v>508</v>
      </c>
      <c r="H108" s="106">
        <f>VLOOKUP($B108,'Players'!$A$2:$I$299,9,0)</f>
        <v>8000</v>
      </c>
      <c r="I108" s="105">
        <f>VLOOKUP($B108,'Model'!$A$6:$G$175,7,0)</f>
      </c>
      <c r="J108" s="105">
        <f>VLOOKUP($B108,'Model'!$A$6:$G$175,5,0)</f>
      </c>
      <c r="K108" s="105">
        <v>0.6</v>
      </c>
      <c r="L108" s="107"/>
    </row>
    <row r="109" ht="18" customHeight="1">
      <c r="A109" s="102"/>
      <c r="B109" t="s" s="103">
        <v>452</v>
      </c>
      <c r="C109" t="s" s="110">
        <v>525</v>
      </c>
      <c r="D109" t="s" s="104">
        <v>124</v>
      </c>
      <c r="E109" s="105">
        <v>7</v>
      </c>
      <c r="F109" s="105">
        <f>77/E109</f>
        <v>11</v>
      </c>
      <c r="G109" t="s" s="105">
        <v>508</v>
      </c>
      <c r="H109" s="106">
        <f>VLOOKUP($B109,'Players'!$A$2:$I$299,9,0)</f>
        <v>2000</v>
      </c>
      <c r="I109" s="105">
        <f>VLOOKUP($B109,'Model'!$A$6:$G$175,7,0)</f>
      </c>
      <c r="J109" s="105">
        <f>VLOOKUP($B109,'Model'!$A$6:$G$175,5,0)</f>
      </c>
      <c r="K109" s="105">
        <v>0.8</v>
      </c>
      <c r="L109" s="107"/>
    </row>
    <row r="110" ht="18" customHeight="1">
      <c r="A110" s="102"/>
      <c r="B110" t="s" s="109">
        <v>452</v>
      </c>
      <c r="C110" t="s" s="110">
        <v>525</v>
      </c>
      <c r="D110" t="s" s="110">
        <v>111</v>
      </c>
      <c r="E110" s="105">
        <v>11</v>
      </c>
      <c r="F110" s="105">
        <f>77/E110</f>
        <v>7</v>
      </c>
      <c r="G110" t="s" s="105">
        <v>508</v>
      </c>
      <c r="H110" s="106">
        <f>VLOOKUP($B110,'Players'!$A$2:$I$299,9,0)</f>
        <v>2000</v>
      </c>
      <c r="I110" s="105">
        <f>VLOOKUP($B110,'Model'!$A$6:$G$175,7,0)</f>
      </c>
      <c r="J110" s="105">
        <f>VLOOKUP($B110,'Model'!$A$6:$G$175,5,0)</f>
      </c>
      <c r="K110" s="105">
        <v>1</v>
      </c>
      <c r="L110" s="107"/>
    </row>
    <row r="111" ht="18" customHeight="1">
      <c r="A111" s="102"/>
      <c r="B111" t="s" s="109">
        <v>217</v>
      </c>
      <c r="C111" t="s" s="109">
        <v>218</v>
      </c>
      <c r="D111" t="s" s="105">
        <v>271</v>
      </c>
      <c r="E111" s="105">
        <v>2</v>
      </c>
      <c r="F111" s="105">
        <f>235/E111</f>
        <v>117.5</v>
      </c>
      <c r="G111" t="s" s="105">
        <v>504</v>
      </c>
      <c r="H111" s="106">
        <f>VLOOKUP($B111,'Players'!$A$2:$I$299,9,0)</f>
        <v>13000</v>
      </c>
      <c r="I111" s="105">
        <f>VLOOKUP($B111,'Model'!$A$6:$G$175,7,0)</f>
      </c>
      <c r="J111" s="105">
        <f>VLOOKUP($B111,'Model'!$A$6:$G$175,5,0)</f>
      </c>
      <c r="K111" s="105">
        <v>0.6</v>
      </c>
      <c r="L111" s="107"/>
    </row>
    <row r="112" ht="18" customHeight="1">
      <c r="A112" s="102"/>
      <c r="B112" t="s" s="103">
        <v>485</v>
      </c>
      <c r="C112" t="s" s="104">
        <v>486</v>
      </c>
      <c r="D112" t="s" s="108">
        <v>108</v>
      </c>
      <c r="E112" s="105">
        <v>9</v>
      </c>
      <c r="F112" s="105">
        <f>77/E112</f>
        <v>8.555555555555555</v>
      </c>
      <c r="G112" t="s" s="105">
        <v>508</v>
      </c>
      <c r="H112" s="106">
        <f>VLOOKUP($B112,'Players'!$A$2:$I$299,9,0)</f>
        <v>1000</v>
      </c>
      <c r="I112" s="105">
        <f>VLOOKUP($B112,'Model'!$A$6:$G$175,7,0)</f>
      </c>
      <c r="J112" s="105">
        <f>VLOOKUP($B112,'Model'!$A$6:$G$175,5,0)</f>
      </c>
      <c r="K112" s="105">
        <v>0.4</v>
      </c>
      <c r="L112" s="107"/>
    </row>
    <row r="113" ht="18" customHeight="1">
      <c r="A113" s="102"/>
      <c r="B113" t="s" s="103">
        <v>326</v>
      </c>
      <c r="C113" t="s" s="104">
        <v>526</v>
      </c>
      <c r="D113" t="s" s="104">
        <v>108</v>
      </c>
      <c r="E113" s="105">
        <v>9</v>
      </c>
      <c r="F113" s="105">
        <f>235/E113</f>
        <v>26.11111111111111</v>
      </c>
      <c r="G113" t="s" s="105">
        <v>504</v>
      </c>
      <c r="H113" s="106">
        <f>VLOOKUP($B113,'Players'!$A$2:$I$299,9,0)</f>
        <v>4500</v>
      </c>
      <c r="I113" s="105">
        <f>VLOOKUP($B113,'Model'!$A$6:$G$175,7,0)</f>
      </c>
      <c r="J113" s="105">
        <f>VLOOKUP($B113,'Model'!$A$6:$G$175,5,0)</f>
      </c>
      <c r="K113" s="105">
        <v>0.4</v>
      </c>
      <c r="L113" s="107"/>
    </row>
    <row r="114" ht="18" customHeight="1">
      <c r="A114" s="102"/>
      <c r="B114" t="s" s="103">
        <v>326</v>
      </c>
      <c r="C114" t="s" s="104">
        <v>526</v>
      </c>
      <c r="D114" t="s" s="108">
        <v>343</v>
      </c>
      <c r="E114" s="111">
        <v>19</v>
      </c>
      <c r="F114" s="105">
        <f>235/E114</f>
        <v>12.36842105263158</v>
      </c>
      <c r="G114" t="s" s="105">
        <v>504</v>
      </c>
      <c r="H114" s="106">
        <f>VLOOKUP($B114,'Players'!$A$2:$I$299,9,0)</f>
        <v>4500</v>
      </c>
      <c r="I114" s="105">
        <f>VLOOKUP($B114,'Model'!$A$6:$G$175,7,0)</f>
      </c>
      <c r="J114" s="105">
        <f>VLOOKUP($B114,'Model'!$A$6:$G$175,5,0)</f>
      </c>
      <c r="K114" s="105">
        <v>1</v>
      </c>
      <c r="L114" s="107"/>
    </row>
    <row r="115" ht="18" customHeight="1">
      <c r="A115" s="102"/>
      <c r="B115" t="s" s="103">
        <v>324</v>
      </c>
      <c r="C115" t="s" s="104">
        <v>325</v>
      </c>
      <c r="D115" t="s" s="104">
        <v>228</v>
      </c>
      <c r="E115" s="105">
        <v>6</v>
      </c>
      <c r="F115" s="105">
        <f>235/E115</f>
        <v>39.16666666666666</v>
      </c>
      <c r="G115" t="s" s="105">
        <v>504</v>
      </c>
      <c r="H115" s="106">
        <f>VLOOKUP($B115,'Players'!$A$2:$I$299,9,0)</f>
        <v>4500</v>
      </c>
      <c r="I115" s="105">
        <f>VLOOKUP($B115,'Model'!$A$6:$G$175,7,0)</f>
      </c>
      <c r="J115" s="105">
        <f>VLOOKUP($B115,'Model'!$A$6:$G$175,5,0)</f>
      </c>
      <c r="K115" s="105">
        <v>0.3</v>
      </c>
      <c r="L115" s="107"/>
    </row>
    <row r="116" ht="18" customHeight="1">
      <c r="A116" s="102"/>
      <c r="B116" t="s" s="109">
        <v>489</v>
      </c>
      <c r="C116" t="s" s="104">
        <v>527</v>
      </c>
      <c r="D116" t="s" s="110">
        <v>111</v>
      </c>
      <c r="E116" s="105">
        <v>13</v>
      </c>
      <c r="F116" s="105">
        <f>77/E116</f>
        <v>5.923076923076923</v>
      </c>
      <c r="G116" t="s" s="105">
        <v>508</v>
      </c>
      <c r="H116" s="106">
        <f>VLOOKUP($B116,'Players'!$A$2:$I$299,9,0)</f>
        <v>500</v>
      </c>
      <c r="I116" s="105">
        <f>VLOOKUP($B116,'Model'!$A$6:$G$175,7,0)</f>
      </c>
      <c r="J116" s="105">
        <f>VLOOKUP($B116,'Model'!$A$6:$G$175,5,0)</f>
      </c>
      <c r="K116" s="105">
        <v>1</v>
      </c>
      <c r="L116" s="107"/>
    </row>
    <row r="117" ht="18" customHeight="1">
      <c r="A117" s="102"/>
      <c r="B117" t="s" s="103">
        <v>487</v>
      </c>
      <c r="C117" t="s" s="104">
        <v>528</v>
      </c>
      <c r="D117" t="s" s="108">
        <v>108</v>
      </c>
      <c r="E117" s="105">
        <v>10</v>
      </c>
      <c r="F117" s="105">
        <f>77/E117</f>
        <v>7.7</v>
      </c>
      <c r="G117" t="s" s="105">
        <v>508</v>
      </c>
      <c r="H117" s="106">
        <f>VLOOKUP($B117,'Players'!$A$2:$I$299,9,0)</f>
        <v>1000</v>
      </c>
      <c r="I117" s="105">
        <f>VLOOKUP($B117,'Model'!$A$6:$G$175,7,0)</f>
      </c>
      <c r="J117" s="106">
        <f>VLOOKUP($B117,'Model'!$A$6:$G$175,5,0)</f>
      </c>
      <c r="K117" s="105">
        <v>0.4</v>
      </c>
      <c r="L117" s="107"/>
    </row>
    <row r="118" ht="18" customHeight="1">
      <c r="A118" s="102"/>
      <c r="B118" t="s" s="103">
        <v>259</v>
      </c>
      <c r="C118" t="s" s="108">
        <v>260</v>
      </c>
      <c r="D118" t="s" s="108">
        <v>509</v>
      </c>
      <c r="E118" s="105">
        <v>16</v>
      </c>
      <c r="F118" s="105">
        <f>235/E118</f>
        <v>14.6875</v>
      </c>
      <c r="G118" t="s" s="105">
        <v>504</v>
      </c>
      <c r="H118" s="106">
        <f>VLOOKUP($B118,'Players'!$A$2:$I$299,9,0)</f>
        <v>8000</v>
      </c>
      <c r="I118" s="105">
        <f>VLOOKUP($B118,'Model'!$A$6:$G$175,7,0)</f>
      </c>
      <c r="J118" s="105">
        <f>VLOOKUP($B118,'Model'!$A$6:$G$175,5,0)</f>
      </c>
      <c r="K118" s="105">
        <v>0.75</v>
      </c>
      <c r="L118" s="107"/>
    </row>
    <row r="119" ht="18" customHeight="1">
      <c r="A119" s="102"/>
      <c r="B119" t="s" s="103">
        <v>259</v>
      </c>
      <c r="C119" t="s" s="104">
        <v>260</v>
      </c>
      <c r="D119" t="s" s="108">
        <v>154</v>
      </c>
      <c r="E119" s="105">
        <v>17</v>
      </c>
      <c r="F119" s="105">
        <f>235/E119</f>
        <v>13.82352941176471</v>
      </c>
      <c r="G119" t="s" s="105">
        <v>504</v>
      </c>
      <c r="H119" s="106">
        <f>VLOOKUP($B119,'Players'!$A$2:$I$299,9,0)</f>
        <v>8000</v>
      </c>
      <c r="I119" s="105">
        <f>VLOOKUP($B119,'Model'!$A$6:$G$175,7,0)</f>
      </c>
      <c r="J119" s="105">
        <f>VLOOKUP($B119,'Model'!$A$6:$G$175,5,0)</f>
      </c>
      <c r="K119" s="105">
        <v>1</v>
      </c>
      <c r="L119" s="107"/>
    </row>
    <row r="120" ht="18" customHeight="1">
      <c r="A120" s="102"/>
      <c r="B120" t="s" s="103">
        <v>259</v>
      </c>
      <c r="C120" t="s" s="104">
        <v>260</v>
      </c>
      <c r="D120" t="s" s="104">
        <v>228</v>
      </c>
      <c r="E120" s="105">
        <v>5</v>
      </c>
      <c r="F120" s="105">
        <f>235/E120</f>
        <v>47</v>
      </c>
      <c r="G120" t="s" s="105">
        <v>504</v>
      </c>
      <c r="H120" s="106">
        <f>VLOOKUP($B120,'Players'!$A$2:$I$299,9,0)</f>
        <v>8000</v>
      </c>
      <c r="I120" s="105">
        <f>VLOOKUP($B120,'Model'!$A$6:$G$175,7,0)</f>
      </c>
      <c r="J120" s="105">
        <f>VLOOKUP($B120,'Model'!$A$6:$G$175,5,0)</f>
      </c>
      <c r="K120" s="105">
        <v>0.3</v>
      </c>
      <c r="L120" s="107"/>
    </row>
    <row r="121" ht="18" customHeight="1">
      <c r="A121" s="102"/>
      <c r="B121" t="s" s="103">
        <v>454</v>
      </c>
      <c r="C121" t="s" s="108">
        <v>455</v>
      </c>
      <c r="D121" t="s" s="104">
        <v>143</v>
      </c>
      <c r="E121" s="105">
        <v>14</v>
      </c>
      <c r="F121" s="105">
        <f>235/E121</f>
        <v>16.78571428571428</v>
      </c>
      <c r="G121" t="s" s="105">
        <v>504</v>
      </c>
      <c r="H121" s="106">
        <f>VLOOKUP($B121,'Players'!$A$2:$I$299,9,0)</f>
        <v>1500</v>
      </c>
      <c r="I121" s="105">
        <f>VLOOKUP($B121,'Model'!$A$6:$G$175,7,0)</f>
      </c>
      <c r="J121" s="106">
        <f>VLOOKUP($B121,'Model'!$A$6:$G$175,5,0)</f>
      </c>
      <c r="K121" s="105">
        <v>0.5</v>
      </c>
      <c r="L121" s="107"/>
    </row>
    <row r="122" ht="18" customHeight="1">
      <c r="A122" s="102"/>
      <c r="B122" t="s" s="103">
        <v>420</v>
      </c>
      <c r="C122" t="s" s="104">
        <v>421</v>
      </c>
      <c r="D122" t="s" s="104">
        <v>228</v>
      </c>
      <c r="E122" s="105">
        <v>11</v>
      </c>
      <c r="F122" s="105">
        <f>235/E122</f>
        <v>21.36363636363636</v>
      </c>
      <c r="G122" t="s" s="105">
        <v>504</v>
      </c>
      <c r="H122" s="106">
        <f>VLOOKUP($B122,'Players'!$A$2:$I$299,9,0)</f>
        <v>2000</v>
      </c>
      <c r="I122" s="105">
        <f>VLOOKUP($B122,'Model'!$A$6:$G$175,7,0)</f>
      </c>
      <c r="J122" s="106">
        <f>VLOOKUP($B122,'Model'!$A$6:$G$175,5,0)</f>
      </c>
      <c r="K122" s="105">
        <v>0.3</v>
      </c>
      <c r="L122" s="107"/>
    </row>
    <row r="123" ht="18" customHeight="1">
      <c r="A123" s="102"/>
      <c r="B123" t="s" s="109">
        <v>301</v>
      </c>
      <c r="C123" t="s" s="104">
        <v>302</v>
      </c>
      <c r="D123" t="s" s="108">
        <v>384</v>
      </c>
      <c r="E123" s="105">
        <v>4</v>
      </c>
      <c r="F123" s="105">
        <f>235/E123</f>
        <v>58.75</v>
      </c>
      <c r="G123" t="s" s="105">
        <v>504</v>
      </c>
      <c r="H123" s="106">
        <f>VLOOKUP($B123,'Players'!$A$2:$I$299,9,0)</f>
        <v>6000</v>
      </c>
      <c r="I123" s="105">
        <f>VLOOKUP($B123,'Model'!$A$6:$G$175,7,0)</f>
      </c>
      <c r="J123" s="105">
        <f>VLOOKUP($B123,'Model'!$A$6:$G$175,5,0)</f>
      </c>
      <c r="K123" s="105">
        <v>1</v>
      </c>
      <c r="L123" s="107"/>
    </row>
    <row r="124" ht="18" customHeight="1">
      <c r="A124" s="102"/>
      <c r="B124" t="s" s="109">
        <v>301</v>
      </c>
      <c r="C124" t="s" s="104">
        <v>302</v>
      </c>
      <c r="D124" t="s" s="108">
        <v>315</v>
      </c>
      <c r="E124" s="105">
        <v>16</v>
      </c>
      <c r="F124" s="105">
        <f>235/E124</f>
        <v>14.6875</v>
      </c>
      <c r="G124" t="s" s="105">
        <v>504</v>
      </c>
      <c r="H124" s="106">
        <f>VLOOKUP($B124,'Players'!$A$2:$I$299,9,0)</f>
        <v>6000</v>
      </c>
      <c r="I124" s="105">
        <f>VLOOKUP($B124,'Model'!$A$6:$G$175,7,0)</f>
      </c>
      <c r="J124" s="105">
        <f>VLOOKUP($B124,'Model'!$A$6:$G$175,5,0)</f>
      </c>
      <c r="K124" s="105">
        <v>0.2</v>
      </c>
      <c r="L124" s="107"/>
    </row>
    <row r="125" ht="18" customHeight="1">
      <c r="A125" s="102"/>
      <c r="B125" t="s" s="109">
        <v>192</v>
      </c>
      <c r="C125" t="s" s="104">
        <v>193</v>
      </c>
      <c r="D125" t="s" s="108">
        <v>384</v>
      </c>
      <c r="E125" s="105">
        <v>12</v>
      </c>
      <c r="F125" s="105">
        <f>235/E125</f>
        <v>19.58333333333333</v>
      </c>
      <c r="G125" t="s" s="105">
        <v>504</v>
      </c>
      <c r="H125" s="106">
        <f>VLOOKUP($B125,'Players'!$A$2:$I$299,9,0)</f>
        <v>27500</v>
      </c>
      <c r="I125" s="105">
        <f>VLOOKUP($B125,'Model'!$A$6:$G$175,7,0)</f>
      </c>
      <c r="J125" s="105">
        <f>VLOOKUP($B125,'Model'!$A$6:$G$175,5,0)</f>
      </c>
      <c r="K125" s="105">
        <v>1</v>
      </c>
      <c r="L125" s="107"/>
    </row>
    <row r="126" ht="18" customHeight="1">
      <c r="A126" s="102"/>
      <c r="B126" t="s" s="109">
        <v>192</v>
      </c>
      <c r="C126" t="s" s="109">
        <v>193</v>
      </c>
      <c r="D126" t="s" s="105">
        <v>271</v>
      </c>
      <c r="E126" s="105">
        <v>1</v>
      </c>
      <c r="F126" s="105">
        <f>235/E126</f>
        <v>235</v>
      </c>
      <c r="G126" t="s" s="105">
        <v>504</v>
      </c>
      <c r="H126" s="106">
        <f>VLOOKUP($B126,'Players'!$A$2:$I$299,9,0)</f>
        <v>27500</v>
      </c>
      <c r="I126" s="105">
        <f>VLOOKUP($B126,'Model'!$A$6:$G$175,7,0)</f>
      </c>
      <c r="J126" s="105">
        <f>VLOOKUP($B126,'Model'!$A$6:$G$175,5,0)</f>
      </c>
      <c r="K126" s="105">
        <v>0.6</v>
      </c>
      <c r="L126" s="107"/>
    </row>
    <row r="127" ht="18" customHeight="1">
      <c r="A127" s="102"/>
      <c r="B127" t="s" s="103">
        <v>398</v>
      </c>
      <c r="C127" t="s" s="109">
        <v>399</v>
      </c>
      <c r="D127" t="s" s="108">
        <v>154</v>
      </c>
      <c r="E127" s="105">
        <v>10</v>
      </c>
      <c r="F127" s="105">
        <f>235/E127</f>
        <v>23.5</v>
      </c>
      <c r="G127" t="s" s="105">
        <v>504</v>
      </c>
      <c r="H127" s="106">
        <f>VLOOKUP($B127,'Players'!$A$2:$I$299,9,0)</f>
        <v>2500</v>
      </c>
      <c r="I127" s="105">
        <f>VLOOKUP($B127,'Model'!$A$6:$G$175,7,0)</f>
      </c>
      <c r="J127" s="105">
        <f>VLOOKUP($B127,'Model'!$A$6:$G$175,5,0)</f>
      </c>
      <c r="K127" s="105">
        <v>1</v>
      </c>
      <c r="L127" s="107"/>
    </row>
    <row r="128" ht="18" customHeight="1">
      <c r="A128" s="102"/>
      <c r="B128" t="s" s="103">
        <v>360</v>
      </c>
      <c r="C128" t="s" s="108">
        <v>361</v>
      </c>
      <c r="D128" t="s" s="104">
        <v>143</v>
      </c>
      <c r="E128" s="105">
        <v>8</v>
      </c>
      <c r="F128" s="105">
        <f>235/E128</f>
        <v>29.375</v>
      </c>
      <c r="G128" t="s" s="105">
        <v>504</v>
      </c>
      <c r="H128" s="106">
        <f>VLOOKUP($B128,'Players'!$A$2:$I$299,9,0)</f>
        <v>3000</v>
      </c>
      <c r="I128" s="105">
        <f>VLOOKUP($B128,'Model'!$A$6:$G$175,7,0)</f>
      </c>
      <c r="J128" s="105">
        <f>VLOOKUP($B128,'Model'!$A$6:$G$175,5,0)</f>
      </c>
      <c r="K128" s="105">
        <v>0.5</v>
      </c>
      <c r="L128" s="107"/>
    </row>
    <row r="129" ht="18" customHeight="1">
      <c r="A129" s="102"/>
      <c r="B129" t="s" s="103">
        <v>266</v>
      </c>
      <c r="C129" t="s" s="104">
        <v>267</v>
      </c>
      <c r="D129" t="s" s="108">
        <v>154</v>
      </c>
      <c r="E129" s="105">
        <v>6</v>
      </c>
      <c r="F129" s="105">
        <f>235/E129</f>
        <v>39.16666666666666</v>
      </c>
      <c r="G129" t="s" s="105">
        <v>504</v>
      </c>
      <c r="H129" s="106">
        <f>VLOOKUP($B129,'Players'!$A$2:$I$299,9,0)</f>
        <v>8000</v>
      </c>
      <c r="I129" s="105">
        <f>VLOOKUP($B129,'Model'!$A$6:$G$175,7,0)</f>
      </c>
      <c r="J129" s="105">
        <f>VLOOKUP($B129,'Model'!$A$6:$G$175,5,0)</f>
      </c>
      <c r="K129" s="105">
        <v>1</v>
      </c>
      <c r="L129" s="107"/>
    </row>
    <row r="130" ht="18" customHeight="1">
      <c r="A130" s="102"/>
      <c r="B130" t="s" s="103">
        <v>266</v>
      </c>
      <c r="C130" t="s" s="104">
        <v>267</v>
      </c>
      <c r="D130" t="s" s="104">
        <v>108</v>
      </c>
      <c r="E130" s="105">
        <v>7</v>
      </c>
      <c r="F130" s="105">
        <f>235/E130</f>
        <v>33.57142857142857</v>
      </c>
      <c r="G130" t="s" s="105">
        <v>504</v>
      </c>
      <c r="H130" s="106">
        <f>VLOOKUP($B130,'Players'!$A$2:$I$299,9,0)</f>
        <v>8000</v>
      </c>
      <c r="I130" s="105">
        <f>VLOOKUP($B130,'Model'!$A$6:$G$175,7,0)</f>
      </c>
      <c r="J130" s="105">
        <f>VLOOKUP($B130,'Model'!$A$6:$G$175,5,0)</f>
      </c>
      <c r="K130" s="105">
        <v>0.4</v>
      </c>
      <c r="L130" s="107"/>
    </row>
    <row r="131" ht="18" customHeight="1">
      <c r="A131" s="102"/>
      <c r="B131" t="s" s="103">
        <v>475</v>
      </c>
      <c r="C131" t="s" s="104">
        <v>476</v>
      </c>
      <c r="D131" t="s" s="104">
        <v>108</v>
      </c>
      <c r="E131" s="105">
        <v>19</v>
      </c>
      <c r="F131" s="105">
        <f>235/E131</f>
        <v>12.36842105263158</v>
      </c>
      <c r="G131" t="s" s="105">
        <v>504</v>
      </c>
      <c r="H131" s="106">
        <f>VLOOKUP($B131,'Players'!$A$2:$I$299,9,0)</f>
        <v>1000</v>
      </c>
      <c r="I131" s="105">
        <f>VLOOKUP($B131,'Model'!$A$6:$G$175,7,0)</f>
      </c>
      <c r="J131" s="105">
        <f>VLOOKUP($B131,'Model'!$A$6:$G$175,5,0)</f>
      </c>
      <c r="K131" s="105">
        <v>0.4</v>
      </c>
      <c r="L131" s="107"/>
    </row>
    <row r="132" ht="18" customHeight="1">
      <c r="A132" s="102"/>
      <c r="B132" t="s" s="103">
        <v>443</v>
      </c>
      <c r="C132" t="s" s="104">
        <v>444</v>
      </c>
      <c r="D132" t="s" s="104">
        <v>154</v>
      </c>
      <c r="E132" s="104">
        <v>4</v>
      </c>
      <c r="F132" s="105">
        <f>77/E132</f>
        <v>19.25</v>
      </c>
      <c r="G132" t="s" s="105">
        <v>508</v>
      </c>
      <c r="H132" s="106">
        <f>VLOOKUP($B132,'Players'!$A$2:$I$299,9,0)</f>
        <v>2000</v>
      </c>
      <c r="I132" s="105">
        <f>VLOOKUP($B132,'Model'!$A$6:$G$175,7,0)</f>
      </c>
      <c r="J132" s="106">
        <f>VLOOKUP($B132,'Model'!$A$6:$G$175,5,0)</f>
      </c>
      <c r="K132" s="105">
        <v>1</v>
      </c>
      <c r="L132" s="107"/>
    </row>
    <row r="133" ht="18" customHeight="1">
      <c r="A133" s="102"/>
      <c r="B133" t="s" s="109">
        <v>276</v>
      </c>
      <c r="C133" t="s" s="104">
        <v>529</v>
      </c>
      <c r="D133" t="s" s="104">
        <v>124</v>
      </c>
      <c r="E133" s="105">
        <v>16</v>
      </c>
      <c r="F133" s="105">
        <f>235/E133</f>
        <v>14.6875</v>
      </c>
      <c r="G133" t="s" s="105">
        <v>504</v>
      </c>
      <c r="H133" s="106">
        <f>VLOOKUP($B133,'Players'!$A$2:$I$299,9,0)</f>
        <v>7000</v>
      </c>
      <c r="I133" s="105">
        <f>VLOOKUP($B133,'Model'!$A$6:$G$175,7,0)</f>
      </c>
      <c r="J133" s="106">
        <f>VLOOKUP($B133,'Model'!$A$6:$G$175,5,0)</f>
      </c>
      <c r="K133" s="105">
        <v>0.8</v>
      </c>
      <c r="L133" s="107"/>
    </row>
    <row r="134" ht="18" customHeight="1">
      <c r="A134" s="102"/>
      <c r="B134" t="s" s="105">
        <v>276</v>
      </c>
      <c r="C134" t="s" s="104">
        <v>529</v>
      </c>
      <c r="D134" t="s" s="108">
        <v>315</v>
      </c>
      <c r="E134" s="105">
        <v>7</v>
      </c>
      <c r="F134" s="105">
        <f>235/E134</f>
        <v>33.57142857142857</v>
      </c>
      <c r="G134" t="s" s="105">
        <v>504</v>
      </c>
      <c r="H134" s="106">
        <f>VLOOKUP($B134,'Players'!$A$2:$I$299,9,0)</f>
        <v>7000</v>
      </c>
      <c r="I134" s="105">
        <f>VLOOKUP($B134,'Model'!$A$6:$G$175,7,0)</f>
      </c>
      <c r="J134" s="106">
        <f>VLOOKUP($B134,'Model'!$A$6:$G$175,5,0)</f>
      </c>
      <c r="K134" s="105">
        <v>0.2</v>
      </c>
      <c r="L134" s="107"/>
    </row>
    <row r="135" ht="18" customHeight="1">
      <c r="A135" s="102"/>
      <c r="B135" t="s" s="103">
        <v>276</v>
      </c>
      <c r="C135" t="s" s="104">
        <v>529</v>
      </c>
      <c r="D135" t="s" s="104">
        <v>143</v>
      </c>
      <c r="E135" s="105">
        <v>13</v>
      </c>
      <c r="F135" s="105">
        <f>235/E135</f>
        <v>18.07692307692308</v>
      </c>
      <c r="G135" t="s" s="105">
        <v>504</v>
      </c>
      <c r="H135" s="106">
        <f>VLOOKUP($B135,'Players'!$A$2:$I$299,9,0)</f>
        <v>7000</v>
      </c>
      <c r="I135" s="105">
        <f>VLOOKUP($B135,'Model'!$A$6:$G$175,7,0)</f>
      </c>
      <c r="J135" s="105">
        <f>VLOOKUP($B135,'Model'!$A$6:$G$175,5,0)</f>
      </c>
      <c r="K135" s="105">
        <v>0.5</v>
      </c>
      <c r="L135" s="107"/>
    </row>
    <row r="136" ht="18" customHeight="1">
      <c r="A136" s="102"/>
      <c r="B136" t="s" s="103">
        <v>214</v>
      </c>
      <c r="C136" t="s" s="104">
        <v>530</v>
      </c>
      <c r="D136" t="s" s="108">
        <v>154</v>
      </c>
      <c r="E136" s="105">
        <v>2</v>
      </c>
      <c r="F136" s="105">
        <f>235/E136</f>
        <v>117.5</v>
      </c>
      <c r="G136" t="s" s="105">
        <v>504</v>
      </c>
      <c r="H136" s="106">
        <f>VLOOKUP($B136,'Players'!$A$2:$I$299,9,0)</f>
        <v>14500</v>
      </c>
      <c r="I136" s="105">
        <f>VLOOKUP($B136,'Model'!$A$6:$G$175,7,0)</f>
      </c>
      <c r="J136" s="105">
        <f>VLOOKUP($B136,'Model'!$A$6:$G$175,5,0)</f>
      </c>
      <c r="K136" s="105">
        <v>1</v>
      </c>
      <c r="L136" s="107"/>
    </row>
    <row r="137" ht="18" customHeight="1">
      <c r="A137" s="102"/>
      <c r="B137" t="s" s="103">
        <v>214</v>
      </c>
      <c r="C137" t="s" s="108">
        <v>530</v>
      </c>
      <c r="D137" t="s" s="104">
        <v>143</v>
      </c>
      <c r="E137" s="105">
        <v>12</v>
      </c>
      <c r="F137" s="105">
        <f>235/E137</f>
        <v>19.58333333333333</v>
      </c>
      <c r="G137" t="s" s="105">
        <v>504</v>
      </c>
      <c r="H137" s="106">
        <f>VLOOKUP($B137,'Players'!$A$2:$I$299,9,0)</f>
        <v>14500</v>
      </c>
      <c r="I137" s="105">
        <f>VLOOKUP($B137,'Model'!$A$6:$G$175,7,0)</f>
      </c>
      <c r="J137" s="105">
        <f>VLOOKUP($B137,'Model'!$A$6:$G$175,5,0)</f>
      </c>
      <c r="K137" s="105">
        <v>0.5</v>
      </c>
      <c r="L137" s="107"/>
    </row>
    <row r="138" ht="18" customHeight="1">
      <c r="A138" s="102"/>
      <c r="B138" t="s" s="103">
        <v>341</v>
      </c>
      <c r="C138" t="s" s="104">
        <v>531</v>
      </c>
      <c r="D138" t="s" s="108">
        <v>343</v>
      </c>
      <c r="E138" s="111">
        <v>8</v>
      </c>
      <c r="F138" s="105">
        <f>235/E138</f>
        <v>29.375</v>
      </c>
      <c r="G138" t="s" s="105">
        <v>504</v>
      </c>
      <c r="H138" s="106">
        <f>VLOOKUP($B138,'Players'!$A$2:$I$299,9,0)</f>
        <v>3500</v>
      </c>
      <c r="I138" s="105">
        <f>VLOOKUP($B138,'Model'!$A$6:$G$175,7,0)</f>
      </c>
      <c r="J138" s="105">
        <f>VLOOKUP($B138,'Model'!$A$6:$G$175,5,0)</f>
      </c>
      <c r="K138" s="105">
        <v>1</v>
      </c>
      <c r="L138" s="107"/>
    </row>
    <row r="139" ht="18" customHeight="1">
      <c r="A139" s="102"/>
      <c r="B139" t="s" s="109">
        <v>465</v>
      </c>
      <c r="C139" t="s" s="104">
        <v>531</v>
      </c>
      <c r="D139" t="s" s="108">
        <v>384</v>
      </c>
      <c r="E139" s="105">
        <v>18</v>
      </c>
      <c r="F139" s="105">
        <f>235/E139</f>
        <v>13.05555555555556</v>
      </c>
      <c r="G139" t="s" s="105">
        <v>504</v>
      </c>
      <c r="H139" s="106">
        <f>VLOOKUP($B139,'Players'!$A$2:$I$299,9,0)</f>
        <v>1500</v>
      </c>
      <c r="I139" s="105">
        <f>VLOOKUP($B139,'Model'!$A$6:$G$175,7,0)</f>
      </c>
      <c r="J139" s="105">
        <f>VLOOKUP($B139,'Model'!$A$6:$G$175,5,0)</f>
      </c>
      <c r="K139" s="105">
        <v>1</v>
      </c>
      <c r="L139" s="107"/>
    </row>
    <row r="140" ht="18" customHeight="1">
      <c r="A140" s="102"/>
      <c r="B140" t="s" s="103">
        <v>292</v>
      </c>
      <c r="C140" t="s" s="104">
        <v>293</v>
      </c>
      <c r="D140" t="s" s="104">
        <v>90</v>
      </c>
      <c r="E140" s="105">
        <v>4</v>
      </c>
      <c r="F140" s="105">
        <f>235/E140</f>
        <v>58.75</v>
      </c>
      <c r="G140" t="s" s="105">
        <v>504</v>
      </c>
      <c r="H140" s="106">
        <f>VLOOKUP($B140,'Players'!$A$2:$I$299,9,0)</f>
        <v>6500</v>
      </c>
      <c r="I140" s="105">
        <f>VLOOKUP($B140,'Model'!$A$6:$G$175,7,0)</f>
      </c>
      <c r="J140" s="105">
        <f>VLOOKUP($B140,'Model'!$A$6:$G$175,5,0)</f>
      </c>
      <c r="K140" s="105">
        <v>0.75</v>
      </c>
      <c r="L140" s="107"/>
    </row>
    <row r="141" ht="18" customHeight="1">
      <c r="A141" s="102"/>
      <c r="B141" t="s" s="104">
        <v>457</v>
      </c>
      <c r="C141" t="s" s="104">
        <v>458</v>
      </c>
      <c r="D141" t="s" s="108">
        <v>384</v>
      </c>
      <c r="E141" s="105">
        <v>16</v>
      </c>
      <c r="F141" s="105">
        <f>235/E141</f>
        <v>14.6875</v>
      </c>
      <c r="G141" t="s" s="105">
        <v>504</v>
      </c>
      <c r="H141" s="106">
        <f>VLOOKUP($B141,'Players'!$A$2:$I$299,9,0)</f>
        <v>1500</v>
      </c>
      <c r="I141" s="105">
        <f>VLOOKUP($B141,'Model'!$A$6:$G$175,7,0)</f>
      </c>
      <c r="J141" s="105">
        <f>VLOOKUP($B141,'Model'!$A$6:$G$175,5,0)</f>
      </c>
      <c r="K141" s="105">
        <v>1</v>
      </c>
      <c r="L141" s="107"/>
    </row>
    <row r="142" ht="18" customHeight="1">
      <c r="A142" s="102"/>
      <c r="B142" t="s" s="103">
        <v>254</v>
      </c>
      <c r="C142" t="s" s="104">
        <v>532</v>
      </c>
      <c r="D142" t="s" s="104">
        <v>124</v>
      </c>
      <c r="E142" s="105">
        <v>5</v>
      </c>
      <c r="F142" s="105">
        <f>77/E142</f>
        <v>15.4</v>
      </c>
      <c r="G142" t="s" s="105">
        <v>508</v>
      </c>
      <c r="H142" s="106">
        <f>VLOOKUP($B142,'Players'!$A$2:$I$299,9,0)</f>
        <v>9000</v>
      </c>
      <c r="I142" s="105">
        <f>VLOOKUP($B142,'Model'!$A$6:$G$175,7,0)</f>
      </c>
      <c r="J142" s="105">
        <f>VLOOKUP($B142,'Model'!$A$6:$G$175,5,0)</f>
      </c>
      <c r="K142" s="105">
        <v>0.8</v>
      </c>
      <c r="L142" s="107"/>
    </row>
    <row r="143" ht="18" customHeight="1">
      <c r="A143" s="102"/>
      <c r="B143" t="s" s="103">
        <v>254</v>
      </c>
      <c r="C143" t="s" s="104">
        <v>532</v>
      </c>
      <c r="D143" t="s" s="110">
        <v>228</v>
      </c>
      <c r="E143" s="105">
        <v>2</v>
      </c>
      <c r="F143" s="105">
        <f>77/E143</f>
        <v>38.5</v>
      </c>
      <c r="G143" t="s" s="105">
        <v>508</v>
      </c>
      <c r="H143" s="106">
        <f>VLOOKUP($B143,'Players'!$A$2:$I$299,9,0)</f>
        <v>9000</v>
      </c>
      <c r="I143" s="105">
        <f>VLOOKUP($B143,'Model'!$A$6:$G$175,7,0)</f>
      </c>
      <c r="J143" s="105">
        <f>VLOOKUP($B143,'Model'!$A$6:$G$175,5,0)</f>
      </c>
      <c r="K143" s="105">
        <v>0.3</v>
      </c>
      <c r="L143" s="107"/>
    </row>
    <row r="144" ht="18" customHeight="1">
      <c r="A144" s="102"/>
      <c r="B144" t="s" s="109">
        <v>254</v>
      </c>
      <c r="C144" t="s" s="104">
        <v>532</v>
      </c>
      <c r="D144" t="s" s="110">
        <v>111</v>
      </c>
      <c r="E144" s="105">
        <v>6</v>
      </c>
      <c r="F144" s="105">
        <f>77/E144</f>
        <v>12.83333333333333</v>
      </c>
      <c r="G144" t="s" s="105">
        <v>508</v>
      </c>
      <c r="H144" s="106">
        <f>VLOOKUP($B144,'Players'!$A$2:$I$299,9,0)</f>
        <v>9000</v>
      </c>
      <c r="I144" s="105">
        <f>VLOOKUP($B144,'Model'!$A$6:$G$175,7,0)</f>
      </c>
      <c r="J144" s="105">
        <f>VLOOKUP($B144,'Model'!$A$6:$G$175,5,0)</f>
      </c>
      <c r="K144" s="105">
        <v>1</v>
      </c>
      <c r="L144" s="107"/>
    </row>
    <row r="145" ht="18" customHeight="1">
      <c r="A145" s="102"/>
      <c r="B145" t="s" s="105">
        <v>254</v>
      </c>
      <c r="C145" t="s" s="104">
        <v>532</v>
      </c>
      <c r="D145" t="s" s="110">
        <v>343</v>
      </c>
      <c r="E145" s="105">
        <v>4</v>
      </c>
      <c r="F145" s="105">
        <f>77/E145</f>
        <v>19.25</v>
      </c>
      <c r="G145" t="s" s="105">
        <v>508</v>
      </c>
      <c r="H145" s="106">
        <f>VLOOKUP($B145,'Players'!$A$2:$I$299,9,0)</f>
        <v>9000</v>
      </c>
      <c r="I145" s="105">
        <f>VLOOKUP($B145,'Model'!$A$6:$G$175,7,0)</f>
      </c>
      <c r="J145" s="105">
        <f>VLOOKUP($B145,'Model'!$A$6:$G$175,5,0)</f>
      </c>
      <c r="K145" s="105">
        <v>1</v>
      </c>
      <c r="L145" s="107"/>
    </row>
    <row r="146" ht="18" customHeight="1">
      <c r="A146" s="102"/>
      <c r="B146" t="s" s="109">
        <v>380</v>
      </c>
      <c r="C146" t="s" s="104">
        <v>533</v>
      </c>
      <c r="D146" t="s" s="108">
        <v>315</v>
      </c>
      <c r="E146" s="105">
        <v>9</v>
      </c>
      <c r="F146" s="105">
        <f>235/E146</f>
        <v>26.11111111111111</v>
      </c>
      <c r="G146" t="s" s="105">
        <v>504</v>
      </c>
      <c r="H146" s="106">
        <f>VLOOKUP($B146,'Players'!$A$2:$I$299,9,0)</f>
        <v>2500</v>
      </c>
      <c r="I146" s="105">
        <f>VLOOKUP($B146,'Model'!$A$6:$G$175,7,0)</f>
      </c>
      <c r="J146" s="105">
        <f>VLOOKUP($B146,'Model'!$A$6:$G$175,5,0)</f>
      </c>
      <c r="K146" s="105">
        <v>0.2</v>
      </c>
      <c r="L146" s="107"/>
    </row>
    <row r="147" ht="18" customHeight="1">
      <c r="A147" s="102"/>
      <c r="B147" t="s" s="109">
        <v>344</v>
      </c>
      <c r="C147" t="s" s="109">
        <v>345</v>
      </c>
      <c r="D147" t="s" s="105">
        <v>271</v>
      </c>
      <c r="E147" s="105">
        <v>7</v>
      </c>
      <c r="F147" s="105">
        <f>235/E147</f>
        <v>33.57142857142857</v>
      </c>
      <c r="G147" t="s" s="105">
        <v>504</v>
      </c>
      <c r="H147" s="106">
        <f>VLOOKUP($B147,'Players'!$A$2:$I$299,9,0)</f>
        <v>3500</v>
      </c>
      <c r="I147" s="105">
        <f>VLOOKUP($B147,'Model'!$A$6:$G$175,7,0)</f>
      </c>
      <c r="J147" s="105">
        <f>VLOOKUP($B147,'Model'!$A$6:$G$175,5,0)</f>
      </c>
      <c r="K147" s="105">
        <v>0.6</v>
      </c>
      <c r="L147" s="107"/>
    </row>
    <row r="148" ht="18" customHeight="1">
      <c r="A148" s="102"/>
      <c r="B148" t="s" s="109">
        <v>311</v>
      </c>
      <c r="C148" t="s" s="109">
        <v>312</v>
      </c>
      <c r="D148" t="s" s="105">
        <v>271</v>
      </c>
      <c r="E148" s="105">
        <v>6</v>
      </c>
      <c r="F148" s="105">
        <f>235/E148</f>
        <v>39.16666666666666</v>
      </c>
      <c r="G148" t="s" s="105">
        <v>504</v>
      </c>
      <c r="H148" s="106">
        <f>VLOOKUP($B148,'Players'!$A$2:$I$299,9,0)</f>
        <v>5000</v>
      </c>
      <c r="I148" s="105">
        <f>VLOOKUP($B148,'Model'!$A$6:$G$175,7,0)</f>
      </c>
      <c r="J148" s="106">
        <f>VLOOKUP($B148,'Model'!$A$6:$G$175,5,0)</f>
      </c>
      <c r="K148" s="105">
        <v>0.6</v>
      </c>
      <c r="L148" s="107"/>
    </row>
    <row r="149" ht="18" customHeight="1">
      <c r="A149" s="102"/>
      <c r="B149" t="s" s="103">
        <v>329</v>
      </c>
      <c r="C149" t="s" s="108">
        <v>330</v>
      </c>
      <c r="D149" t="s" s="108">
        <v>509</v>
      </c>
      <c r="E149" s="105">
        <v>15</v>
      </c>
      <c r="F149" s="105">
        <f>235/E149</f>
        <v>15.66666666666667</v>
      </c>
      <c r="G149" t="s" s="105">
        <v>504</v>
      </c>
      <c r="H149" s="106">
        <f>VLOOKUP($B149,'Players'!$A$2:$I$299,9,0)</f>
        <v>3500</v>
      </c>
      <c r="I149" s="105">
        <f>VLOOKUP($B149,'Model'!$A$6:$G$175,7,0)</f>
      </c>
      <c r="J149" s="105">
        <f>VLOOKUP($B149,'Model'!$A$6:$G$175,5,0)</f>
      </c>
      <c r="K149" s="105">
        <v>0.75</v>
      </c>
      <c r="L149" s="107"/>
    </row>
    <row r="150" ht="18" customHeight="1">
      <c r="A150" s="102"/>
      <c r="B150" t="s" s="103">
        <v>329</v>
      </c>
      <c r="C150" t="s" s="104">
        <v>330</v>
      </c>
      <c r="D150" t="s" s="108">
        <v>343</v>
      </c>
      <c r="E150" s="111">
        <v>11</v>
      </c>
      <c r="F150" s="105">
        <f>235/E150</f>
        <v>21.36363636363636</v>
      </c>
      <c r="G150" t="s" s="105">
        <v>504</v>
      </c>
      <c r="H150" s="106">
        <f>VLOOKUP($B150,'Players'!$A$2:$I$299,9,0)</f>
        <v>3500</v>
      </c>
      <c r="I150" s="105">
        <f>VLOOKUP($B150,'Model'!$A$6:$G$175,7,0)</f>
      </c>
      <c r="J150" s="106">
        <f>VLOOKUP($B150,'Model'!$A$6:$G$175,5,0)</f>
      </c>
      <c r="K150" s="105">
        <v>1</v>
      </c>
      <c r="L150" s="107"/>
    </row>
    <row r="151" ht="18" customHeight="1">
      <c r="A151" s="102"/>
      <c r="B151" t="s" s="109">
        <v>477</v>
      </c>
      <c r="C151" t="s" s="104">
        <v>478</v>
      </c>
      <c r="D151" t="s" s="108">
        <v>315</v>
      </c>
      <c r="E151" s="105">
        <v>19</v>
      </c>
      <c r="F151" s="105">
        <f>235/E151</f>
        <v>12.36842105263158</v>
      </c>
      <c r="G151" t="s" s="105">
        <v>504</v>
      </c>
      <c r="H151" s="106">
        <f>VLOOKUP($B151,'Players'!$A$2:$I$299,9,0)</f>
        <v>1000</v>
      </c>
      <c r="I151" s="105">
        <f>VLOOKUP($B151,'Model'!$A$6:$G$175,7,0)</f>
      </c>
      <c r="J151" s="105">
        <f>VLOOKUP($B151,'Model'!$A$6:$G$175,5,0)</f>
      </c>
      <c r="K151" s="105">
        <v>0.2</v>
      </c>
      <c r="L151" s="107"/>
    </row>
    <row r="152" ht="18" customHeight="1">
      <c r="A152" s="102"/>
      <c r="B152" t="s" s="109">
        <v>273</v>
      </c>
      <c r="C152" t="s" s="104">
        <v>274</v>
      </c>
      <c r="D152" t="s" s="108">
        <v>384</v>
      </c>
      <c r="E152" s="105">
        <v>20</v>
      </c>
      <c r="F152" s="105">
        <f>235/E152</f>
        <v>11.75</v>
      </c>
      <c r="G152" t="s" s="105">
        <v>504</v>
      </c>
      <c r="H152" s="106">
        <f>VLOOKUP($B152,'Players'!$A$2:$I$299,9,0)</f>
        <v>7500</v>
      </c>
      <c r="I152" s="105">
        <f>VLOOKUP($B152,'Model'!$A$6:$G$175,7,0)</f>
      </c>
      <c r="J152" s="105">
        <f>VLOOKUP($B152,'Model'!$A$6:$G$175,5,0)</f>
      </c>
      <c r="K152" s="105">
        <v>1</v>
      </c>
      <c r="L152" s="107"/>
    </row>
    <row r="153" ht="18" customHeight="1">
      <c r="A153" s="102"/>
      <c r="B153" t="s" s="103">
        <v>273</v>
      </c>
      <c r="C153" t="s" s="105">
        <v>274</v>
      </c>
      <c r="D153" t="s" s="108">
        <v>509</v>
      </c>
      <c r="E153" s="105">
        <v>8</v>
      </c>
      <c r="F153" s="105">
        <f>235/E153</f>
        <v>29.375</v>
      </c>
      <c r="G153" t="s" s="105">
        <v>504</v>
      </c>
      <c r="H153" s="106">
        <f>VLOOKUP($B153,'Players'!$A$2:$I$299,9,0)</f>
        <v>7500</v>
      </c>
      <c r="I153" s="105">
        <f>VLOOKUP($B153,'Model'!$A$6:$G$175,7,0)</f>
      </c>
      <c r="J153" s="105">
        <f>VLOOKUP($B153,'Model'!$A$6:$G$175,5,0)</f>
      </c>
      <c r="K153" s="105">
        <v>0.75</v>
      </c>
      <c r="L153" s="107"/>
    </row>
    <row r="154" ht="18" customHeight="1">
      <c r="A154" s="102"/>
      <c r="B154" t="s" s="103">
        <v>273</v>
      </c>
      <c r="C154" t="s" s="104">
        <v>274</v>
      </c>
      <c r="D154" t="s" s="108">
        <v>343</v>
      </c>
      <c r="E154" s="111">
        <v>9</v>
      </c>
      <c r="F154" s="105">
        <f>235/E154</f>
        <v>26.11111111111111</v>
      </c>
      <c r="G154" t="s" s="105">
        <v>504</v>
      </c>
      <c r="H154" s="106">
        <f>VLOOKUP($B154,'Players'!$A$2:$I$299,9,0)</f>
        <v>7500</v>
      </c>
      <c r="I154" s="105">
        <f>VLOOKUP($B154,'Model'!$A$6:$G$175,7,0)</f>
      </c>
      <c r="J154" s="105">
        <f>VLOOKUP($B154,'Model'!$A$6:$G$175,5,0)</f>
      </c>
      <c r="K154" s="105">
        <v>1</v>
      </c>
      <c r="L154" s="107"/>
    </row>
    <row r="155" ht="18" customHeight="1">
      <c r="A155" s="102"/>
      <c r="B155" t="s" s="109">
        <v>230</v>
      </c>
      <c r="C155" t="s" s="104">
        <v>231</v>
      </c>
      <c r="D155" t="s" s="108">
        <v>509</v>
      </c>
      <c r="E155" s="104">
        <v>1</v>
      </c>
      <c r="F155" s="105">
        <f>77/E155</f>
        <v>77</v>
      </c>
      <c r="G155" t="s" s="105">
        <v>508</v>
      </c>
      <c r="H155" s="106">
        <f>VLOOKUP($B155,'Players'!$A$2:$I$299,9,0)</f>
        <v>13000</v>
      </c>
      <c r="I155" s="105">
        <f>VLOOKUP($B155,'Model'!$A$6:$G$175,7,0)</f>
      </c>
      <c r="J155" s="105">
        <f>VLOOKUP($B155,'Model'!$A$6:$G$175,5,0)</f>
      </c>
      <c r="K155" s="105">
        <v>0.75</v>
      </c>
      <c r="L155" s="107"/>
    </row>
    <row r="156" ht="18" customHeight="1">
      <c r="A156" s="102"/>
      <c r="B156" t="s" s="103">
        <v>230</v>
      </c>
      <c r="C156" t="s" s="104">
        <v>231</v>
      </c>
      <c r="D156" t="s" s="104">
        <v>154</v>
      </c>
      <c r="E156" s="104">
        <v>5</v>
      </c>
      <c r="F156" s="105">
        <f>77/E156</f>
        <v>15.4</v>
      </c>
      <c r="G156" t="s" s="105">
        <v>508</v>
      </c>
      <c r="H156" s="106">
        <f>VLOOKUP($B156,'Players'!$A$2:$I$299,9,0)</f>
        <v>13000</v>
      </c>
      <c r="I156" s="105">
        <f>VLOOKUP($B156,'Model'!$A$6:$G$175,7,0)</f>
      </c>
      <c r="J156" s="105">
        <f>VLOOKUP($B156,'Model'!$A$6:$G$175,5,0)</f>
      </c>
      <c r="K156" s="105">
        <v>1</v>
      </c>
      <c r="L156" s="107"/>
    </row>
    <row r="157" ht="18" customHeight="1">
      <c r="A157" s="102"/>
      <c r="B157" t="s" s="103">
        <v>230</v>
      </c>
      <c r="C157" t="s" s="104">
        <v>231</v>
      </c>
      <c r="D157" t="s" s="110">
        <v>228</v>
      </c>
      <c r="E157" s="105">
        <v>3</v>
      </c>
      <c r="F157" s="105">
        <f>77/E157</f>
        <v>25.66666666666667</v>
      </c>
      <c r="G157" t="s" s="105">
        <v>508</v>
      </c>
      <c r="H157" s="106">
        <f>VLOOKUP($B157,'Players'!$A$2:$I$299,9,0)</f>
        <v>13000</v>
      </c>
      <c r="I157" s="105">
        <f>VLOOKUP($B157,'Model'!$A$6:$G$175,7,0)</f>
      </c>
      <c r="J157" s="105">
        <f>VLOOKUP($B157,'Model'!$A$6:$G$175,5,0)</f>
      </c>
      <c r="K157" s="105">
        <v>0.3</v>
      </c>
      <c r="L157" s="107"/>
    </row>
    <row r="158" ht="18" customHeight="1">
      <c r="A158" s="102"/>
      <c r="B158" t="s" s="103">
        <v>479</v>
      </c>
      <c r="C158" t="s" s="108">
        <v>534</v>
      </c>
      <c r="D158" t="s" s="104">
        <v>143</v>
      </c>
      <c r="E158" s="105">
        <v>20</v>
      </c>
      <c r="F158" s="105">
        <f>235/E158</f>
        <v>11.75</v>
      </c>
      <c r="G158" t="s" s="105">
        <v>504</v>
      </c>
      <c r="H158" s="106">
        <f>VLOOKUP($B158,'Players'!$A$2:$I$299,9,0)</f>
        <v>1000</v>
      </c>
      <c r="I158" s="105">
        <f>VLOOKUP($B158,'Model'!$A$6:$G$175,7,0)</f>
      </c>
      <c r="J158" s="106">
        <f>VLOOKUP($B158,'Model'!$A$6:$G$175,5,0)</f>
      </c>
      <c r="K158" s="105">
        <v>0.5</v>
      </c>
      <c r="L158" s="107"/>
    </row>
    <row r="159" ht="18" customHeight="1">
      <c r="A159" s="102"/>
      <c r="B159" t="s" s="103">
        <v>346</v>
      </c>
      <c r="C159" t="s" s="104">
        <v>347</v>
      </c>
      <c r="D159" t="s" s="108">
        <v>154</v>
      </c>
      <c r="E159" s="105">
        <v>14</v>
      </c>
      <c r="F159" s="105">
        <f>235/E159</f>
        <v>16.78571428571428</v>
      </c>
      <c r="G159" t="s" s="105">
        <v>504</v>
      </c>
      <c r="H159" s="106">
        <f>VLOOKUP($B159,'Players'!$A$2:$I$299,9,0)</f>
        <v>3500</v>
      </c>
      <c r="I159" s="105">
        <f>VLOOKUP($B159,'Model'!$A$6:$G$175,7,0)</f>
      </c>
      <c r="J159" s="105">
        <f>VLOOKUP($B159,'Model'!$A$6:$G$175,5,0)</f>
      </c>
      <c r="K159" s="105">
        <v>1</v>
      </c>
      <c r="L159" s="107"/>
    </row>
    <row r="160" ht="18" customHeight="1">
      <c r="A160" s="102"/>
      <c r="B160" t="s" s="103">
        <v>346</v>
      </c>
      <c r="C160" t="s" s="104">
        <v>347</v>
      </c>
      <c r="D160" t="s" s="104">
        <v>108</v>
      </c>
      <c r="E160" s="105">
        <v>14</v>
      </c>
      <c r="F160" s="105">
        <f>235/E160</f>
        <v>16.78571428571428</v>
      </c>
      <c r="G160" t="s" s="105">
        <v>504</v>
      </c>
      <c r="H160" s="106">
        <f>VLOOKUP($B160,'Players'!$A$2:$I$299,9,0)</f>
        <v>3500</v>
      </c>
      <c r="I160" s="105">
        <f>VLOOKUP($B160,'Model'!$A$6:$G$175,7,0)</f>
      </c>
      <c r="J160" s="105">
        <f>VLOOKUP($B160,'Model'!$A$6:$G$175,5,0)</f>
      </c>
      <c r="K160" s="105">
        <v>0.4</v>
      </c>
      <c r="L160" s="107"/>
    </row>
    <row r="161" ht="18" customHeight="1">
      <c r="A161" s="102"/>
      <c r="B161" t="s" s="103">
        <v>248</v>
      </c>
      <c r="C161" t="s" s="104">
        <v>249</v>
      </c>
      <c r="D161" t="s" s="108">
        <v>108</v>
      </c>
      <c r="E161" s="105">
        <v>1</v>
      </c>
      <c r="F161" s="105">
        <f>77/E161</f>
        <v>77</v>
      </c>
      <c r="G161" t="s" s="105">
        <v>508</v>
      </c>
      <c r="H161" s="106">
        <f>VLOOKUP($B161,'Players'!$A$2:$I$299,9,0)</f>
        <v>9500</v>
      </c>
      <c r="I161" s="105">
        <f>VLOOKUP($B161,'Model'!$A$6:$G$175,7,0)</f>
      </c>
      <c r="J161" s="106">
        <f>VLOOKUP($B161,'Model'!$A$6:$G$175,5,0)</f>
      </c>
      <c r="K161" s="105">
        <v>0.4</v>
      </c>
      <c r="L161" s="107"/>
    </row>
    <row r="162" ht="18" customHeight="1">
      <c r="A162" s="102"/>
      <c r="B162" t="s" s="109">
        <v>248</v>
      </c>
      <c r="C162" t="s" s="108">
        <v>249</v>
      </c>
      <c r="D162" t="s" s="104">
        <v>140</v>
      </c>
      <c r="E162" s="105">
        <v>5</v>
      </c>
      <c r="F162" s="105">
        <f>77/E162</f>
        <v>15.4</v>
      </c>
      <c r="G162" t="s" s="105">
        <v>508</v>
      </c>
      <c r="H162" s="106">
        <f>VLOOKUP($B162,'Players'!$A$2:$I$299,9,0)</f>
        <v>9500</v>
      </c>
      <c r="I162" s="105">
        <f>VLOOKUP($B162,'Model'!$A$6:$G$175,7,0)</f>
      </c>
      <c r="J162" s="105">
        <f>VLOOKUP($B162,'Model'!$A$6:$G$175,5,0)</f>
      </c>
      <c r="K162" s="105">
        <v>1</v>
      </c>
      <c r="L162" s="107"/>
    </row>
    <row r="163" ht="18" customHeight="1">
      <c r="A163" s="102"/>
      <c r="B163" t="s" s="103">
        <v>220</v>
      </c>
      <c r="C163" t="s" s="122">
        <v>221</v>
      </c>
      <c r="D163" t="s" s="104">
        <v>133</v>
      </c>
      <c r="E163" s="105">
        <v>1</v>
      </c>
      <c r="F163" s="105">
        <f>235/E163</f>
        <v>235</v>
      </c>
      <c r="G163" t="s" s="105">
        <v>504</v>
      </c>
      <c r="H163" s="106">
        <f>VLOOKUP($B163,'Players'!$A$2:$I$299,9,0)</f>
        <v>13000</v>
      </c>
      <c r="I163" s="105">
        <f>VLOOKUP($B163,'Model'!$A$6:$G$175,7,0)</f>
      </c>
      <c r="J163" s="106">
        <f>VLOOKUP($B163,'Model'!$A$6:$G$175,5,0)</f>
      </c>
      <c r="K163" s="105">
        <v>1</v>
      </c>
      <c r="L163" s="107"/>
    </row>
    <row r="164" ht="18" customHeight="1">
      <c r="A164" s="102"/>
      <c r="B164" t="s" s="109">
        <v>491</v>
      </c>
      <c r="C164" t="s" s="104">
        <v>535</v>
      </c>
      <c r="D164" t="s" s="110">
        <v>111</v>
      </c>
      <c r="E164" s="105">
        <v>13</v>
      </c>
      <c r="F164" s="105">
        <f>77/E164</f>
        <v>5.923076923076923</v>
      </c>
      <c r="G164" t="s" s="105">
        <v>508</v>
      </c>
      <c r="H164" s="106">
        <f>VLOOKUP($B164,'Players'!$A$2:$I$299,9,0)</f>
        <v>500</v>
      </c>
      <c r="I164" s="105">
        <f>VLOOKUP($B164,'Model'!$A$6:$G$175,7,0)</f>
      </c>
      <c r="J164" s="105">
        <f>VLOOKUP($B164,'Model'!$A$6:$G$175,5,0)</f>
      </c>
      <c r="K164" s="105">
        <v>1</v>
      </c>
      <c r="L164" s="107"/>
    </row>
    <row r="165" ht="18" customHeight="1">
      <c r="A165" s="102"/>
      <c r="B165" t="s" s="109">
        <v>321</v>
      </c>
      <c r="C165" t="s" s="104">
        <v>536</v>
      </c>
      <c r="D165" t="s" s="108">
        <v>384</v>
      </c>
      <c r="E165" s="104">
        <v>4</v>
      </c>
      <c r="F165" s="105">
        <f>77/E165</f>
        <v>19.25</v>
      </c>
      <c r="G165" t="s" s="105">
        <v>508</v>
      </c>
      <c r="H165" s="106">
        <f>VLOOKUP($B165,'Players'!$A$2:$I$299,9,0)</f>
        <v>5000</v>
      </c>
      <c r="I165" s="105">
        <f>VLOOKUP($B165,'Model'!$A$6:$G$175,7,0)</f>
      </c>
      <c r="J165" s="105">
        <f>VLOOKUP($B165,'Model'!$A$6:$G$175,5,0)</f>
      </c>
      <c r="K165" s="105">
        <v>1</v>
      </c>
      <c r="L165" s="107"/>
    </row>
    <row r="166" ht="18" customHeight="1">
      <c r="A166" s="102"/>
      <c r="B166" t="s" s="103">
        <v>321</v>
      </c>
      <c r="C166" t="s" s="104">
        <v>536</v>
      </c>
      <c r="D166" t="s" s="108">
        <v>108</v>
      </c>
      <c r="E166" s="105">
        <v>4</v>
      </c>
      <c r="F166" s="105">
        <f>77/E166</f>
        <v>19.25</v>
      </c>
      <c r="G166" t="s" s="105">
        <v>508</v>
      </c>
      <c r="H166" s="106">
        <f>VLOOKUP($B166,'Players'!$A$2:$I$299,9,0)</f>
        <v>5000</v>
      </c>
      <c r="I166" s="105">
        <f>VLOOKUP($B166,'Model'!$A$6:$G$175,7,0)</f>
      </c>
      <c r="J166" s="105">
        <f>VLOOKUP($B166,'Model'!$A$6:$G$175,5,0)</f>
      </c>
      <c r="K166" s="105">
        <v>0.4</v>
      </c>
      <c r="L166" s="107"/>
    </row>
    <row r="167" ht="18" customHeight="1">
      <c r="A167" s="102"/>
      <c r="B167" t="s" s="109">
        <v>321</v>
      </c>
      <c r="C167" t="s" s="104">
        <v>536</v>
      </c>
      <c r="D167" t="s" s="110">
        <v>111</v>
      </c>
      <c r="E167" s="105">
        <v>13</v>
      </c>
      <c r="F167" s="105">
        <f>77/E167</f>
        <v>5.923076923076923</v>
      </c>
      <c r="G167" t="s" s="105">
        <v>508</v>
      </c>
      <c r="H167" s="106">
        <f>VLOOKUP($B167,'Players'!$A$2:$I$299,9,0)</f>
        <v>5000</v>
      </c>
      <c r="I167" s="105">
        <f>VLOOKUP($B167,'Model'!$A$6:$G$175,7,0)</f>
      </c>
      <c r="J167" s="105">
        <f>VLOOKUP($B167,'Model'!$A$6:$G$175,5,0)</f>
      </c>
      <c r="K167" s="105">
        <v>1</v>
      </c>
      <c r="L167" s="107"/>
    </row>
    <row r="168" ht="18" customHeight="1">
      <c r="A168" s="102"/>
      <c r="B168" t="s" s="103">
        <v>175</v>
      </c>
      <c r="C168" t="s" s="104">
        <v>176</v>
      </c>
      <c r="D168" t="s" s="104">
        <v>90</v>
      </c>
      <c r="E168" s="105">
        <v>5</v>
      </c>
      <c r="F168" s="105">
        <f>235/E168</f>
        <v>47</v>
      </c>
      <c r="G168" t="s" s="105">
        <v>504</v>
      </c>
      <c r="H168" s="106">
        <f>VLOOKUP($B168,'Players'!$A$2:$I$299,9,0)</f>
        <v>34000</v>
      </c>
      <c r="I168" s="105">
        <f>VLOOKUP($B168,'Model'!$A$6:$G$175,7,0)</f>
      </c>
      <c r="J168" s="105">
        <f>VLOOKUP($B168,'Model'!$A$6:$G$175,5,0)</f>
      </c>
      <c r="K168" s="105">
        <v>0.75</v>
      </c>
      <c r="L168" s="107"/>
    </row>
    <row r="169" ht="18" customHeight="1">
      <c r="A169" s="102"/>
      <c r="B169" t="s" s="103">
        <v>175</v>
      </c>
      <c r="C169" t="s" s="104">
        <v>176</v>
      </c>
      <c r="D169" t="s" s="104">
        <v>108</v>
      </c>
      <c r="E169" s="105">
        <v>1</v>
      </c>
      <c r="F169" s="105">
        <f>235/E169</f>
        <v>235</v>
      </c>
      <c r="G169" t="s" s="105">
        <v>504</v>
      </c>
      <c r="H169" s="106">
        <f>VLOOKUP($B169,'Players'!$A$2:$I$299,9,0)</f>
        <v>34000</v>
      </c>
      <c r="I169" s="105">
        <f>VLOOKUP($B169,'Model'!$A$6:$G$175,7,0)</f>
      </c>
      <c r="J169" s="105">
        <f>VLOOKUP($B169,'Model'!$A$6:$G$175,5,0)</f>
      </c>
      <c r="K169" s="105">
        <v>0.4</v>
      </c>
      <c r="L169" s="107"/>
    </row>
    <row r="170" ht="18" customHeight="1">
      <c r="A170" s="102"/>
      <c r="B170" t="s" s="103">
        <v>175</v>
      </c>
      <c r="C170" t="s" s="104">
        <v>176</v>
      </c>
      <c r="D170" t="s" s="105">
        <v>114</v>
      </c>
      <c r="E170" s="105">
        <v>6</v>
      </c>
      <c r="F170" s="105">
        <f>235/E170</f>
        <v>39.16666666666666</v>
      </c>
      <c r="G170" t="s" s="105">
        <v>504</v>
      </c>
      <c r="H170" s="106">
        <f>VLOOKUP($B170,'Players'!$A$2:$I$299,9,0)</f>
        <v>34000</v>
      </c>
      <c r="I170" s="105">
        <f>VLOOKUP($B170,'Model'!$A$6:$G$175,7,0)</f>
      </c>
      <c r="J170" s="106">
        <f>VLOOKUP($B170,'Model'!$A$6:$G$175,5,0)</f>
      </c>
      <c r="K170" s="105">
        <v>1</v>
      </c>
      <c r="L170" s="107"/>
    </row>
    <row r="171" ht="18" customHeight="1">
      <c r="A171" s="102"/>
      <c r="B171" t="s" s="103">
        <v>434</v>
      </c>
      <c r="C171" t="s" s="104">
        <v>435</v>
      </c>
      <c r="D171" t="s" s="104">
        <v>90</v>
      </c>
      <c r="E171" s="105">
        <v>13</v>
      </c>
      <c r="F171" s="105">
        <f>235/E171</f>
        <v>18.07692307692308</v>
      </c>
      <c r="G171" t="s" s="105">
        <v>504</v>
      </c>
      <c r="H171" s="106">
        <f>VLOOKUP($B171,'Players'!$A$2:$I$299,9,0)</f>
        <v>2000</v>
      </c>
      <c r="I171" s="105">
        <f>VLOOKUP($B171,'Model'!$A$6:$G$175,7,0)</f>
      </c>
      <c r="J171" s="106">
        <f>VLOOKUP($B171,'Model'!$A$6:$G$175,5,0)</f>
      </c>
      <c r="K171" s="105">
        <v>0.75</v>
      </c>
      <c r="L171" s="107"/>
    </row>
    <row r="172" ht="18" customHeight="1">
      <c r="A172" s="102"/>
      <c r="B172" t="s" s="109">
        <v>245</v>
      </c>
      <c r="C172" t="s" s="108">
        <v>246</v>
      </c>
      <c r="D172" t="s" s="104">
        <v>124</v>
      </c>
      <c r="E172" s="105">
        <v>12</v>
      </c>
      <c r="F172" s="105">
        <f>235/E172</f>
        <v>19.58333333333333</v>
      </c>
      <c r="G172" t="s" s="105">
        <v>504</v>
      </c>
      <c r="H172" s="106">
        <f>VLOOKUP($B172,'Players'!$A$2:$I$299,9,0)</f>
        <v>9500</v>
      </c>
      <c r="I172" s="105">
        <f>VLOOKUP($B172,'Model'!$A$6:$G$175,7,0)</f>
      </c>
      <c r="J172" s="105">
        <f>VLOOKUP($B172,'Model'!$A$6:$G$175,5,0)</f>
      </c>
      <c r="K172" s="105">
        <v>0.8</v>
      </c>
      <c r="L172" s="107"/>
    </row>
    <row r="173" ht="18" customHeight="1">
      <c r="A173" s="102"/>
      <c r="B173" t="s" s="109">
        <v>245</v>
      </c>
      <c r="C173" t="s" s="104">
        <v>246</v>
      </c>
      <c r="D173" t="s" s="108">
        <v>315</v>
      </c>
      <c r="E173" s="105">
        <v>4</v>
      </c>
      <c r="F173" s="105">
        <f>235/E173</f>
        <v>58.75</v>
      </c>
      <c r="G173" t="s" s="105">
        <v>504</v>
      </c>
      <c r="H173" s="106">
        <f>VLOOKUP($B173,'Players'!$A$2:$I$299,9,0)</f>
        <v>9500</v>
      </c>
      <c r="I173" s="105">
        <f>VLOOKUP($B173,'Model'!$A$6:$G$175,7,0)</f>
      </c>
      <c r="J173" s="105">
        <f>VLOOKUP($B173,'Model'!$A$6:$G$175,5,0)</f>
      </c>
      <c r="K173" s="105">
        <v>0.2</v>
      </c>
      <c r="L173" s="107"/>
    </row>
    <row r="174" ht="18" customHeight="1">
      <c r="A174" s="102"/>
      <c r="B174" t="s" s="103">
        <v>245</v>
      </c>
      <c r="C174" t="s" s="104">
        <v>246</v>
      </c>
      <c r="D174" t="s" s="108">
        <v>343</v>
      </c>
      <c r="E174" s="111">
        <v>18</v>
      </c>
      <c r="F174" s="105">
        <f>235/E174</f>
        <v>13.05555555555556</v>
      </c>
      <c r="G174" t="s" s="105">
        <v>504</v>
      </c>
      <c r="H174" s="106">
        <f>VLOOKUP($B174,'Players'!$A$2:$I$299,9,0)</f>
        <v>9500</v>
      </c>
      <c r="I174" s="105">
        <f>VLOOKUP($B174,'Model'!$A$6:$G$175,7,0)</f>
      </c>
      <c r="J174" s="105">
        <f>VLOOKUP($B174,'Model'!$A$6:$G$175,5,0)</f>
      </c>
      <c r="K174" s="105">
        <v>1</v>
      </c>
      <c r="L174" s="107"/>
    </row>
    <row r="175" ht="18" customHeight="1">
      <c r="A175" s="102"/>
      <c r="B175" t="s" s="103">
        <v>377</v>
      </c>
      <c r="C175" t="s" s="104">
        <v>378</v>
      </c>
      <c r="D175" t="s" s="104">
        <v>108</v>
      </c>
      <c r="E175" s="105">
        <v>16</v>
      </c>
      <c r="F175" s="105">
        <f>235/E175</f>
        <v>14.6875</v>
      </c>
      <c r="G175" t="s" s="105">
        <v>504</v>
      </c>
      <c r="H175" s="106">
        <f>VLOOKUP($B175,'Players'!$A$2:$I$299,9,0)</f>
        <v>2500</v>
      </c>
      <c r="I175" s="105">
        <f>VLOOKUP($B175,'Model'!$A$6:$G$175,7,0)</f>
      </c>
      <c r="J175" s="105">
        <f>VLOOKUP($B175,'Model'!$A$6:$G$175,5,0)</f>
      </c>
      <c r="K175" s="105">
        <v>0.4</v>
      </c>
      <c r="L175" s="107"/>
    </row>
    <row r="176" ht="18" customHeight="1">
      <c r="A176" s="102"/>
      <c r="B176" t="s" s="103">
        <v>377</v>
      </c>
      <c r="C176" t="s" s="108">
        <v>378</v>
      </c>
      <c r="D176" t="s" s="104">
        <v>143</v>
      </c>
      <c r="E176" s="105">
        <v>19</v>
      </c>
      <c r="F176" s="105">
        <f>235/E176</f>
        <v>12.36842105263158</v>
      </c>
      <c r="G176" t="s" s="105">
        <v>504</v>
      </c>
      <c r="H176" s="106">
        <f>VLOOKUP($B176,'Players'!$A$2:$I$299,9,0)</f>
        <v>2500</v>
      </c>
      <c r="I176" s="105">
        <f>VLOOKUP($B176,'Model'!$A$6:$G$175,7,0)</f>
      </c>
      <c r="J176" s="105">
        <f>VLOOKUP($B176,'Model'!$A$6:$G$175,5,0)</f>
      </c>
      <c r="K176" s="105">
        <v>0.5</v>
      </c>
      <c r="L176" s="107"/>
    </row>
    <row r="177" ht="18" customHeight="1">
      <c r="A177" s="102"/>
      <c r="B177" t="s" s="103">
        <v>280</v>
      </c>
      <c r="C177" t="s" s="108">
        <v>281</v>
      </c>
      <c r="D177" t="s" s="108">
        <v>509</v>
      </c>
      <c r="E177" s="105">
        <v>14</v>
      </c>
      <c r="F177" s="105">
        <f>235/E177</f>
        <v>16.78571428571428</v>
      </c>
      <c r="G177" t="s" s="105">
        <v>504</v>
      </c>
      <c r="H177" s="106">
        <f>VLOOKUP($B177,'Players'!$A$2:$I$299,9,0)</f>
        <v>7000</v>
      </c>
      <c r="I177" s="105">
        <f>VLOOKUP($B177,'Model'!$A$6:$G$175,7,0)</f>
      </c>
      <c r="J177" s="105">
        <f>VLOOKUP($B177,'Model'!$A$6:$G$175,5,0)</f>
      </c>
      <c r="K177" s="105">
        <v>0.75</v>
      </c>
      <c r="L177" s="107"/>
    </row>
    <row r="178" ht="18" customHeight="1">
      <c r="A178" s="102"/>
      <c r="B178" t="s" s="109">
        <v>280</v>
      </c>
      <c r="C178" t="s" s="113">
        <v>281</v>
      </c>
      <c r="D178" t="s" s="105">
        <v>271</v>
      </c>
      <c r="E178" s="105">
        <v>8</v>
      </c>
      <c r="F178" s="105">
        <f>235/E178</f>
        <v>29.375</v>
      </c>
      <c r="G178" t="s" s="105">
        <v>504</v>
      </c>
      <c r="H178" s="106">
        <f>VLOOKUP($B178,'Players'!$A$2:$I$299,9,0)</f>
        <v>7000</v>
      </c>
      <c r="I178" s="105">
        <f>VLOOKUP($B178,'Model'!$A$6:$G$175,7,0)</f>
      </c>
      <c r="J178" s="105">
        <f>VLOOKUP($B178,'Model'!$A$6:$G$175,5,0)</f>
      </c>
      <c r="K178" s="105">
        <v>0.6</v>
      </c>
      <c r="L178" s="107"/>
    </row>
    <row r="179" ht="18" customHeight="1">
      <c r="A179" s="102"/>
      <c r="B179" t="s" s="103">
        <v>280</v>
      </c>
      <c r="C179" t="s" s="104">
        <v>281</v>
      </c>
      <c r="D179" t="s" s="108">
        <v>343</v>
      </c>
      <c r="E179" s="111">
        <v>12</v>
      </c>
      <c r="F179" s="105">
        <f>235/E179</f>
        <v>19.58333333333333</v>
      </c>
      <c r="G179" t="s" s="105">
        <v>504</v>
      </c>
      <c r="H179" s="106">
        <f>VLOOKUP($B179,'Players'!$A$2:$I$299,9,0)</f>
        <v>7000</v>
      </c>
      <c r="I179" s="105">
        <f>VLOOKUP($B179,'Model'!$A$6:$G$175,7,0)</f>
      </c>
      <c r="J179" s="105">
        <f>VLOOKUP($B179,'Model'!$A$6:$G$175,5,0)</f>
      </c>
      <c r="K179" s="105">
        <v>1</v>
      </c>
      <c r="L179" s="107"/>
    </row>
    <row r="180" ht="18" customHeight="1">
      <c r="A180" s="102"/>
      <c r="B180" t="s" s="109">
        <v>333</v>
      </c>
      <c r="C180" t="s" s="104">
        <v>537</v>
      </c>
      <c r="D180" t="s" s="108">
        <v>315</v>
      </c>
      <c r="E180" s="105">
        <v>11</v>
      </c>
      <c r="F180" s="105">
        <f>235/E180</f>
        <v>21.36363636363636</v>
      </c>
      <c r="G180" t="s" s="105">
        <v>504</v>
      </c>
      <c r="H180" s="106">
        <f>VLOOKUP($B180,'Players'!$A$2:$I$299,9,0)</f>
        <v>3500</v>
      </c>
      <c r="I180" s="105">
        <f>VLOOKUP($B180,'Model'!$A$6:$G$175,7,0)</f>
      </c>
      <c r="J180" s="105">
        <f>VLOOKUP($B180,'Model'!$A$6:$G$175,5,0)</f>
      </c>
      <c r="K180" s="105">
        <v>0.2</v>
      </c>
      <c r="L180" s="107"/>
    </row>
    <row r="181" ht="18" customHeight="1">
      <c r="A181" s="102"/>
      <c r="B181" t="s" s="103">
        <v>333</v>
      </c>
      <c r="C181" t="s" s="104">
        <v>537</v>
      </c>
      <c r="D181" t="s" s="104">
        <v>133</v>
      </c>
      <c r="E181" s="105">
        <v>16</v>
      </c>
      <c r="F181" s="105">
        <f>235/E181</f>
        <v>14.6875</v>
      </c>
      <c r="G181" t="s" s="105">
        <v>504</v>
      </c>
      <c r="H181" s="106">
        <f>VLOOKUP($B181,'Players'!$A$2:$I$299,9,0)</f>
        <v>3500</v>
      </c>
      <c r="I181" s="105">
        <f>VLOOKUP($B181,'Model'!$A$6:$G$175,7,0)</f>
      </c>
      <c r="J181" s="106">
        <f>VLOOKUP($B181,'Model'!$A$6:$G$175,5,0)</f>
      </c>
      <c r="K181" s="105">
        <v>1</v>
      </c>
      <c r="L181" s="107"/>
    </row>
    <row r="182" ht="18" customHeight="1">
      <c r="A182" s="102"/>
      <c r="B182" t="s" s="109">
        <v>382</v>
      </c>
      <c r="C182" t="s" s="104">
        <v>383</v>
      </c>
      <c r="D182" t="s" s="108">
        <v>384</v>
      </c>
      <c r="E182" s="105">
        <v>10</v>
      </c>
      <c r="F182" s="105">
        <f>235/E182</f>
        <v>23.5</v>
      </c>
      <c r="G182" t="s" s="105">
        <v>504</v>
      </c>
      <c r="H182" s="106">
        <f>VLOOKUP($B182,'Players'!$A$2:$I$299,9,0)</f>
        <v>2500</v>
      </c>
      <c r="I182" s="105">
        <f>VLOOKUP($B182,'Model'!$A$6:$G$175,7,0)</f>
      </c>
      <c r="J182" s="106">
        <f>VLOOKUP($B182,'Model'!$A$6:$G$175,5,0)</f>
      </c>
      <c r="K182" s="105">
        <v>1</v>
      </c>
      <c r="L182" s="107"/>
    </row>
    <row r="183" ht="18" customHeight="1">
      <c r="A183" s="102"/>
      <c r="B183" t="s" s="103">
        <v>428</v>
      </c>
      <c r="C183" t="s" s="104">
        <v>429</v>
      </c>
      <c r="D183" t="s" s="104">
        <v>108</v>
      </c>
      <c r="E183" s="105">
        <v>12</v>
      </c>
      <c r="F183" s="105">
        <f>235/E183</f>
        <v>19.58333333333333</v>
      </c>
      <c r="G183" t="s" s="105">
        <v>504</v>
      </c>
      <c r="H183" s="106">
        <f>VLOOKUP($B183,'Players'!$A$2:$I$299,9,0)</f>
        <v>2000</v>
      </c>
      <c r="I183" s="105">
        <f>VLOOKUP($B183,'Model'!$A$6:$G$175,7,0)</f>
      </c>
      <c r="J183" s="105">
        <f>VLOOKUP($B183,'Model'!$A$6:$G$175,5,0)</f>
      </c>
      <c r="K183" s="105">
        <v>0.4</v>
      </c>
      <c r="L183" s="107"/>
    </row>
    <row r="184" ht="18" customHeight="1">
      <c r="A184" s="102"/>
      <c r="B184" t="s" s="103">
        <v>422</v>
      </c>
      <c r="C184" t="s" s="108">
        <v>423</v>
      </c>
      <c r="D184" t="s" s="104">
        <v>133</v>
      </c>
      <c r="E184" s="105">
        <v>11</v>
      </c>
      <c r="F184" s="105">
        <f>235/E184</f>
        <v>21.36363636363636</v>
      </c>
      <c r="G184" t="s" s="105">
        <v>504</v>
      </c>
      <c r="H184" s="106">
        <f>VLOOKUP($B184,'Players'!$A$2:$I$299,9,0)</f>
        <v>2000</v>
      </c>
      <c r="I184" s="105">
        <f>VLOOKUP($B184,'Model'!$A$6:$G$175,7,0)</f>
      </c>
      <c r="J184" s="105">
        <f>VLOOKUP($B184,'Model'!$A$6:$G$175,5,0)</f>
      </c>
      <c r="K184" s="105">
        <v>1</v>
      </c>
      <c r="L184" s="107"/>
    </row>
    <row r="185" ht="18" customHeight="1">
      <c r="A185" s="102"/>
      <c r="B185" t="s" s="103">
        <v>473</v>
      </c>
      <c r="C185" t="s" s="104">
        <v>474</v>
      </c>
      <c r="D185" t="s" s="108">
        <v>108</v>
      </c>
      <c r="E185" s="105">
        <v>6</v>
      </c>
      <c r="F185" s="105">
        <f>77/E185</f>
        <v>12.83333333333333</v>
      </c>
      <c r="G185" t="s" s="105">
        <v>508</v>
      </c>
      <c r="H185" s="106">
        <f>VLOOKUP($B185,'Players'!$A$2:$I$299,9,0)</f>
        <v>1500</v>
      </c>
      <c r="I185" s="105">
        <f>VLOOKUP($B185,'Model'!$A$6:$G$175,7,0)</f>
      </c>
      <c r="J185" s="105">
        <f>VLOOKUP($B185,'Model'!$A$6:$G$175,5,0)</f>
      </c>
      <c r="K185" s="105">
        <v>0.4</v>
      </c>
      <c r="L185" s="107"/>
    </row>
    <row r="186" ht="18" customHeight="1">
      <c r="A186" s="102"/>
      <c r="B186" t="s" s="109">
        <v>400</v>
      </c>
      <c r="C186" t="s" s="104">
        <v>401</v>
      </c>
      <c r="D186" t="s" s="108">
        <v>315</v>
      </c>
      <c r="E186" s="105">
        <v>10</v>
      </c>
      <c r="F186" s="105">
        <f>235/E186</f>
        <v>23.5</v>
      </c>
      <c r="G186" t="s" s="105">
        <v>504</v>
      </c>
      <c r="H186" s="106">
        <f>VLOOKUP($B186,'Players'!$A$2:$I$299,9,0)</f>
        <v>2500</v>
      </c>
      <c r="I186" s="105">
        <f>VLOOKUP($B186,'Model'!$A$6:$G$175,7,0)</f>
      </c>
      <c r="J186" s="105">
        <f>VLOOKUP($B186,'Model'!$A$6:$G$175,5,0)</f>
      </c>
      <c r="K186" s="105">
        <v>0.2</v>
      </c>
      <c r="L186" s="107"/>
    </row>
    <row r="187" ht="18" customHeight="1">
      <c r="A187" s="102"/>
      <c r="B187" t="s" s="103">
        <v>410</v>
      </c>
      <c r="C187" t="s" s="109">
        <v>411</v>
      </c>
      <c r="D187" t="s" s="104">
        <v>154</v>
      </c>
      <c r="E187" s="104">
        <v>3</v>
      </c>
      <c r="F187" s="105">
        <f>77/E187</f>
        <v>25.66666666666667</v>
      </c>
      <c r="G187" t="s" s="105">
        <v>508</v>
      </c>
      <c r="H187" s="106">
        <f>VLOOKUP($B187,'Players'!$A$2:$I$299,9,0)</f>
        <v>2500</v>
      </c>
      <c r="I187" s="105">
        <f>VLOOKUP($B187,'Model'!$A$6:$G$175,7,0)</f>
      </c>
      <c r="J187" s="106">
        <f>VLOOKUP($B187,'Model'!$A$6:$G$175,5,0)</f>
      </c>
      <c r="K187" s="105">
        <v>1</v>
      </c>
      <c r="L187" s="107"/>
    </row>
    <row r="188" ht="18" customHeight="1">
      <c r="A188" s="102"/>
      <c r="B188" t="s" s="109">
        <v>189</v>
      </c>
      <c r="C188" t="s" s="104">
        <v>190</v>
      </c>
      <c r="D188" t="s" s="108">
        <v>384</v>
      </c>
      <c r="E188" s="105">
        <v>13</v>
      </c>
      <c r="F188" s="105">
        <f>235/E188</f>
        <v>18.07692307692308</v>
      </c>
      <c r="G188" t="s" s="105">
        <v>504</v>
      </c>
      <c r="H188" s="106">
        <f>VLOOKUP($B188,'Players'!$A$2:$I$299,9,0)</f>
        <v>29500</v>
      </c>
      <c r="I188" s="105">
        <f>VLOOKUP($B188,'Model'!$A$6:$G$175,7,0)</f>
      </c>
      <c r="J188" s="105">
        <f>VLOOKUP($B188,'Model'!$A$6:$G$175,5,0)</f>
      </c>
      <c r="K188" s="105">
        <v>1</v>
      </c>
      <c r="L188" s="107"/>
    </row>
    <row r="189" ht="18" customHeight="1">
      <c r="A189" s="102"/>
      <c r="B189" t="s" s="103">
        <v>189</v>
      </c>
      <c r="C189" t="s" s="108">
        <v>190</v>
      </c>
      <c r="D189" t="s" s="104">
        <v>143</v>
      </c>
      <c r="E189" s="105">
        <v>10</v>
      </c>
      <c r="F189" s="105">
        <f>235/E189</f>
        <v>23.5</v>
      </c>
      <c r="G189" t="s" s="105">
        <v>504</v>
      </c>
      <c r="H189" s="106">
        <f>VLOOKUP($B189,'Players'!$A$2:$I$299,9,0)</f>
        <v>29500</v>
      </c>
      <c r="I189" s="105">
        <f>VLOOKUP($B189,'Model'!$A$6:$G$175,7,0)</f>
      </c>
      <c r="J189" s="105">
        <f>VLOOKUP($B189,'Model'!$A$6:$G$175,5,0)</f>
      </c>
      <c r="K189" s="105">
        <v>0.5</v>
      </c>
      <c r="L189" s="107"/>
    </row>
    <row r="190" ht="18.5" customHeight="1">
      <c r="A190" s="102"/>
      <c r="B190" t="s" s="103">
        <v>189</v>
      </c>
      <c r="C190" t="s" s="104">
        <v>190</v>
      </c>
      <c r="D190" t="s" s="105">
        <v>114</v>
      </c>
      <c r="E190" s="105">
        <v>2</v>
      </c>
      <c r="F190" s="105">
        <f>235/E190</f>
        <v>117.5</v>
      </c>
      <c r="G190" t="s" s="105">
        <v>504</v>
      </c>
      <c r="H190" s="106">
        <f>VLOOKUP($B190,'Players'!$A$2:$I$299,9,0)</f>
        <v>29500</v>
      </c>
      <c r="I190" s="105">
        <f>VLOOKUP($B190,'Model'!$A$6:$G$175,7,0)</f>
      </c>
      <c r="J190" s="105">
        <f>VLOOKUP($B190,'Model'!$A$6:$G$175,5,0)</f>
      </c>
      <c r="K190" s="105">
        <v>1</v>
      </c>
      <c r="L190" s="107"/>
    </row>
    <row r="191" ht="18" customHeight="1">
      <c r="A191" s="102"/>
      <c r="B191" t="s" s="103">
        <v>307</v>
      </c>
      <c r="C191" t="s" s="108">
        <v>538</v>
      </c>
      <c r="D191" t="s" s="104">
        <v>90</v>
      </c>
      <c r="E191" s="105">
        <v>6</v>
      </c>
      <c r="F191" s="105">
        <f>235/E191</f>
        <v>39.16666666666666</v>
      </c>
      <c r="G191" t="s" s="105">
        <v>504</v>
      </c>
      <c r="H191" s="106">
        <f>VLOOKUP($B191,'Players'!$A$2:$I$299,9,0)</f>
        <v>5500</v>
      </c>
      <c r="I191" s="105">
        <f>VLOOKUP($B191,'Model'!$A$6:$G$175,7,0)</f>
      </c>
      <c r="J191" s="106">
        <f>VLOOKUP($B191,'Model'!$A$6:$G$175,5,0)</f>
      </c>
      <c r="K191" s="105">
        <v>0.75</v>
      </c>
      <c r="L191" s="107"/>
    </row>
    <row r="192" ht="18" customHeight="1">
      <c r="A192" s="102"/>
      <c r="B192" t="s" s="103">
        <v>307</v>
      </c>
      <c r="C192" t="s" s="108">
        <v>538</v>
      </c>
      <c r="D192" t="s" s="104">
        <v>143</v>
      </c>
      <c r="E192" s="105">
        <v>18</v>
      </c>
      <c r="F192" s="105">
        <f>235/E192</f>
        <v>13.05555555555556</v>
      </c>
      <c r="G192" t="s" s="105">
        <v>504</v>
      </c>
      <c r="H192" s="106">
        <f>VLOOKUP($B192,'Players'!$A$2:$I$299,9,0)</f>
        <v>5500</v>
      </c>
      <c r="I192" s="105">
        <f>VLOOKUP($B192,'Model'!$A$6:$G$175,7,0)</f>
      </c>
      <c r="J192" s="106">
        <f>VLOOKUP($B192,'Model'!$A$6:$G$175,5,0)</f>
      </c>
      <c r="K192" s="105">
        <v>0.5</v>
      </c>
      <c r="L192" s="107"/>
    </row>
    <row r="193" ht="18" customHeight="1">
      <c r="A193" s="102"/>
      <c r="B193" t="s" s="122">
        <v>459</v>
      </c>
      <c r="C193" t="s" s="104">
        <v>539</v>
      </c>
      <c r="D193" t="s" s="108">
        <v>315</v>
      </c>
      <c r="E193" s="105">
        <v>15</v>
      </c>
      <c r="F193" s="105">
        <f>235/E193</f>
        <v>15.66666666666667</v>
      </c>
      <c r="G193" t="s" s="105">
        <v>504</v>
      </c>
      <c r="H193" s="106">
        <f>VLOOKUP($B193,'Players'!$A$2:$I$299,9,0)</f>
        <v>1500</v>
      </c>
      <c r="I193" s="105">
        <f>VLOOKUP($B193,'Model'!$A$6:$G$175,7,0)</f>
      </c>
      <c r="J193" s="105">
        <f>VLOOKUP($B193,'Model'!$A$6:$G$175,5,0)</f>
      </c>
      <c r="K193" s="105">
        <v>0.2</v>
      </c>
      <c r="L193" s="107"/>
    </row>
    <row r="194" ht="18" customHeight="1">
      <c r="A194" s="102"/>
      <c r="B194" t="s" s="103">
        <v>222</v>
      </c>
      <c r="C194" t="s" s="108">
        <v>223</v>
      </c>
      <c r="D194" t="s" s="104">
        <v>143</v>
      </c>
      <c r="E194" s="105">
        <v>2</v>
      </c>
      <c r="F194" s="105">
        <f>235/E194</f>
        <v>117.5</v>
      </c>
      <c r="G194" t="s" s="105">
        <v>504</v>
      </c>
      <c r="H194" s="106">
        <f>VLOOKUP($B194,'Players'!$A$2:$I$299,9,0)</f>
        <v>13000</v>
      </c>
      <c r="I194" s="105">
        <f>VLOOKUP($B194,'Model'!$A$6:$G$175,7,0)</f>
      </c>
      <c r="J194" s="105">
        <f>VLOOKUP($B194,'Model'!$A$6:$G$175,5,0)</f>
      </c>
      <c r="K194" s="105">
        <v>0.5</v>
      </c>
      <c r="L194" s="107"/>
    </row>
    <row r="195" ht="18" customHeight="1">
      <c r="A195" s="102"/>
      <c r="B195" t="s" s="104">
        <v>349</v>
      </c>
      <c r="C195" t="s" s="108">
        <v>350</v>
      </c>
      <c r="D195" t="s" s="104">
        <v>143</v>
      </c>
      <c r="E195" s="105">
        <v>7</v>
      </c>
      <c r="F195" s="105">
        <f>235/E195</f>
        <v>33.57142857142857</v>
      </c>
      <c r="G195" t="s" s="105">
        <v>504</v>
      </c>
      <c r="H195" s="106">
        <f>VLOOKUP($B195,'Players'!$A$2:$I$299,9,0)</f>
        <v>3500</v>
      </c>
      <c r="I195" s="105">
        <f>VLOOKUP($B195,'Model'!$A$6:$G$175,7,0)</f>
      </c>
      <c r="J195" s="105">
        <f>VLOOKUP($B195,'Model'!$A$6:$G$175,5,0)</f>
      </c>
      <c r="K195" s="105">
        <v>0.5</v>
      </c>
      <c r="L195" s="107"/>
    </row>
    <row r="196" ht="18" customHeight="1">
      <c r="A196" s="102"/>
      <c r="B196" t="s" s="103">
        <v>362</v>
      </c>
      <c r="C196" t="s" s="104">
        <v>363</v>
      </c>
      <c r="D196" t="s" s="104">
        <v>108</v>
      </c>
      <c r="E196" s="105">
        <v>8</v>
      </c>
      <c r="F196" s="105">
        <f>235/E196</f>
        <v>29.375</v>
      </c>
      <c r="G196" t="s" s="105">
        <v>504</v>
      </c>
      <c r="H196" s="106">
        <f>VLOOKUP($B196,'Players'!$A$2:$I$299,9,0)</f>
        <v>3000</v>
      </c>
      <c r="I196" s="105">
        <f>VLOOKUP($B196,'Model'!$A$6:$G$175,7,0)</f>
      </c>
      <c r="J196" s="105">
        <f>VLOOKUP($B196,'Model'!$A$6:$G$175,5,0)</f>
      </c>
      <c r="K196" s="105">
        <v>0.4</v>
      </c>
      <c r="L196" s="107"/>
    </row>
    <row r="197" ht="18" customHeight="1">
      <c r="A197" s="102"/>
      <c r="B197" t="s" s="103">
        <v>402</v>
      </c>
      <c r="C197" t="s" s="108">
        <v>403</v>
      </c>
      <c r="D197" t="s" s="105">
        <v>114</v>
      </c>
      <c r="E197" s="105">
        <v>10</v>
      </c>
      <c r="F197" s="105">
        <f>235/E197</f>
        <v>23.5</v>
      </c>
      <c r="G197" t="s" s="105">
        <v>504</v>
      </c>
      <c r="H197" s="106">
        <f>VLOOKUP($B197,'Players'!$A$2:$I$299,9,0)</f>
        <v>2500</v>
      </c>
      <c r="I197" s="105">
        <f>VLOOKUP($B197,'Model'!$A$6:$G$175,7,0)</f>
      </c>
      <c r="J197" s="105">
        <f>VLOOKUP($B197,'Model'!$A$6:$G$175,5,0)</f>
      </c>
      <c r="K197" s="105">
        <v>1</v>
      </c>
      <c r="L197" s="107"/>
    </row>
    <row r="198" ht="18" customHeight="1">
      <c r="A198" s="102"/>
      <c r="B198" t="s" s="103">
        <v>224</v>
      </c>
      <c r="C198" t="s" s="104">
        <v>225</v>
      </c>
      <c r="D198" t="s" s="104">
        <v>108</v>
      </c>
      <c r="E198" s="105">
        <v>2</v>
      </c>
      <c r="F198" s="105">
        <f>235/E198</f>
        <v>117.5</v>
      </c>
      <c r="G198" t="s" s="105">
        <v>504</v>
      </c>
      <c r="H198" s="106">
        <f>VLOOKUP($B198,'Players'!$A$2:$I$299,9,0)</f>
        <v>13000</v>
      </c>
      <c r="I198" s="105">
        <f>VLOOKUP($B198,'Model'!$A$6:$G$175,7,0)</f>
      </c>
      <c r="J198" s="105">
        <f>VLOOKUP($B198,'Model'!$A$6:$G$175,5,0)</f>
      </c>
      <c r="K198" s="105">
        <v>0.4</v>
      </c>
      <c r="L198" s="107"/>
    </row>
    <row r="199" ht="18" customHeight="1">
      <c r="A199" s="102"/>
      <c r="B199" t="s" s="109">
        <v>179</v>
      </c>
      <c r="C199" t="s" s="104">
        <v>180</v>
      </c>
      <c r="D199" t="s" s="108">
        <v>384</v>
      </c>
      <c r="E199" s="105">
        <v>5</v>
      </c>
      <c r="F199" s="105">
        <f>235/E199</f>
        <v>47</v>
      </c>
      <c r="G199" t="s" s="105">
        <v>504</v>
      </c>
      <c r="H199" s="106">
        <f>VLOOKUP($B199,'Players'!$A$2:$I$299,9,0)</f>
        <v>32000</v>
      </c>
      <c r="I199" s="105">
        <f>VLOOKUP($B199,'Model'!$A$6:$G$175,7,0)</f>
      </c>
      <c r="J199" s="105">
        <f>VLOOKUP($B199,'Model'!$A$6:$G$175,5,0)</f>
      </c>
      <c r="K199" s="105">
        <v>1</v>
      </c>
      <c r="L199" s="107"/>
    </row>
    <row r="200" ht="18" customHeight="1">
      <c r="A200" s="102"/>
      <c r="B200" t="s" s="109">
        <v>179</v>
      </c>
      <c r="C200" t="s" s="104">
        <v>180</v>
      </c>
      <c r="D200" t="s" s="108">
        <v>315</v>
      </c>
      <c r="E200" s="105">
        <v>1</v>
      </c>
      <c r="F200" s="105">
        <f>235/E200</f>
        <v>235</v>
      </c>
      <c r="G200" t="s" s="105">
        <v>504</v>
      </c>
      <c r="H200" s="106">
        <f>VLOOKUP($B200,'Players'!$A$2:$I$299,9,0)</f>
        <v>32000</v>
      </c>
      <c r="I200" s="105">
        <f>VLOOKUP($B200,'Model'!$A$6:$G$175,7,0)</f>
      </c>
      <c r="J200" s="105">
        <f>VLOOKUP($B200,'Model'!$A$6:$G$175,5,0)</f>
      </c>
      <c r="K200" s="105">
        <v>0.2</v>
      </c>
      <c r="L200" s="107"/>
    </row>
    <row r="201" ht="18" customHeight="1">
      <c r="A201" s="102"/>
      <c r="B201" t="s" s="103">
        <v>179</v>
      </c>
      <c r="C201" t="s" s="104">
        <v>180</v>
      </c>
      <c r="D201" t="s" s="105">
        <v>114</v>
      </c>
      <c r="E201" s="105">
        <v>13</v>
      </c>
      <c r="F201" s="105">
        <f>235/E201</f>
        <v>18.07692307692308</v>
      </c>
      <c r="G201" t="s" s="105">
        <v>504</v>
      </c>
      <c r="H201" s="106">
        <f>VLOOKUP($B201,'Players'!$A$2:$I$299,9,0)</f>
        <v>32000</v>
      </c>
      <c r="I201" s="105">
        <f>VLOOKUP($B201,'Model'!$A$6:$G$175,7,0)</f>
      </c>
      <c r="J201" s="105">
        <f>VLOOKUP($B201,'Model'!$A$6:$G$175,5,0)</f>
      </c>
      <c r="K201" s="105">
        <v>1</v>
      </c>
      <c r="L201" s="107"/>
    </row>
    <row r="202" ht="18" customHeight="1">
      <c r="A202" s="102"/>
      <c r="B202" t="s" s="103">
        <v>182</v>
      </c>
      <c r="C202" t="s" s="108">
        <v>540</v>
      </c>
      <c r="D202" t="s" s="108">
        <v>509</v>
      </c>
      <c r="E202" s="105">
        <v>4</v>
      </c>
      <c r="F202" s="105">
        <f>235/E202</f>
        <v>58.75</v>
      </c>
      <c r="G202" t="s" s="105">
        <v>504</v>
      </c>
      <c r="H202" s="106">
        <f>VLOOKUP($B202,'Players'!$A$2:$I$299,9,0)</f>
        <v>31500</v>
      </c>
      <c r="I202" s="105">
        <f>VLOOKUP($B202,'Model'!$A$6:$G$175,7,0)</f>
      </c>
      <c r="J202" s="105">
        <f>VLOOKUP($B202,'Model'!$A$6:$G$175,5,0)</f>
      </c>
      <c r="K202" s="105">
        <v>0.75</v>
      </c>
      <c r="L202" s="107"/>
    </row>
    <row r="203" ht="18.5" customHeight="1">
      <c r="A203" s="102"/>
      <c r="B203" t="s" s="103">
        <v>182</v>
      </c>
      <c r="C203" t="s" s="108">
        <v>540</v>
      </c>
      <c r="D203" t="s" s="108">
        <v>343</v>
      </c>
      <c r="E203" s="111">
        <v>1</v>
      </c>
      <c r="F203" s="105">
        <f>235/E203</f>
        <v>235</v>
      </c>
      <c r="G203" t="s" s="105">
        <v>504</v>
      </c>
      <c r="H203" s="106">
        <f>VLOOKUP($B203,'Players'!$A$2:$I$299,9,0)</f>
        <v>31500</v>
      </c>
      <c r="I203" s="105">
        <f>VLOOKUP($B203,'Model'!$A$6:$G$175,7,0)</f>
      </c>
      <c r="J203" s="105">
        <f>VLOOKUP($B203,'Model'!$A$6:$G$175,5,0)</f>
      </c>
      <c r="K203" s="105">
        <v>1</v>
      </c>
      <c r="L203" s="107"/>
    </row>
    <row r="204" ht="18" customHeight="1">
      <c r="A204" s="102"/>
      <c r="B204" t="s" s="109">
        <v>186</v>
      </c>
      <c r="C204" t="s" s="108">
        <v>541</v>
      </c>
      <c r="D204" t="s" s="104">
        <v>124</v>
      </c>
      <c r="E204" s="105">
        <v>18</v>
      </c>
      <c r="F204" s="105">
        <f>235/E204</f>
        <v>13.05555555555556</v>
      </c>
      <c r="G204" t="s" s="105">
        <v>504</v>
      </c>
      <c r="H204" s="106">
        <f>VLOOKUP($B204,'Players'!$A$2:$I$299,9,0)</f>
        <v>30000</v>
      </c>
      <c r="I204" s="105">
        <f>VLOOKUP($B204,'Model'!$A$6:$G$175,7,0)</f>
      </c>
      <c r="J204" s="105">
        <f>VLOOKUP($B204,'Model'!$A$6:$G$175,5,0)</f>
      </c>
      <c r="K204" s="105">
        <v>0.8</v>
      </c>
      <c r="L204" s="107"/>
    </row>
    <row r="205" ht="18" customHeight="1">
      <c r="A205" s="102"/>
      <c r="B205" t="s" s="109">
        <v>186</v>
      </c>
      <c r="C205" t="s" s="108">
        <v>541</v>
      </c>
      <c r="D205" t="s" s="108">
        <v>384</v>
      </c>
      <c r="E205" s="105">
        <v>3</v>
      </c>
      <c r="F205" s="105">
        <f>235/E205</f>
        <v>78.33333333333333</v>
      </c>
      <c r="G205" t="s" s="105">
        <v>504</v>
      </c>
      <c r="H205" s="106">
        <f>VLOOKUP($B205,'Players'!$A$2:$I$299,9,0)</f>
        <v>30000</v>
      </c>
      <c r="I205" s="105">
        <f>VLOOKUP($B205,'Model'!$A$6:$G$175,7,0)</f>
      </c>
      <c r="J205" s="105">
        <f>VLOOKUP($B205,'Model'!$A$6:$G$175,5,0)</f>
      </c>
      <c r="K205" s="105">
        <v>1</v>
      </c>
      <c r="L205" s="107"/>
    </row>
    <row r="206" ht="18" customHeight="1">
      <c r="A206" s="102"/>
      <c r="B206" t="s" s="103">
        <v>186</v>
      </c>
      <c r="C206" t="s" s="108">
        <v>541</v>
      </c>
      <c r="D206" t="s" s="108">
        <v>509</v>
      </c>
      <c r="E206" s="105">
        <v>18</v>
      </c>
      <c r="F206" s="105">
        <f>235/E206</f>
        <v>13.05555555555556</v>
      </c>
      <c r="G206" t="s" s="105">
        <v>504</v>
      </c>
      <c r="H206" s="106">
        <f>VLOOKUP($B206,'Players'!$A$2:$I$299,9,0)</f>
        <v>30000</v>
      </c>
      <c r="I206" s="105">
        <f>VLOOKUP($B206,'Model'!$A$6:$G$175,7,0)</f>
      </c>
      <c r="J206" s="105">
        <f>VLOOKUP($B206,'Model'!$A$6:$G$175,5,0)</f>
      </c>
      <c r="K206" s="105">
        <v>0.75</v>
      </c>
      <c r="L206" s="107"/>
    </row>
    <row r="207" ht="18" customHeight="1">
      <c r="A207" s="102"/>
      <c r="B207" t="s" s="103">
        <v>186</v>
      </c>
      <c r="C207" t="s" s="108">
        <v>541</v>
      </c>
      <c r="D207" t="s" s="108">
        <v>343</v>
      </c>
      <c r="E207" s="111">
        <v>13</v>
      </c>
      <c r="F207" s="105">
        <f>235/E207</f>
        <v>18.07692307692308</v>
      </c>
      <c r="G207" t="s" s="105">
        <v>504</v>
      </c>
      <c r="H207" s="106">
        <f>VLOOKUP($B207,'Players'!$A$2:$I$299,9,0)</f>
        <v>30000</v>
      </c>
      <c r="I207" s="105">
        <f>VLOOKUP($B207,'Model'!$A$6:$G$175,7,0)</f>
      </c>
      <c r="J207" s="105">
        <f>VLOOKUP($B207,'Model'!$A$6:$G$175,5,0)</f>
      </c>
      <c r="K207" s="105">
        <v>1</v>
      </c>
      <c r="L207" s="107"/>
    </row>
    <row r="208" ht="18" customHeight="1">
      <c r="A208" s="102"/>
      <c r="B208" t="s" s="103">
        <v>385</v>
      </c>
      <c r="C208" t="s" s="108">
        <v>386</v>
      </c>
      <c r="D208" t="s" s="104">
        <v>133</v>
      </c>
      <c r="E208" s="105">
        <v>9</v>
      </c>
      <c r="F208" s="105">
        <f>235/E208</f>
        <v>26.11111111111111</v>
      </c>
      <c r="G208" t="s" s="105">
        <v>504</v>
      </c>
      <c r="H208" s="106">
        <f>VLOOKUP($B208,'Players'!$A$2:$I$299,9,0)</f>
        <v>2500</v>
      </c>
      <c r="I208" s="105">
        <f>VLOOKUP($B208,'Model'!$A$6:$G$175,7,0)</f>
      </c>
      <c r="J208" s="106">
        <f>VLOOKUP($B208,'Model'!$A$6:$G$175,5,0)</f>
      </c>
      <c r="K208" s="105">
        <v>1</v>
      </c>
      <c r="L208" s="107"/>
    </row>
    <row r="209" ht="18" customHeight="1">
      <c r="A209" s="102"/>
      <c r="B209" t="s" s="103">
        <v>304</v>
      </c>
      <c r="C209" t="s" s="104">
        <v>305</v>
      </c>
      <c r="D209" t="s" s="108">
        <v>154</v>
      </c>
      <c r="E209" s="105">
        <v>7</v>
      </c>
      <c r="F209" s="105">
        <f>235/E209</f>
        <v>33.57142857142857</v>
      </c>
      <c r="G209" t="s" s="105">
        <v>504</v>
      </c>
      <c r="H209" s="106">
        <f>VLOOKUP($B209,'Players'!$A$2:$I$299,9,0)</f>
        <v>6000</v>
      </c>
      <c r="I209" s="105">
        <f>VLOOKUP($B209,'Model'!$A$6:$G$175,7,0)</f>
      </c>
      <c r="J209" s="106">
        <f>VLOOKUP($B209,'Model'!$A$6:$G$175,5,0)</f>
      </c>
      <c r="K209" s="105">
        <v>1</v>
      </c>
      <c r="L209" s="107"/>
    </row>
    <row r="210" ht="18" customHeight="1">
      <c r="A210" s="102"/>
      <c r="B210" t="s" s="103">
        <v>304</v>
      </c>
      <c r="C210" t="s" s="104">
        <v>305</v>
      </c>
      <c r="D210" t="s" s="104">
        <v>228</v>
      </c>
      <c r="E210" s="105">
        <v>12</v>
      </c>
      <c r="F210" s="105">
        <f>235/E210</f>
        <v>19.58333333333333</v>
      </c>
      <c r="G210" t="s" s="105">
        <v>504</v>
      </c>
      <c r="H210" s="106">
        <f>VLOOKUP($B210,'Players'!$A$2:$I$299,9,0)</f>
        <v>6000</v>
      </c>
      <c r="I210" s="105">
        <f>VLOOKUP($B210,'Model'!$A$6:$G$175,7,0)</f>
      </c>
      <c r="J210" s="105">
        <f>VLOOKUP($B210,'Model'!$A$6:$G$175,5,0)</f>
      </c>
      <c r="K210" s="105">
        <v>0.3</v>
      </c>
      <c r="L210" s="107"/>
    </row>
    <row r="211" ht="18" customHeight="1">
      <c r="A211" s="102"/>
      <c r="B211" t="s" s="103">
        <v>236</v>
      </c>
      <c r="C211" t="s" s="109">
        <v>237</v>
      </c>
      <c r="D211" t="s" s="108">
        <v>154</v>
      </c>
      <c r="E211" s="105">
        <v>3</v>
      </c>
      <c r="F211" s="105">
        <f>235/E211</f>
        <v>78.33333333333333</v>
      </c>
      <c r="G211" t="s" s="105">
        <v>504</v>
      </c>
      <c r="H211" s="106">
        <f>VLOOKUP($B211,'Players'!$A$2:$I$299,9,0)</f>
        <v>10000</v>
      </c>
      <c r="I211" s="105">
        <f>VLOOKUP($B211,'Model'!$A$6:$G$175,7,0)</f>
      </c>
      <c r="J211" s="105">
        <f>VLOOKUP($B211,'Model'!$A$6:$G$175,5,0)</f>
      </c>
      <c r="K211" s="105">
        <v>1</v>
      </c>
      <c r="L211" s="107"/>
    </row>
    <row r="212" ht="18" customHeight="1">
      <c r="A212" s="102"/>
      <c r="B212" t="s" s="103">
        <v>236</v>
      </c>
      <c r="C212" t="s" s="108">
        <v>237</v>
      </c>
      <c r="D212" t="s" s="104">
        <v>143</v>
      </c>
      <c r="E212" s="105">
        <v>16</v>
      </c>
      <c r="F212" s="105">
        <f>235/E212</f>
        <v>14.6875</v>
      </c>
      <c r="G212" t="s" s="105">
        <v>504</v>
      </c>
      <c r="H212" s="106">
        <f>VLOOKUP($B212,'Players'!$A$2:$I$299,9,0)</f>
        <v>10000</v>
      </c>
      <c r="I212" s="105">
        <f>VLOOKUP($B212,'Model'!$A$6:$G$175,7,0)</f>
      </c>
      <c r="J212" s="105">
        <f>VLOOKUP($B212,'Model'!$A$6:$G$175,5,0)</f>
      </c>
      <c r="K212" s="105">
        <v>0.5</v>
      </c>
      <c r="L212" s="107"/>
    </row>
    <row r="213" ht="18" customHeight="1">
      <c r="A213" s="102"/>
      <c r="B213" t="s" s="109">
        <v>168</v>
      </c>
      <c r="C213" t="s" s="104">
        <v>542</v>
      </c>
      <c r="D213" t="s" s="104">
        <v>124</v>
      </c>
      <c r="E213" s="105">
        <v>15</v>
      </c>
      <c r="F213" s="105">
        <f>235/E213</f>
        <v>15.66666666666667</v>
      </c>
      <c r="G213" t="s" s="105">
        <v>504</v>
      </c>
      <c r="H213" s="106">
        <f>VLOOKUP($B213,'Players'!$A$2:$I$299,9,0)</f>
        <v>38000</v>
      </c>
      <c r="I213" s="105">
        <f>VLOOKUP($B213,'Model'!$A$6:$G$175,7,0)</f>
      </c>
      <c r="J213" s="105">
        <f>VLOOKUP($B213,'Model'!$A$6:$G$175,5,0)</f>
      </c>
      <c r="K213" s="105">
        <v>0.8</v>
      </c>
      <c r="L213" s="107"/>
    </row>
    <row r="214" ht="18" customHeight="1">
      <c r="A214" s="102"/>
      <c r="B214" t="s" s="103">
        <v>168</v>
      </c>
      <c r="C214" t="s" s="104">
        <v>542</v>
      </c>
      <c r="D214" t="s" s="108">
        <v>509</v>
      </c>
      <c r="E214" s="105">
        <v>1</v>
      </c>
      <c r="F214" s="105">
        <f>235/E214</f>
        <v>235</v>
      </c>
      <c r="G214" t="s" s="105">
        <v>504</v>
      </c>
      <c r="H214" s="106">
        <f>VLOOKUP($B214,'Players'!$A$2:$I$299,9,0)</f>
        <v>38000</v>
      </c>
      <c r="I214" s="105">
        <f>VLOOKUP($B214,'Model'!$A$6:$G$175,7,0)</f>
      </c>
      <c r="J214" s="105">
        <f>VLOOKUP($B214,'Model'!$A$6:$G$175,5,0)</f>
      </c>
      <c r="K214" s="105">
        <v>0.75</v>
      </c>
      <c r="L214" s="107"/>
    </row>
    <row r="215" ht="18" customHeight="1">
      <c r="A215" s="102"/>
      <c r="B215" t="s" s="109">
        <v>168</v>
      </c>
      <c r="C215" t="s" s="104">
        <v>542</v>
      </c>
      <c r="D215" t="s" s="108">
        <v>315</v>
      </c>
      <c r="E215" s="105">
        <v>3</v>
      </c>
      <c r="F215" s="105">
        <f>235/E215</f>
        <v>78.33333333333333</v>
      </c>
      <c r="G215" t="s" s="105">
        <v>504</v>
      </c>
      <c r="H215" s="106">
        <f>VLOOKUP($B215,'Players'!$A$2:$I$299,9,0)</f>
        <v>38000</v>
      </c>
      <c r="I215" s="105">
        <f>VLOOKUP($B215,'Model'!$A$6:$G$175,7,0)</f>
      </c>
      <c r="J215" s="105">
        <f>VLOOKUP($B215,'Model'!$A$6:$G$175,5,0)</f>
      </c>
      <c r="K215" s="105">
        <v>0.2</v>
      </c>
      <c r="L215" s="107"/>
    </row>
    <row r="216" ht="18" customHeight="1">
      <c r="A216" s="102"/>
      <c r="B216" t="s" s="109">
        <v>168</v>
      </c>
      <c r="C216" t="s" s="104">
        <v>542</v>
      </c>
      <c r="D216" t="s" s="105">
        <v>271</v>
      </c>
      <c r="E216" s="105">
        <v>10</v>
      </c>
      <c r="F216" s="105">
        <f>235/E216</f>
        <v>23.5</v>
      </c>
      <c r="G216" t="s" s="105">
        <v>504</v>
      </c>
      <c r="H216" s="106">
        <f>VLOOKUP($B216,'Players'!$A$2:$I$299,9,0)</f>
        <v>38000</v>
      </c>
      <c r="I216" s="105">
        <f>VLOOKUP($B216,'Model'!$A$6:$G$175,7,0)</f>
      </c>
      <c r="J216" s="105">
        <f>VLOOKUP($B216,'Model'!$A$6:$G$175,5,0)</f>
      </c>
      <c r="K216" s="105">
        <v>0.6</v>
      </c>
      <c r="L216" s="107"/>
    </row>
    <row r="217" ht="18" customHeight="1">
      <c r="A217" s="102"/>
      <c r="B217" t="s" s="103">
        <v>430</v>
      </c>
      <c r="C217" t="s" s="104">
        <v>543</v>
      </c>
      <c r="D217" t="s" s="105">
        <v>114</v>
      </c>
      <c r="E217" s="105">
        <v>12</v>
      </c>
      <c r="F217" s="105">
        <f>235/E217</f>
        <v>19.58333333333333</v>
      </c>
      <c r="G217" t="s" s="105">
        <v>504</v>
      </c>
      <c r="H217" s="106">
        <f>VLOOKUP($B217,'Players'!$A$2:$I$299,9,0)</f>
        <v>2000</v>
      </c>
      <c r="I217" s="105">
        <f>VLOOKUP($B217,'Model'!$A$6:$G$175,7,0)</f>
      </c>
      <c r="J217" s="105">
        <f>VLOOKUP($B217,'Model'!$A$6:$G$175,5,0)</f>
      </c>
      <c r="K217" s="105">
        <v>1</v>
      </c>
      <c r="L217" s="107"/>
    </row>
    <row r="218" ht="18" customHeight="1">
      <c r="A218" s="102"/>
      <c r="B218" t="s" s="103">
        <v>449</v>
      </c>
      <c r="C218" t="s" s="110">
        <v>450</v>
      </c>
      <c r="D218" t="s" s="104">
        <v>124</v>
      </c>
      <c r="E218" s="105">
        <v>6</v>
      </c>
      <c r="F218" s="105">
        <f>77/E218</f>
        <v>12.83333333333333</v>
      </c>
      <c r="G218" t="s" s="105">
        <v>508</v>
      </c>
      <c r="H218" s="106">
        <f>VLOOKUP($B218,'Players'!$A$2:$I$299,9,0)</f>
        <v>2000</v>
      </c>
      <c r="I218" s="105">
        <f>VLOOKUP($B218,'Model'!$A$6:$G$175,7,0)</f>
      </c>
      <c r="J218" s="105">
        <f>VLOOKUP($B218,'Model'!$A$6:$G$175,5,0)</f>
      </c>
      <c r="K218" s="105">
        <v>0.8</v>
      </c>
      <c r="L218" s="107"/>
    </row>
    <row r="219" ht="18" customHeight="1">
      <c r="A219" s="102"/>
      <c r="B219" t="s" s="109">
        <v>449</v>
      </c>
      <c r="C219" t="s" s="104">
        <v>450</v>
      </c>
      <c r="D219" t="s" s="110">
        <v>111</v>
      </c>
      <c r="E219" s="105">
        <v>13</v>
      </c>
      <c r="F219" s="105">
        <f>77/E219</f>
        <v>5.923076923076923</v>
      </c>
      <c r="G219" t="s" s="105">
        <v>508</v>
      </c>
      <c r="H219" s="106">
        <f>VLOOKUP($B219,'Players'!$A$2:$I$299,9,0)</f>
        <v>2000</v>
      </c>
      <c r="I219" s="105">
        <f>VLOOKUP($B219,'Model'!$A$6:$G$175,7,0)</f>
      </c>
      <c r="J219" s="105">
        <f>VLOOKUP($B219,'Model'!$A$6:$G$175,5,0)</f>
      </c>
      <c r="K219" s="105">
        <v>1</v>
      </c>
      <c r="L219" s="107"/>
    </row>
    <row r="220" ht="18" customHeight="1">
      <c r="A220" s="102"/>
      <c r="B220" t="s" s="103">
        <v>364</v>
      </c>
      <c r="C220" t="s" s="109">
        <v>365</v>
      </c>
      <c r="D220" t="s" s="105">
        <v>140</v>
      </c>
      <c r="E220" s="105">
        <v>8</v>
      </c>
      <c r="F220" s="105">
        <f>235/E220</f>
        <v>29.375</v>
      </c>
      <c r="G220" t="s" s="105">
        <v>504</v>
      </c>
      <c r="H220" s="106">
        <f>VLOOKUP($B220,'Players'!$A$2:$I$299,9,0)</f>
        <v>3000</v>
      </c>
      <c r="I220" s="105">
        <f>VLOOKUP($B220,'Model'!$A$6:$G$175,7,0)</f>
      </c>
      <c r="J220" s="106">
        <f>VLOOKUP($B220,'Model'!$A$6:$G$175,5,0)</f>
      </c>
      <c r="K220" s="105">
        <v>1</v>
      </c>
      <c r="L220" s="107"/>
    </row>
    <row r="221" ht="18" customHeight="1">
      <c r="A221" s="102"/>
      <c r="B221" t="s" s="103">
        <v>436</v>
      </c>
      <c r="C221" t="s" s="104">
        <v>544</v>
      </c>
      <c r="D221" t="s" s="104">
        <v>108</v>
      </c>
      <c r="E221" s="105">
        <v>13</v>
      </c>
      <c r="F221" s="105">
        <f>235/E221</f>
        <v>18.07692307692308</v>
      </c>
      <c r="G221" t="s" s="105">
        <v>504</v>
      </c>
      <c r="H221" s="106">
        <f>VLOOKUP($B221,'Players'!$A$2:$I$299,9,0)</f>
        <v>2000</v>
      </c>
      <c r="I221" s="105">
        <f>VLOOKUP($B221,'Model'!$A$6:$G$175,7,0)</f>
      </c>
      <c r="J221" s="106">
        <f>VLOOKUP($B221,'Model'!$A$6:$G$175,5,0)</f>
      </c>
      <c r="K221" s="105">
        <v>0.4</v>
      </c>
      <c r="L221" s="107"/>
    </row>
    <row r="222" ht="18" customHeight="1">
      <c r="A222" s="102"/>
      <c r="B222" t="s" s="103">
        <v>404</v>
      </c>
      <c r="C222" t="s" s="104">
        <v>405</v>
      </c>
      <c r="D222" t="s" s="104">
        <v>90</v>
      </c>
      <c r="E222" s="105">
        <v>10</v>
      </c>
      <c r="F222" s="105">
        <f>235/E222</f>
        <v>23.5</v>
      </c>
      <c r="G222" t="s" s="105">
        <v>504</v>
      </c>
      <c r="H222" s="106">
        <f>VLOOKUP($B222,'Players'!$A$2:$I$299,9,0)</f>
        <v>2500</v>
      </c>
      <c r="I222" s="105">
        <f>VLOOKUP($B222,'Model'!$A$6:$G$175,7,0)</f>
      </c>
      <c r="J222" s="105">
        <f>VLOOKUP($B222,'Model'!$A$6:$G$175,5,0)</f>
      </c>
      <c r="K222" s="105">
        <v>0.75</v>
      </c>
      <c r="L222" s="107"/>
    </row>
    <row r="223" ht="18" customHeight="1">
      <c r="A223" s="102"/>
      <c r="B223" t="s" s="103">
        <v>239</v>
      </c>
      <c r="C223" t="s" s="109">
        <v>240</v>
      </c>
      <c r="D223" t="s" s="108">
        <v>154</v>
      </c>
      <c r="E223" s="105">
        <v>4</v>
      </c>
      <c r="F223" s="105">
        <f>235/E223</f>
        <v>58.75</v>
      </c>
      <c r="G223" t="s" s="105">
        <v>504</v>
      </c>
      <c r="H223" s="106">
        <f>VLOOKUP($B223,'Players'!$A$2:$I$299,9,0)</f>
        <v>9500</v>
      </c>
      <c r="I223" s="105">
        <f>VLOOKUP($B223,'Model'!$A$6:$G$175,7,0)</f>
      </c>
      <c r="J223" s="105">
        <f>VLOOKUP($B223,'Model'!$A$6:$G$175,5,0)</f>
      </c>
      <c r="K223" s="105">
        <v>1</v>
      </c>
      <c r="L223" s="107"/>
    </row>
    <row r="224" ht="18" customHeight="1">
      <c r="A224" s="102"/>
      <c r="B224" t="s" s="103">
        <v>239</v>
      </c>
      <c r="C224" t="s" s="109">
        <v>240</v>
      </c>
      <c r="D224" t="s" s="105">
        <v>140</v>
      </c>
      <c r="E224" s="105">
        <v>7</v>
      </c>
      <c r="F224" s="105">
        <f>235/E224</f>
        <v>33.57142857142857</v>
      </c>
      <c r="G224" t="s" s="105">
        <v>504</v>
      </c>
      <c r="H224" s="106">
        <f>VLOOKUP($B224,'Players'!$A$2:$I$299,9,0)</f>
        <v>9500</v>
      </c>
      <c r="I224" s="105">
        <f>VLOOKUP($B224,'Model'!$A$6:$G$175,7,0)</f>
      </c>
      <c r="J224" s="105">
        <f>VLOOKUP($B224,'Model'!$A$6:$G$175,5,0)</f>
      </c>
      <c r="K224" s="105">
        <v>1</v>
      </c>
      <c r="L224" s="107"/>
    </row>
    <row r="225" ht="18" customHeight="1">
      <c r="A225" s="102"/>
      <c r="B225" t="s" s="103">
        <v>295</v>
      </c>
      <c r="C225" t="s" s="104">
        <v>296</v>
      </c>
      <c r="D225" t="s" s="104">
        <v>108</v>
      </c>
      <c r="E225" s="105">
        <v>4</v>
      </c>
      <c r="F225" s="105">
        <f>235/E225</f>
        <v>58.75</v>
      </c>
      <c r="G225" t="s" s="105">
        <v>504</v>
      </c>
      <c r="H225" s="106">
        <f>VLOOKUP($B225,'Players'!$A$2:$I$299,9,0)</f>
        <v>6500</v>
      </c>
      <c r="I225" s="105">
        <f>VLOOKUP($B225,'Model'!$A$6:$G$175,7,0)</f>
      </c>
      <c r="J225" s="105">
        <f>VLOOKUP($B225,'Model'!$A$6:$G$175,5,0)</f>
      </c>
      <c r="K225" s="105">
        <v>0.4</v>
      </c>
      <c r="L225" s="107"/>
    </row>
    <row r="226" ht="18" customHeight="1">
      <c r="A226" s="102"/>
      <c r="B226" t="s" s="109">
        <v>204</v>
      </c>
      <c r="C226" t="s" s="108">
        <v>205</v>
      </c>
      <c r="D226" t="s" s="104">
        <v>124</v>
      </c>
      <c r="E226" s="105">
        <v>11</v>
      </c>
      <c r="F226" s="105">
        <f>235/E226</f>
        <v>21.36363636363636</v>
      </c>
      <c r="G226" t="s" s="105">
        <v>504</v>
      </c>
      <c r="H226" s="106">
        <f>VLOOKUP($B226,'Players'!$A$2:$I$299,9,0)</f>
        <v>24000</v>
      </c>
      <c r="I226" s="105">
        <f>VLOOKUP($B226,'Model'!$A$6:$G$175,7,0)</f>
      </c>
      <c r="J226" s="105">
        <f>VLOOKUP($B226,'Model'!$A$6:$G$175,5,0)</f>
      </c>
      <c r="K226" s="105">
        <v>0.8</v>
      </c>
      <c r="L226" s="107"/>
    </row>
    <row r="227" ht="18" customHeight="1">
      <c r="A227" s="102"/>
      <c r="B227" t="s" s="109">
        <v>204</v>
      </c>
      <c r="C227" t="s" s="104">
        <v>205</v>
      </c>
      <c r="D227" t="s" s="108">
        <v>384</v>
      </c>
      <c r="E227" s="105">
        <v>2</v>
      </c>
      <c r="F227" s="105">
        <f>235/E227</f>
        <v>117.5</v>
      </c>
      <c r="G227" t="s" s="105">
        <v>504</v>
      </c>
      <c r="H227" s="106">
        <f>VLOOKUP($B227,'Players'!$A$2:$I$299,9,0)</f>
        <v>24000</v>
      </c>
      <c r="I227" s="105">
        <f>VLOOKUP($B227,'Model'!$A$6:$G$175,7,0)</f>
      </c>
      <c r="J227" s="105">
        <f>VLOOKUP($B227,'Model'!$A$6:$G$175,5,0)</f>
      </c>
      <c r="K227" s="105">
        <v>1</v>
      </c>
      <c r="L227" s="107"/>
    </row>
    <row r="228" ht="18" customHeight="1">
      <c r="A228" s="102"/>
      <c r="B228" t="s" s="103">
        <v>204</v>
      </c>
      <c r="C228" t="s" s="108">
        <v>205</v>
      </c>
      <c r="D228" t="s" s="104">
        <v>133</v>
      </c>
      <c r="E228" s="105">
        <v>3</v>
      </c>
      <c r="F228" s="105">
        <f>235/E228</f>
        <v>78.33333333333333</v>
      </c>
      <c r="G228" t="s" s="105">
        <v>504</v>
      </c>
      <c r="H228" s="106">
        <f>VLOOKUP($B228,'Players'!$A$2:$I$299,9,0)</f>
        <v>24000</v>
      </c>
      <c r="I228" s="105">
        <f>VLOOKUP($B228,'Model'!$A$6:$G$175,7,0)</f>
      </c>
      <c r="J228" s="105">
        <f>VLOOKUP($B228,'Model'!$A$6:$G$175,5,0)</f>
      </c>
      <c r="K228" s="105">
        <v>1</v>
      </c>
      <c r="L228" s="107"/>
    </row>
    <row r="229" ht="18" customHeight="1">
      <c r="A229" s="102"/>
      <c r="B229" t="s" s="103">
        <v>204</v>
      </c>
      <c r="C229" t="s" s="104">
        <v>205</v>
      </c>
      <c r="D229" t="s" s="108">
        <v>343</v>
      </c>
      <c r="E229" s="111">
        <v>7</v>
      </c>
      <c r="F229" s="105">
        <f>235/E229</f>
        <v>33.57142857142857</v>
      </c>
      <c r="G229" t="s" s="105">
        <v>504</v>
      </c>
      <c r="H229" s="106">
        <f>VLOOKUP($B229,'Players'!$A$2:$I$299,9,0)</f>
        <v>24000</v>
      </c>
      <c r="I229" s="105">
        <f>VLOOKUP($B229,'Model'!$A$6:$G$175,7,0)</f>
      </c>
      <c r="J229" s="105">
        <f>VLOOKUP($B229,'Model'!$A$6:$G$175,5,0)</f>
      </c>
      <c r="K229" s="105">
        <v>1</v>
      </c>
      <c r="L229" s="107"/>
    </row>
    <row r="230" ht="18" customHeight="1">
      <c r="A230" s="102"/>
      <c r="B230" t="s" s="103">
        <v>226</v>
      </c>
      <c r="C230" t="s" s="104">
        <v>227</v>
      </c>
      <c r="D230" t="s" s="104">
        <v>228</v>
      </c>
      <c r="E230" s="105">
        <v>2</v>
      </c>
      <c r="F230" s="105">
        <f>235/E230</f>
        <v>117.5</v>
      </c>
      <c r="G230" t="s" s="105">
        <v>504</v>
      </c>
      <c r="H230" s="106">
        <f>VLOOKUP($B230,'Players'!$A$2:$I$299,9,0)</f>
        <v>13000</v>
      </c>
      <c r="I230" s="105">
        <f>VLOOKUP($B230,'Model'!$A$6:$G$175,7,0)</f>
      </c>
      <c r="J230" s="105">
        <f>VLOOKUP($B230,'Model'!$A$6:$G$175,5,0)</f>
      </c>
      <c r="K230" s="105">
        <v>0.3</v>
      </c>
      <c r="L230" s="107"/>
    </row>
    <row r="231" ht="18" customHeight="1">
      <c r="A231" s="102"/>
      <c r="B231" t="s" s="103">
        <v>286</v>
      </c>
      <c r="C231" t="s" s="104">
        <v>545</v>
      </c>
      <c r="D231" t="s" s="108">
        <v>154</v>
      </c>
      <c r="E231" s="105">
        <v>5</v>
      </c>
      <c r="F231" s="105">
        <f>235/E231</f>
        <v>47</v>
      </c>
      <c r="G231" t="s" s="105">
        <v>504</v>
      </c>
      <c r="H231" s="106">
        <f>VLOOKUP($B231,'Players'!$A$2:$I$299,9,0)</f>
        <v>6500</v>
      </c>
      <c r="I231" s="105">
        <f>VLOOKUP($B231,'Model'!$A$6:$G$175,7,0)</f>
      </c>
      <c r="J231" s="106">
        <f>VLOOKUP($B231,'Model'!$A$6:$G$175,5,0)</f>
      </c>
      <c r="K231" s="105">
        <v>1</v>
      </c>
      <c r="L231" s="107"/>
    </row>
    <row r="232" ht="18" customHeight="1">
      <c r="A232" s="102"/>
      <c r="B232" t="s" s="103">
        <v>286</v>
      </c>
      <c r="C232" t="s" s="104">
        <v>545</v>
      </c>
      <c r="D232" t="s" s="104">
        <v>143</v>
      </c>
      <c r="E232" s="105">
        <v>17</v>
      </c>
      <c r="F232" s="105">
        <f>235/E232</f>
        <v>13.82352941176471</v>
      </c>
      <c r="G232" t="s" s="105">
        <v>504</v>
      </c>
      <c r="H232" s="106">
        <f>VLOOKUP($B232,'Players'!$A$2:$I$299,9,0)</f>
        <v>6500</v>
      </c>
      <c r="I232" s="105">
        <f>VLOOKUP($B232,'Model'!$A$6:$G$175,7,0)</f>
      </c>
      <c r="J232" s="106">
        <f>VLOOKUP($B232,'Model'!$A$6:$G$175,5,0)</f>
      </c>
      <c r="K232" s="105">
        <v>0.5</v>
      </c>
      <c r="L232" s="107"/>
    </row>
    <row r="233" ht="18" customHeight="1">
      <c r="A233" s="102"/>
      <c r="B233" t="s" s="109">
        <v>469</v>
      </c>
      <c r="C233" t="s" s="104">
        <v>470</v>
      </c>
      <c r="D233" t="s" s="108">
        <v>384</v>
      </c>
      <c r="E233" s="105">
        <v>19</v>
      </c>
      <c r="F233" s="105">
        <f>235/E233</f>
        <v>12.36842105263158</v>
      </c>
      <c r="G233" t="s" s="105">
        <v>504</v>
      </c>
      <c r="H233" s="106">
        <f>VLOOKUP($B233,'Players'!$A$2:$I$299,9,0)</f>
        <v>1500</v>
      </c>
      <c r="I233" s="105">
        <f>VLOOKUP($B233,'Model'!$A$6:$G$175,7,0)</f>
      </c>
      <c r="J233" s="105">
        <f>VLOOKUP($B233,'Model'!$A$6:$G$175,5,0)</f>
      </c>
      <c r="K233" s="105">
        <v>1</v>
      </c>
      <c r="L233" s="107"/>
    </row>
    <row r="234" ht="18" customHeight="1">
      <c r="A234" s="102"/>
      <c r="B234" t="s" s="103">
        <v>387</v>
      </c>
      <c r="C234" t="s" s="104">
        <v>388</v>
      </c>
      <c r="D234" t="s" s="108">
        <v>343</v>
      </c>
      <c r="E234" s="111">
        <v>5</v>
      </c>
      <c r="F234" s="105">
        <f>235/E234</f>
        <v>47</v>
      </c>
      <c r="G234" t="s" s="105">
        <v>504</v>
      </c>
      <c r="H234" s="106">
        <f>VLOOKUP($B234,'Players'!$A$2:$I$299,9,0)</f>
        <v>2500</v>
      </c>
      <c r="I234" s="105">
        <f>VLOOKUP($B234,'Model'!$A$6:$G$175,7,0)</f>
      </c>
      <c r="J234" s="105">
        <f>VLOOKUP($B234,'Model'!$A$6:$G$175,5,0)</f>
      </c>
      <c r="K234" s="105">
        <v>1</v>
      </c>
      <c r="L234" s="107"/>
    </row>
    <row r="235" ht="18" customHeight="1">
      <c r="A235" s="102"/>
      <c r="B235" t="s" s="109">
        <v>355</v>
      </c>
      <c r="C235" t="s" s="104">
        <v>356</v>
      </c>
      <c r="D235" t="s" s="108">
        <v>384</v>
      </c>
      <c r="E235" s="105">
        <v>14</v>
      </c>
      <c r="F235" s="105">
        <f>235/E235</f>
        <v>16.78571428571428</v>
      </c>
      <c r="G235" t="s" s="105">
        <v>504</v>
      </c>
      <c r="H235" s="106">
        <f>VLOOKUP($B235,'Players'!$A$2:$I$299,9,0)</f>
        <v>3000</v>
      </c>
      <c r="I235" s="105">
        <f>VLOOKUP($B235,'Model'!$A$6:$G$175,7,0)</f>
      </c>
      <c r="J235" s="105">
        <f>VLOOKUP($B235,'Model'!$A$6:$G$175,5,0)</f>
      </c>
      <c r="K235" s="105">
        <v>1</v>
      </c>
      <c r="L235" s="107"/>
    </row>
    <row r="236" ht="18" customHeight="1">
      <c r="A236" s="102"/>
      <c r="B236" t="s" s="103">
        <v>355</v>
      </c>
      <c r="C236" t="s" s="104">
        <v>356</v>
      </c>
      <c r="D236" t="s" s="108">
        <v>154</v>
      </c>
      <c r="E236" s="105">
        <v>13</v>
      </c>
      <c r="F236" s="105">
        <f>235/E236</f>
        <v>18.07692307692308</v>
      </c>
      <c r="G236" t="s" s="105">
        <v>504</v>
      </c>
      <c r="H236" s="106">
        <f>VLOOKUP($B236,'Players'!$A$2:$I$299,9,0)</f>
        <v>3000</v>
      </c>
      <c r="I236" s="105">
        <f>VLOOKUP($B236,'Model'!$A$6:$G$175,7,0)</f>
      </c>
      <c r="J236" s="105">
        <f>VLOOKUP($B236,'Model'!$A$6:$G$175,5,0)</f>
      </c>
      <c r="K236" s="105">
        <v>1</v>
      </c>
      <c r="L236" s="107"/>
    </row>
    <row r="237" ht="18" customHeight="1">
      <c r="A237" s="102"/>
      <c r="B237" t="s" s="109">
        <v>233</v>
      </c>
      <c r="C237" t="s" s="104">
        <v>234</v>
      </c>
      <c r="D237" t="s" s="108">
        <v>384</v>
      </c>
      <c r="E237" s="104">
        <v>1</v>
      </c>
      <c r="F237" s="105">
        <f>77/E237</f>
        <v>77</v>
      </c>
      <c r="G237" t="s" s="105">
        <v>508</v>
      </c>
      <c r="H237" s="106">
        <f>VLOOKUP($B237,'Players'!$A$2:$I$299,9,0)</f>
        <v>11000</v>
      </c>
      <c r="I237" s="105">
        <f>VLOOKUP($B237,'Model'!$A$6:$G$175,7,0)</f>
      </c>
      <c r="J237" s="105">
        <f>VLOOKUP($B237,'Model'!$A$6:$G$175,5,0)</f>
      </c>
      <c r="K237" s="105">
        <v>1</v>
      </c>
      <c r="L237" s="107"/>
    </row>
    <row r="238" ht="18" customHeight="1">
      <c r="A238" s="102"/>
      <c r="B238" t="s" s="109">
        <v>233</v>
      </c>
      <c r="C238" t="s" s="104">
        <v>234</v>
      </c>
      <c r="D238" t="s" s="110">
        <v>111</v>
      </c>
      <c r="E238" s="105">
        <v>3</v>
      </c>
      <c r="F238" s="105">
        <f>77/E238</f>
        <v>25.66666666666667</v>
      </c>
      <c r="G238" t="s" s="105">
        <v>508</v>
      </c>
      <c r="H238" s="106">
        <f>VLOOKUP($B238,'Players'!$A$2:$I$299,9,0)</f>
        <v>11000</v>
      </c>
      <c r="I238" s="105">
        <f>VLOOKUP($B238,'Model'!$A$6:$G$175,7,0)</f>
      </c>
      <c r="J238" s="105">
        <f>VLOOKUP($B238,'Model'!$A$6:$G$175,5,0)</f>
      </c>
      <c r="K238" s="105">
        <v>1</v>
      </c>
      <c r="L238" s="107"/>
    </row>
    <row r="239" ht="18" customHeight="1">
      <c r="A239" s="102"/>
      <c r="B239" t="s" s="103">
        <v>471</v>
      </c>
      <c r="C239" t="s" s="104">
        <v>546</v>
      </c>
      <c r="D239" t="s" s="104">
        <v>133</v>
      </c>
      <c r="E239" s="105">
        <v>18</v>
      </c>
      <c r="F239" s="105">
        <f>235/E239</f>
        <v>13.05555555555556</v>
      </c>
      <c r="G239" t="s" s="105">
        <v>504</v>
      </c>
      <c r="H239" s="106">
        <f>VLOOKUP($B239,'Players'!$A$2:$I$299,9,0)</f>
        <v>1500</v>
      </c>
      <c r="I239" s="105">
        <f>VLOOKUP($B239,'Model'!$A$6:$G$175,7,0)</f>
      </c>
      <c r="J239" s="105">
        <f>VLOOKUP($B239,'Model'!$A$6:$G$175,5,0)</f>
      </c>
      <c r="K239" s="105">
        <v>1</v>
      </c>
      <c r="L239" s="107"/>
    </row>
    <row r="240" ht="18" customHeight="1">
      <c r="A240" s="102"/>
      <c r="B240" t="s" s="109">
        <v>366</v>
      </c>
      <c r="C240" t="s" s="108">
        <v>367</v>
      </c>
      <c r="D240" t="s" s="104">
        <v>124</v>
      </c>
      <c r="E240" s="105">
        <v>8</v>
      </c>
      <c r="F240" s="105">
        <f>235/E240</f>
        <v>29.375</v>
      </c>
      <c r="G240" t="s" s="105">
        <v>504</v>
      </c>
      <c r="H240" s="106">
        <f>VLOOKUP($B240,'Players'!$A$2:$I$299,9,0)</f>
        <v>3000</v>
      </c>
      <c r="I240" s="105">
        <f>VLOOKUP($B240,'Model'!$A$6:$G$175,7,0)</f>
      </c>
      <c r="J240" s="105">
        <f>VLOOKUP($B240,'Model'!$A$6:$G$175,5,0)</f>
      </c>
      <c r="K240" s="105">
        <v>0.8</v>
      </c>
      <c r="L240" s="107"/>
    </row>
    <row r="241" ht="18" customHeight="1">
      <c r="A241" s="102"/>
      <c r="B241" t="s" s="109">
        <v>242</v>
      </c>
      <c r="C241" t="s" s="108">
        <v>243</v>
      </c>
      <c r="D241" t="s" s="104">
        <v>124</v>
      </c>
      <c r="E241" s="105">
        <v>10</v>
      </c>
      <c r="F241" s="105">
        <f>235/E241</f>
        <v>23.5</v>
      </c>
      <c r="G241" t="s" s="105">
        <v>504</v>
      </c>
      <c r="H241" s="106">
        <f>VLOOKUP($B241,'Players'!$A$2:$I$299,9,0)</f>
        <v>9500</v>
      </c>
      <c r="I241" s="105">
        <f>VLOOKUP($B241,'Model'!$A$6:$G$175,7,0)</f>
      </c>
      <c r="J241" s="105">
        <f>VLOOKUP($B241,'Model'!$A$6:$G$175,5,0)</f>
      </c>
      <c r="K241" s="105">
        <v>0.8</v>
      </c>
      <c r="L241" s="107"/>
    </row>
    <row r="242" ht="18" customHeight="1">
      <c r="A242" s="102"/>
      <c r="B242" t="s" s="109">
        <v>242</v>
      </c>
      <c r="C242" t="s" s="104">
        <v>243</v>
      </c>
      <c r="D242" t="s" s="108">
        <v>384</v>
      </c>
      <c r="E242" s="105">
        <v>7</v>
      </c>
      <c r="F242" s="105">
        <f>235/E242</f>
        <v>33.57142857142857</v>
      </c>
      <c r="G242" t="s" s="105">
        <v>504</v>
      </c>
      <c r="H242" s="106">
        <f>VLOOKUP($B242,'Players'!$A$2:$I$299,9,0)</f>
        <v>9500</v>
      </c>
      <c r="I242" s="105">
        <f>VLOOKUP($B242,'Model'!$A$6:$G$175,7,0)</f>
      </c>
      <c r="J242" s="105">
        <f>VLOOKUP($B242,'Model'!$A$6:$G$175,5,0)</f>
      </c>
      <c r="K242" s="105">
        <v>1</v>
      </c>
      <c r="L242" s="107"/>
    </row>
    <row r="243" ht="18" customHeight="1">
      <c r="A243" s="102"/>
      <c r="B243" t="s" s="103">
        <v>242</v>
      </c>
      <c r="C243" t="s" s="123">
        <v>243</v>
      </c>
      <c r="D243" t="s" s="105">
        <v>108</v>
      </c>
      <c r="E243" s="105">
        <v>20</v>
      </c>
      <c r="F243" s="105">
        <f>235/E243</f>
        <v>11.75</v>
      </c>
      <c r="G243" t="s" s="105">
        <v>504</v>
      </c>
      <c r="H243" s="106">
        <f>VLOOKUP($B243,'Players'!$A$2:$I$299,9,0)</f>
        <v>9500</v>
      </c>
      <c r="I243" s="105">
        <f>VLOOKUP($B243,'Model'!$A$6:$G$175,7,0)</f>
      </c>
      <c r="J243" s="106">
        <f>VLOOKUP($B243,'Model'!$A$6:$G$175,5,0)</f>
      </c>
      <c r="K243" s="105">
        <v>0.4</v>
      </c>
      <c r="L243" s="107"/>
    </row>
    <row r="244" ht="18" customHeight="1">
      <c r="A244" s="102"/>
      <c r="B244" t="s" s="103">
        <v>242</v>
      </c>
      <c r="C244" t="s" s="104">
        <v>243</v>
      </c>
      <c r="D244" t="s" s="104">
        <v>228</v>
      </c>
      <c r="E244" s="105">
        <v>10</v>
      </c>
      <c r="F244" s="105">
        <f>235/E244</f>
        <v>23.5</v>
      </c>
      <c r="G244" t="s" s="105">
        <v>504</v>
      </c>
      <c r="H244" s="106">
        <f>VLOOKUP($B244,'Players'!$A$2:$I$299,9,0)</f>
        <v>9500</v>
      </c>
      <c r="I244" s="105">
        <f>VLOOKUP($B244,'Model'!$A$6:$G$175,7,0)</f>
      </c>
      <c r="J244" s="105">
        <f>VLOOKUP($B244,'Model'!$A$6:$G$175,5,0)</f>
      </c>
      <c r="K244" s="105">
        <v>0.3</v>
      </c>
      <c r="L244" s="107"/>
    </row>
    <row r="245" ht="18" customHeight="1">
      <c r="A245" s="102"/>
      <c r="B245" t="s" s="103">
        <v>461</v>
      </c>
      <c r="C245" t="s" s="108">
        <v>547</v>
      </c>
      <c r="D245" t="s" s="104">
        <v>143</v>
      </c>
      <c r="E245" s="105">
        <v>15</v>
      </c>
      <c r="F245" s="105">
        <f>235/E245</f>
        <v>15.66666666666667</v>
      </c>
      <c r="G245" t="s" s="105">
        <v>504</v>
      </c>
      <c r="H245" s="106">
        <f>VLOOKUP($B245,'Players'!$A$2:$I$299,9,0)</f>
        <v>1500</v>
      </c>
      <c r="I245" s="105">
        <f>VLOOKUP($B245,'Model'!$A$6:$G$175,7,0)</f>
      </c>
      <c r="J245" s="106">
        <f>VLOOKUP($B245,'Model'!$A$6:$G$175,5,0)</f>
      </c>
      <c r="K245" s="105">
        <v>0.5</v>
      </c>
      <c r="L245" s="107"/>
    </row>
    <row r="246" ht="18" customHeight="1">
      <c r="A246" s="102"/>
      <c r="B246" t="s" s="103">
        <v>262</v>
      </c>
      <c r="C246" t="s" s="104">
        <v>263</v>
      </c>
      <c r="D246" t="s" s="108">
        <v>154</v>
      </c>
      <c r="E246" s="105">
        <v>8</v>
      </c>
      <c r="F246" s="105">
        <f>235/E246</f>
        <v>29.375</v>
      </c>
      <c r="G246" t="s" s="105">
        <v>504</v>
      </c>
      <c r="H246" s="106">
        <f>VLOOKUP($B246,'Players'!$A$2:$I$299,9,0)</f>
        <v>8000</v>
      </c>
      <c r="I246" s="105">
        <f>VLOOKUP($B246,'Model'!$A$6:$G$175,7,0)</f>
      </c>
      <c r="J246" s="105">
        <f>VLOOKUP($B246,'Model'!$A$6:$G$175,5,0)</f>
      </c>
      <c r="K246" s="105">
        <v>1</v>
      </c>
      <c r="L246" s="107"/>
    </row>
    <row r="247" ht="18" customHeight="1">
      <c r="A247" s="102"/>
      <c r="B247" t="s" s="103">
        <v>262</v>
      </c>
      <c r="C247" t="s" s="108">
        <v>548</v>
      </c>
      <c r="D247" t="s" s="104">
        <v>133</v>
      </c>
      <c r="E247" s="105">
        <v>14</v>
      </c>
      <c r="F247" s="105">
        <f>235/E247</f>
        <v>16.78571428571428</v>
      </c>
      <c r="G247" t="s" s="105">
        <v>504</v>
      </c>
      <c r="H247" s="106">
        <f>VLOOKUP($B247,'Players'!$A$2:$I$299,9,0)</f>
        <v>8000</v>
      </c>
      <c r="I247" s="105">
        <f>VLOOKUP($B247,'Model'!$A$6:$G$175,7,0)</f>
      </c>
      <c r="J247" s="105">
        <f>VLOOKUP($B247,'Model'!$A$6:$G$175,5,0)</f>
      </c>
      <c r="K247" s="105">
        <v>1</v>
      </c>
      <c r="L247" s="107"/>
    </row>
    <row r="248" ht="18" customHeight="1">
      <c r="A248" s="102"/>
      <c r="B248" t="s" s="103">
        <v>262</v>
      </c>
      <c r="C248" t="s" s="104">
        <v>263</v>
      </c>
      <c r="D248" t="s" s="104">
        <v>228</v>
      </c>
      <c r="E248" s="105">
        <v>8</v>
      </c>
      <c r="F248" s="105">
        <f>235/E248</f>
        <v>29.375</v>
      </c>
      <c r="G248" t="s" s="105">
        <v>504</v>
      </c>
      <c r="H248" s="106">
        <f>VLOOKUP($B248,'Players'!$A$2:$I$299,9,0)</f>
        <v>8000</v>
      </c>
      <c r="I248" s="105">
        <f>VLOOKUP($B248,'Model'!$A$6:$G$175,7,0)</f>
      </c>
      <c r="J248" s="105">
        <f>VLOOKUP($B248,'Model'!$A$6:$G$175,5,0)</f>
      </c>
      <c r="K248" s="105">
        <v>0.3</v>
      </c>
      <c r="L248" s="107"/>
    </row>
    <row r="249" ht="18" customHeight="1">
      <c r="A249" s="102"/>
      <c r="B249" t="s" s="103">
        <v>445</v>
      </c>
      <c r="C249" t="s" s="110">
        <v>446</v>
      </c>
      <c r="D249" t="s" s="104">
        <v>124</v>
      </c>
      <c r="E249" s="105">
        <v>4</v>
      </c>
      <c r="F249" s="105">
        <f>77/E249</f>
        <v>19.25</v>
      </c>
      <c r="G249" t="s" s="105">
        <v>508</v>
      </c>
      <c r="H249" s="106">
        <f>VLOOKUP($B249,'Players'!$A$2:$I$299,9,0)</f>
        <v>2000</v>
      </c>
      <c r="I249" s="105">
        <f>VLOOKUP($B249,'Model'!$A$6:$G$175,7,0)</f>
      </c>
      <c r="J249" s="105">
        <f>VLOOKUP($B249,'Model'!$A$6:$G$175,5,0)</f>
      </c>
      <c r="K249" s="105">
        <v>0.8</v>
      </c>
      <c r="L249" s="107"/>
    </row>
    <row r="250" ht="18" customHeight="1">
      <c r="A250" s="102"/>
      <c r="B250" t="s" s="109">
        <v>162</v>
      </c>
      <c r="C250" t="s" s="104">
        <v>549</v>
      </c>
      <c r="D250" t="s" s="108">
        <v>384</v>
      </c>
      <c r="E250" s="105">
        <v>17</v>
      </c>
      <c r="F250" s="105">
        <f>235/E250</f>
        <v>13.82352941176471</v>
      </c>
      <c r="G250" t="s" s="105">
        <v>504</v>
      </c>
      <c r="H250" s="106">
        <f>VLOOKUP($B250,'Players'!$A$2:$I$299,9,0)</f>
        <v>58500</v>
      </c>
      <c r="I250" s="105">
        <f>VLOOKUP($B250,'Model'!$A$6:$G$175,7,0)</f>
      </c>
      <c r="J250" s="105">
        <f>VLOOKUP($B250,'Model'!$A$6:$G$175,5,0)</f>
      </c>
      <c r="K250" s="105">
        <v>1</v>
      </c>
      <c r="L250" s="107"/>
    </row>
    <row r="251" ht="18" customHeight="1">
      <c r="A251" s="102"/>
      <c r="B251" t="s" s="109">
        <v>162</v>
      </c>
      <c r="C251" t="s" s="104">
        <v>549</v>
      </c>
      <c r="D251" t="s" s="104">
        <v>90</v>
      </c>
      <c r="E251" s="105">
        <v>1</v>
      </c>
      <c r="F251" s="105">
        <f>235/E251</f>
        <v>235</v>
      </c>
      <c r="G251" t="s" s="105">
        <v>504</v>
      </c>
      <c r="H251" s="106">
        <f>VLOOKUP($B251,'Players'!$A$2:$I$299,9,0)</f>
        <v>58500</v>
      </c>
      <c r="I251" s="105">
        <f>VLOOKUP($B251,'Model'!$A$6:$G$175,7,0)</f>
      </c>
      <c r="J251" s="105">
        <f>VLOOKUP($B251,'Model'!$A$6:$G$175,5,0)</f>
      </c>
      <c r="K251" s="105">
        <v>0.75</v>
      </c>
      <c r="L251" s="107"/>
    </row>
    <row r="252" ht="18" customHeight="1">
      <c r="A252" s="102"/>
      <c r="B252" t="s" s="109">
        <v>162</v>
      </c>
      <c r="C252" t="s" s="104">
        <v>549</v>
      </c>
      <c r="D252" t="s" s="108">
        <v>315</v>
      </c>
      <c r="E252" s="105">
        <v>6</v>
      </c>
      <c r="F252" s="105">
        <f>235/E252</f>
        <v>39.16666666666666</v>
      </c>
      <c r="G252" t="s" s="105">
        <v>504</v>
      </c>
      <c r="H252" s="106">
        <f>VLOOKUP($B252,'Players'!$A$2:$I$299,9,0)</f>
        <v>58500</v>
      </c>
      <c r="I252" s="105">
        <f>VLOOKUP($B252,'Model'!$A$6:$G$175,7,0)</f>
      </c>
      <c r="J252" s="105">
        <f>VLOOKUP($B252,'Model'!$A$6:$G$175,5,0)</f>
      </c>
      <c r="K252" s="105">
        <v>0.2</v>
      </c>
      <c r="L252" s="107"/>
    </row>
    <row r="253" ht="18" customHeight="1">
      <c r="A253" s="102"/>
      <c r="B253" t="s" s="103">
        <v>162</v>
      </c>
      <c r="C253" t="s" s="104">
        <v>549</v>
      </c>
      <c r="D253" t="s" s="104">
        <v>133</v>
      </c>
      <c r="E253" s="105">
        <v>10</v>
      </c>
      <c r="F253" s="105">
        <f>235/E253</f>
        <v>23.5</v>
      </c>
      <c r="G253" t="s" s="105">
        <v>504</v>
      </c>
      <c r="H253" s="106">
        <f>VLOOKUP($B253,'Players'!$A$2:$I$299,9,0)</f>
        <v>58500</v>
      </c>
      <c r="I253" s="105">
        <f>VLOOKUP($B253,'Model'!$A$6:$G$175,7,0)</f>
      </c>
      <c r="J253" s="105">
        <f>VLOOKUP($B253,'Model'!$A$6:$G$175,5,0)</f>
      </c>
      <c r="K253" s="105">
        <v>1</v>
      </c>
      <c r="L253" s="107"/>
    </row>
    <row r="254" ht="18" customHeight="1">
      <c r="A254" s="102"/>
      <c r="B254" t="s" s="103">
        <v>162</v>
      </c>
      <c r="C254" t="s" s="104">
        <v>549</v>
      </c>
      <c r="D254" t="s" s="105">
        <v>140</v>
      </c>
      <c r="E254" s="105">
        <v>1</v>
      </c>
      <c r="F254" s="105">
        <f>235/E254</f>
        <v>235</v>
      </c>
      <c r="G254" t="s" s="105">
        <v>504</v>
      </c>
      <c r="H254" s="106">
        <f>VLOOKUP($B254,'Players'!$A$2:$I$299,9,0)</f>
        <v>58500</v>
      </c>
      <c r="I254" s="105">
        <f>VLOOKUP($B254,'Model'!$A$6:$G$175,7,0)</f>
      </c>
      <c r="J254" s="105">
        <f>VLOOKUP($B254,'Model'!$A$6:$G$175,5,0)</f>
      </c>
      <c r="K254" s="105">
        <v>1</v>
      </c>
      <c r="L254" s="107"/>
    </row>
    <row r="255" ht="18" customHeight="1">
      <c r="A255" s="102"/>
      <c r="B255" t="s" s="109">
        <v>414</v>
      </c>
      <c r="C255" t="s" s="104">
        <v>415</v>
      </c>
      <c r="D255" t="s" s="108">
        <v>384</v>
      </c>
      <c r="E255" s="104">
        <v>5</v>
      </c>
      <c r="F255" s="105">
        <f>77/E255</f>
        <v>15.4</v>
      </c>
      <c r="G255" t="s" s="105">
        <v>508</v>
      </c>
      <c r="H255" s="106">
        <f>VLOOKUP($B255,'Players'!$A$2:$I$299,9,0)</f>
        <v>2500</v>
      </c>
      <c r="I255" s="105">
        <f>VLOOKUP($B255,'Model'!$A$6:$G$175,7,0)</f>
      </c>
      <c r="J255" s="106">
        <f>VLOOKUP($B255,'Model'!$A$6:$G$175,5,0)</f>
      </c>
      <c r="K255" s="105">
        <v>1</v>
      </c>
      <c r="L255" s="107"/>
    </row>
    <row r="256" ht="18" customHeight="1">
      <c r="A256" s="102"/>
      <c r="B256" t="s" s="109">
        <v>414</v>
      </c>
      <c r="C256" t="s" s="104">
        <v>415</v>
      </c>
      <c r="D256" t="s" s="110">
        <v>111</v>
      </c>
      <c r="E256" s="105">
        <v>10</v>
      </c>
      <c r="F256" s="105">
        <f>77/E256</f>
        <v>7.7</v>
      </c>
      <c r="G256" t="s" s="105">
        <v>508</v>
      </c>
      <c r="H256" s="106">
        <f>VLOOKUP($B256,'Players'!$A$2:$I$299,9,0)</f>
        <v>2500</v>
      </c>
      <c r="I256" s="105">
        <f>VLOOKUP($B256,'Model'!$A$6:$G$175,7,0)</f>
      </c>
      <c r="J256" s="106">
        <f>VLOOKUP($B256,'Model'!$A$6:$G$175,5,0)</f>
      </c>
      <c r="K256" s="105">
        <v>1</v>
      </c>
      <c r="L256" s="107"/>
    </row>
    <row r="257" ht="18" customHeight="1">
      <c r="A257" s="102"/>
      <c r="B257" t="s" s="103">
        <v>467</v>
      </c>
      <c r="C257" t="s" s="104">
        <v>468</v>
      </c>
      <c r="D257" t="s" s="104">
        <v>108</v>
      </c>
      <c r="E257" s="105">
        <v>17</v>
      </c>
      <c r="F257" s="105">
        <f>235/E257</f>
        <v>13.82352941176471</v>
      </c>
      <c r="G257" t="s" s="105">
        <v>504</v>
      </c>
      <c r="H257" s="106">
        <f>VLOOKUP($B257,'Players'!$A$2:$I$299,9,0)</f>
        <v>1500</v>
      </c>
      <c r="I257" s="105">
        <f>VLOOKUP($B257,'Model'!$A$6:$G$175,7,0)</f>
      </c>
      <c r="J257" s="106">
        <f>VLOOKUP($B257,'Model'!$A$6:$G$175,5,0)</f>
      </c>
      <c r="K257" s="105">
        <v>0.4</v>
      </c>
      <c r="L257" s="107"/>
    </row>
    <row r="258" ht="18" customHeight="1">
      <c r="A258" s="102"/>
      <c r="B258" t="s" s="109">
        <v>493</v>
      </c>
      <c r="C258" t="s" s="104">
        <v>550</v>
      </c>
      <c r="D258" t="s" s="110">
        <v>111</v>
      </c>
      <c r="E258" s="105">
        <v>13</v>
      </c>
      <c r="F258" s="105">
        <f>77/E258</f>
        <v>5.923076923076923</v>
      </c>
      <c r="G258" t="s" s="105">
        <v>508</v>
      </c>
      <c r="H258" s="106">
        <f>VLOOKUP($B258,'Players'!$A$2:$I$299,9,0)</f>
        <v>500</v>
      </c>
      <c r="I258" s="105">
        <f>VLOOKUP($B258,'Model'!$A$6:$G$175,7,0)</f>
      </c>
      <c r="J258" s="105">
        <f>VLOOKUP($B258,'Model'!$A$6:$G$175,5,0)</f>
      </c>
      <c r="K258" s="105">
        <v>1</v>
      </c>
      <c r="L258" s="107"/>
    </row>
    <row r="259" ht="18" customHeight="1">
      <c r="A259" s="102"/>
      <c r="B259" t="s" s="109">
        <v>336</v>
      </c>
      <c r="C259" t="s" s="108">
        <v>337</v>
      </c>
      <c r="D259" t="s" s="104">
        <v>124</v>
      </c>
      <c r="E259" s="105">
        <v>19</v>
      </c>
      <c r="F259" s="105">
        <f>235/E259</f>
        <v>12.36842105263158</v>
      </c>
      <c r="G259" t="s" s="105">
        <v>504</v>
      </c>
      <c r="H259" s="106">
        <f>VLOOKUP($B259,'Players'!$A$2:$I$299,9,0)</f>
        <v>3500</v>
      </c>
      <c r="I259" s="105">
        <f>VLOOKUP($B259,'Model'!$A$6:$G$175,7,0)</f>
      </c>
      <c r="J259" s="105">
        <f>VLOOKUP($B259,'Model'!$A$6:$G$175,5,0)</f>
      </c>
      <c r="K259" s="105">
        <v>0.8</v>
      </c>
      <c r="L259" s="107"/>
    </row>
    <row r="260" ht="18" customHeight="1">
      <c r="A260" s="102"/>
      <c r="B260" t="s" s="103">
        <v>336</v>
      </c>
      <c r="C260" t="s" s="108">
        <v>337</v>
      </c>
      <c r="D260" t="s" s="108">
        <v>509</v>
      </c>
      <c r="E260" s="105">
        <v>10</v>
      </c>
      <c r="F260" s="105">
        <f>235/E260</f>
        <v>23.5</v>
      </c>
      <c r="G260" t="s" s="105">
        <v>504</v>
      </c>
      <c r="H260" s="106">
        <f>VLOOKUP($B260,'Players'!$A$2:$I$299,9,0)</f>
        <v>3500</v>
      </c>
      <c r="I260" s="105">
        <f>VLOOKUP($B260,'Model'!$A$6:$G$175,7,0)</f>
      </c>
      <c r="J260" s="105">
        <f>VLOOKUP($B260,'Model'!$A$6:$G$175,5,0)</f>
      </c>
      <c r="K260" s="105">
        <v>0.75</v>
      </c>
      <c r="L260" s="107"/>
    </row>
    <row r="261" ht="18" customHeight="1">
      <c r="A261" s="102"/>
      <c r="B261" t="s" s="103">
        <v>432</v>
      </c>
      <c r="C261" t="s" s="109">
        <v>433</v>
      </c>
      <c r="D261" t="s" s="108">
        <v>154</v>
      </c>
      <c r="E261" s="105">
        <v>12</v>
      </c>
      <c r="F261" s="105">
        <f>235/E261</f>
        <v>19.58333333333333</v>
      </c>
      <c r="G261" t="s" s="105">
        <v>504</v>
      </c>
      <c r="H261" s="106">
        <f>VLOOKUP($B261,'Players'!$A$2:$I$299,9,0)</f>
        <v>2000</v>
      </c>
      <c r="I261" s="105">
        <f>VLOOKUP($B261,'Model'!$A$6:$G$175,7,0)</f>
      </c>
      <c r="J261" s="105">
        <f>VLOOKUP($B261,'Model'!$A$6:$G$175,5,0)</f>
      </c>
      <c r="K261" s="105">
        <v>1</v>
      </c>
      <c r="L261" s="107"/>
    </row>
    <row r="262" ht="18" customHeight="1">
      <c r="A262" s="102"/>
      <c r="B262" t="s" s="109">
        <v>316</v>
      </c>
      <c r="C262" t="s" s="108">
        <v>317</v>
      </c>
      <c r="D262" t="s" s="104">
        <v>124</v>
      </c>
      <c r="E262" s="105">
        <v>13</v>
      </c>
      <c r="F262" s="105">
        <f>235/E262</f>
        <v>18.07692307692308</v>
      </c>
      <c r="G262" t="s" s="105">
        <v>504</v>
      </c>
      <c r="H262" s="106">
        <f>VLOOKUP($B262,'Players'!$A$2:$I$299,9,0)</f>
        <v>5000</v>
      </c>
      <c r="I262" s="105">
        <f>VLOOKUP($B262,'Model'!$A$6:$G$175,7,0)</f>
      </c>
      <c r="J262" s="105">
        <f>VLOOKUP($B262,'Model'!$A$6:$G$175,5,0)</f>
      </c>
      <c r="K262" s="105">
        <v>0.8</v>
      </c>
      <c r="L262" s="107"/>
    </row>
    <row r="263" ht="18" customHeight="1">
      <c r="A263" s="102"/>
      <c r="B263" t="s" s="109">
        <v>316</v>
      </c>
      <c r="C263" t="s" s="104">
        <v>317</v>
      </c>
      <c r="D263" t="s" s="108">
        <v>315</v>
      </c>
      <c r="E263" s="105">
        <v>14</v>
      </c>
      <c r="F263" s="105">
        <f>235/E263</f>
        <v>16.78571428571428</v>
      </c>
      <c r="G263" t="s" s="105">
        <v>504</v>
      </c>
      <c r="H263" s="106">
        <f>VLOOKUP($B263,'Players'!$A$2:$I$299,9,0)</f>
        <v>5000</v>
      </c>
      <c r="I263" s="105">
        <f>VLOOKUP($B263,'Model'!$A$6:$G$175,7,0)</f>
      </c>
      <c r="J263" s="105">
        <f>VLOOKUP($B263,'Model'!$A$6:$G$175,5,0)</f>
      </c>
      <c r="K263" s="105">
        <v>0.2</v>
      </c>
      <c r="L263" s="107"/>
    </row>
    <row r="264" ht="18" customHeight="1">
      <c r="A264" s="102"/>
      <c r="B264" t="s" s="103">
        <v>316</v>
      </c>
      <c r="C264" t="s" s="104">
        <v>317</v>
      </c>
      <c r="D264" t="s" s="108">
        <v>343</v>
      </c>
      <c r="E264" s="111">
        <v>20</v>
      </c>
      <c r="F264" s="105">
        <f>235/E264</f>
        <v>11.75</v>
      </c>
      <c r="G264" t="s" s="105">
        <v>504</v>
      </c>
      <c r="H264" s="106">
        <f>VLOOKUP($B264,'Players'!$A$2:$I$299,9,0)</f>
        <v>5000</v>
      </c>
      <c r="I264" s="105">
        <f>VLOOKUP($B264,'Model'!$A$6:$G$175,7,0)</f>
      </c>
      <c r="J264" s="105">
        <f>VLOOKUP($B264,'Model'!$A$6:$G$175,5,0)</f>
      </c>
      <c r="K264" s="105">
        <v>1</v>
      </c>
      <c r="L264" s="107"/>
    </row>
    <row r="265" ht="18" customHeight="1">
      <c r="A265" s="102"/>
      <c r="B265" t="s" s="109">
        <v>211</v>
      </c>
      <c r="C265" t="s" s="104">
        <v>212</v>
      </c>
      <c r="D265" t="s" s="108">
        <v>384</v>
      </c>
      <c r="E265" s="104">
        <v>3</v>
      </c>
      <c r="F265" s="105">
        <f>77/E265</f>
        <v>25.66666666666667</v>
      </c>
      <c r="G265" t="s" s="105">
        <v>508</v>
      </c>
      <c r="H265" s="106">
        <f>VLOOKUP($B265,'Players'!$A$2:$I$299,9,0)</f>
        <v>18500</v>
      </c>
      <c r="I265" s="105">
        <f>VLOOKUP($B265,'Model'!$A$6:$G$175,7,0)</f>
      </c>
      <c r="J265" s="105">
        <f>VLOOKUP($B265,'Model'!$A$6:$G$175,5,0)</f>
      </c>
      <c r="K265" s="105">
        <v>1</v>
      </c>
      <c r="L265" s="107"/>
    </row>
    <row r="266" ht="18" customHeight="1">
      <c r="A266" s="102"/>
      <c r="B266" t="s" s="109">
        <v>211</v>
      </c>
      <c r="C266" t="s" s="108">
        <v>212</v>
      </c>
      <c r="D266" t="s" s="108">
        <v>315</v>
      </c>
      <c r="E266" s="105">
        <v>2</v>
      </c>
      <c r="F266" s="105">
        <f>77/E266</f>
        <v>38.5</v>
      </c>
      <c r="G266" t="s" s="105">
        <v>508</v>
      </c>
      <c r="H266" s="106">
        <f>VLOOKUP($B266,'Players'!$A$2:$I$299,9,0)</f>
        <v>18500</v>
      </c>
      <c r="I266" s="105">
        <f>VLOOKUP($B266,'Model'!$A$6:$G$175,7,0)</f>
      </c>
      <c r="J266" s="105">
        <f>VLOOKUP($B266,'Model'!$A$6:$G$175,5,0)</f>
      </c>
      <c r="K266" s="105">
        <v>0.2</v>
      </c>
      <c r="L266" s="107"/>
    </row>
    <row r="267" ht="18" customHeight="1">
      <c r="A267" s="102"/>
      <c r="B267" t="s" s="109">
        <v>211</v>
      </c>
      <c r="C267" t="s" s="109">
        <v>212</v>
      </c>
      <c r="D267" t="s" s="104">
        <v>133</v>
      </c>
      <c r="E267" s="104">
        <v>1</v>
      </c>
      <c r="F267" s="105">
        <f>77/E267</f>
        <v>77</v>
      </c>
      <c r="G267" t="s" s="105">
        <v>508</v>
      </c>
      <c r="H267" s="106">
        <f>VLOOKUP($B267,'Players'!$A$2:$I$299,9,0)</f>
        <v>18500</v>
      </c>
      <c r="I267" s="105">
        <f>VLOOKUP($B267,'Model'!$A$6:$G$175,7,0)</f>
      </c>
      <c r="J267" s="105">
        <f>VLOOKUP($B267,'Model'!$A$6:$G$175,5,0)</f>
      </c>
      <c r="K267" s="105">
        <v>1</v>
      </c>
      <c r="L267" s="107"/>
    </row>
    <row r="268" ht="18" customHeight="1">
      <c r="A268" s="102"/>
      <c r="B268" t="s" s="109">
        <v>211</v>
      </c>
      <c r="C268" t="s" s="108">
        <v>212</v>
      </c>
      <c r="D268" t="s" s="104">
        <v>140</v>
      </c>
      <c r="E268" s="105">
        <v>3</v>
      </c>
      <c r="F268" s="105">
        <f>77/E268</f>
        <v>25.66666666666667</v>
      </c>
      <c r="G268" t="s" s="105">
        <v>508</v>
      </c>
      <c r="H268" s="106">
        <f>VLOOKUP($B268,'Players'!$A$2:$I$299,9,0)</f>
        <v>18500</v>
      </c>
      <c r="I268" s="105">
        <f>VLOOKUP($B268,'Model'!$A$6:$G$175,7,0)</f>
      </c>
      <c r="J268" s="106">
        <f>VLOOKUP($B268,'Model'!$A$6:$G$175,5,0)</f>
      </c>
      <c r="K268" s="105">
        <v>1</v>
      </c>
      <c r="L268" s="107"/>
    </row>
    <row r="269" ht="18" customHeight="1">
      <c r="A269" s="102"/>
      <c r="B269" t="s" s="109">
        <v>211</v>
      </c>
      <c r="C269" t="s" s="109">
        <v>212</v>
      </c>
      <c r="D269" t="s" s="110">
        <v>111</v>
      </c>
      <c r="E269" s="105">
        <v>13</v>
      </c>
      <c r="F269" s="105">
        <f>77/E269</f>
        <v>5.923076923076923</v>
      </c>
      <c r="G269" t="s" s="105">
        <v>508</v>
      </c>
      <c r="H269" s="106">
        <f>VLOOKUP($B269,'Players'!$A$2:$I$299,9,0)</f>
        <v>18500</v>
      </c>
      <c r="I269" s="105">
        <f>VLOOKUP($B269,'Model'!$A$6:$G$175,7,0)</f>
      </c>
      <c r="J269" s="106">
        <f>VLOOKUP($B269,'Model'!$A$6:$G$175,5,0)</f>
      </c>
      <c r="K269" s="105">
        <v>1</v>
      </c>
      <c r="L269" s="107"/>
    </row>
    <row r="270" ht="18" customHeight="1">
      <c r="A270" s="102"/>
      <c r="B270" t="s" s="103">
        <v>298</v>
      </c>
      <c r="C270" t="s" s="108">
        <v>299</v>
      </c>
      <c r="D270" t="s" s="104">
        <v>133</v>
      </c>
      <c r="E270" s="105">
        <v>8</v>
      </c>
      <c r="F270" s="105">
        <f>235/E270</f>
        <v>29.375</v>
      </c>
      <c r="G270" t="s" s="105">
        <v>504</v>
      </c>
      <c r="H270" s="106">
        <f>VLOOKUP($B270,'Players'!$A$2:$I$299,9,0)</f>
        <v>6000</v>
      </c>
      <c r="I270" s="105">
        <f>VLOOKUP($B270,'Model'!$A$6:$G$175,7,0)</f>
      </c>
      <c r="J270" s="105">
        <f>VLOOKUP($B270,'Model'!$A$6:$G$175,5,0)</f>
      </c>
      <c r="K270" s="105">
        <v>1</v>
      </c>
      <c r="L270" s="107"/>
    </row>
    <row r="271" ht="18" customHeight="1">
      <c r="A271" s="102"/>
      <c r="B271" t="s" s="103">
        <v>298</v>
      </c>
      <c r="C271" t="s" s="108">
        <v>299</v>
      </c>
      <c r="D271" t="s" s="104">
        <v>143</v>
      </c>
      <c r="E271" s="105">
        <v>9</v>
      </c>
      <c r="F271" s="105">
        <f>235/E271</f>
        <v>26.11111111111111</v>
      </c>
      <c r="G271" t="s" s="105">
        <v>504</v>
      </c>
      <c r="H271" s="106">
        <f>VLOOKUP($B271,'Players'!$A$2:$I$299,9,0)</f>
        <v>6000</v>
      </c>
      <c r="I271" s="105">
        <f>VLOOKUP($B271,'Model'!$A$6:$G$175,7,0)</f>
      </c>
      <c r="J271" s="105">
        <f>VLOOKUP($B271,'Model'!$A$6:$G$175,5,0)</f>
      </c>
      <c r="K271" s="105">
        <v>0.5</v>
      </c>
      <c r="L271" s="107"/>
    </row>
    <row r="272" ht="18" customHeight="1">
      <c r="A272" s="102"/>
      <c r="B272" t="s" s="103">
        <v>195</v>
      </c>
      <c r="C272" t="s" s="104">
        <v>551</v>
      </c>
      <c r="D272" t="s" s="104">
        <v>108</v>
      </c>
      <c r="E272" s="105">
        <v>18</v>
      </c>
      <c r="F272" s="105">
        <f>235/E272</f>
        <v>13.05555555555556</v>
      </c>
      <c r="G272" t="s" s="105">
        <v>504</v>
      </c>
      <c r="H272" s="106">
        <f>VLOOKUP($B272,'Players'!$A$2:$I$299,9,0)</f>
        <v>26500</v>
      </c>
      <c r="I272" s="105">
        <f>VLOOKUP($B272,'Model'!$A$6:$G$175,7,0)</f>
      </c>
      <c r="J272" s="106">
        <f>VLOOKUP($B272,'Model'!$A$6:$G$175,5,0)</f>
      </c>
      <c r="K272" s="105">
        <v>0.4</v>
      </c>
      <c r="L272" s="107"/>
    </row>
    <row r="273" ht="18" customHeight="1">
      <c r="A273" s="102"/>
      <c r="B273" t="s" s="103">
        <v>195</v>
      </c>
      <c r="C273" t="s" s="104">
        <v>551</v>
      </c>
      <c r="D273" t="s" s="104">
        <v>133</v>
      </c>
      <c r="E273" s="105">
        <v>2</v>
      </c>
      <c r="F273" s="105">
        <f>235/E273</f>
        <v>117.5</v>
      </c>
      <c r="G273" t="s" s="105">
        <v>504</v>
      </c>
      <c r="H273" s="106">
        <f>VLOOKUP($B273,'Players'!$A$2:$I$299,9,0)</f>
        <v>26500</v>
      </c>
      <c r="I273" s="105">
        <f>VLOOKUP($B273,'Model'!$A$6:$G$175,7,0)</f>
      </c>
      <c r="J273" s="105">
        <f>VLOOKUP($B273,'Model'!$A$6:$G$175,5,0)</f>
      </c>
      <c r="K273" s="105">
        <v>1</v>
      </c>
      <c r="L273" s="107"/>
    </row>
    <row r="274" ht="18" customHeight="1">
      <c r="A274" s="102"/>
      <c r="B274" t="s" s="103">
        <v>412</v>
      </c>
      <c r="C274" t="s" s="110">
        <v>552</v>
      </c>
      <c r="D274" t="s" s="104">
        <v>124</v>
      </c>
      <c r="E274" s="105">
        <v>3</v>
      </c>
      <c r="F274" s="105">
        <f>77/E274</f>
        <v>25.66666666666667</v>
      </c>
      <c r="G274" t="s" s="105">
        <v>508</v>
      </c>
      <c r="H274" s="106">
        <f>VLOOKUP($B274,'Players'!$A$2:$I$299,9,0)</f>
        <v>2500</v>
      </c>
      <c r="I274" s="105">
        <f>VLOOKUP($B274,'Model'!$A$6:$G$175,7,0)</f>
      </c>
      <c r="J274" s="105">
        <f>VLOOKUP($B274,'Model'!$A$6:$G$175,5,0)</f>
      </c>
      <c r="K274" s="105">
        <v>0.8</v>
      </c>
      <c r="L274" s="107"/>
    </row>
    <row r="275" ht="18" customHeight="1">
      <c r="A275" s="102"/>
      <c r="B275" t="s" s="109">
        <v>481</v>
      </c>
      <c r="C275" t="s" s="104">
        <v>553</v>
      </c>
      <c r="D275" t="s" s="110">
        <v>111</v>
      </c>
      <c r="E275" s="105">
        <v>7</v>
      </c>
      <c r="F275" s="105">
        <f>77/E275</f>
        <v>11</v>
      </c>
      <c r="G275" t="s" s="105">
        <v>508</v>
      </c>
      <c r="H275" s="106">
        <f>VLOOKUP($B275,'Players'!$A$2:$I$299,9,0)</f>
        <v>1000</v>
      </c>
      <c r="I275" s="105">
        <f>VLOOKUP($B275,'Model'!$A$6:$G$175,7,0)</f>
      </c>
      <c r="J275" s="105">
        <f>VLOOKUP($B275,'Model'!$A$6:$G$175,5,0)</f>
      </c>
      <c r="K275" s="105">
        <v>1</v>
      </c>
      <c r="L275" s="107"/>
    </row>
    <row r="276" ht="18" customHeight="1">
      <c r="A276" s="102"/>
      <c r="B276" t="s" s="109">
        <v>338</v>
      </c>
      <c r="C276" t="s" s="104">
        <v>339</v>
      </c>
      <c r="D276" t="s" s="108">
        <v>384</v>
      </c>
      <c r="E276" s="105">
        <v>15</v>
      </c>
      <c r="F276" s="105">
        <f>235/E276</f>
        <v>15.66666666666667</v>
      </c>
      <c r="G276" t="s" s="105">
        <v>504</v>
      </c>
      <c r="H276" s="106">
        <f>VLOOKUP($B276,'Players'!$A$2:$I$299,9,0)</f>
        <v>3500</v>
      </c>
      <c r="I276" s="105">
        <f>VLOOKUP($B276,'Model'!$A$6:$G$175,7,0)</f>
      </c>
      <c r="J276" s="105">
        <f>VLOOKUP($B276,'Model'!$A$6:$G$175,5,0)</f>
      </c>
      <c r="K276" s="105">
        <v>1</v>
      </c>
      <c r="L276" s="107"/>
    </row>
    <row r="277" ht="18" customHeight="1">
      <c r="A277" s="102"/>
      <c r="B277" t="s" s="103">
        <v>338</v>
      </c>
      <c r="C277" t="s" s="104">
        <v>339</v>
      </c>
      <c r="D277" t="s" s="104">
        <v>133</v>
      </c>
      <c r="E277" s="105">
        <v>13</v>
      </c>
      <c r="F277" s="105">
        <f>235/E277</f>
        <v>18.07692307692308</v>
      </c>
      <c r="G277" t="s" s="105">
        <v>504</v>
      </c>
      <c r="H277" s="106">
        <f>VLOOKUP($B277,'Players'!$A$2:$I$299,9,0)</f>
        <v>3500</v>
      </c>
      <c r="I277" s="105">
        <f>VLOOKUP($B277,'Model'!$A$6:$G$175,7,0)</f>
      </c>
      <c r="J277" s="105">
        <f>VLOOKUP($B277,'Model'!$A$6:$G$175,5,0)</f>
      </c>
      <c r="K277" s="105">
        <v>1</v>
      </c>
      <c r="L277" s="107"/>
    </row>
    <row r="278" ht="18" customHeight="1">
      <c r="A278" s="102"/>
      <c r="B278" t="s" s="103">
        <v>368</v>
      </c>
      <c r="C278" t="s" s="104">
        <v>369</v>
      </c>
      <c r="D278" t="s" s="108">
        <v>154</v>
      </c>
      <c r="E278" s="105">
        <v>16</v>
      </c>
      <c r="F278" s="105">
        <f>235/E278</f>
        <v>14.6875</v>
      </c>
      <c r="G278" t="s" s="105">
        <v>504</v>
      </c>
      <c r="H278" s="106">
        <f>VLOOKUP($B278,'Players'!$A$2:$I$299,9,0)</f>
        <v>3000</v>
      </c>
      <c r="I278" s="105">
        <f>VLOOKUP($B278,'Model'!$A$6:$G$175,7,0)</f>
      </c>
      <c r="J278" s="105">
        <f>VLOOKUP($B278,'Model'!$A$6:$G$175,5,0)</f>
      </c>
      <c r="K278" s="105">
        <v>1</v>
      </c>
      <c r="L278" s="107"/>
    </row>
    <row r="279" ht="18" customHeight="1">
      <c r="A279" s="102"/>
      <c r="B279" t="s" s="109">
        <v>368</v>
      </c>
      <c r="C279" t="s" s="104">
        <v>369</v>
      </c>
      <c r="D279" t="s" s="108">
        <v>315</v>
      </c>
      <c r="E279" s="105">
        <v>17</v>
      </c>
      <c r="F279" s="105">
        <f>235/E279</f>
        <v>13.82352941176471</v>
      </c>
      <c r="G279" t="s" s="105">
        <v>504</v>
      </c>
      <c r="H279" s="106">
        <f>VLOOKUP($B279,'Players'!$A$2:$I$299,9,0)</f>
        <v>3000</v>
      </c>
      <c r="I279" s="105">
        <f>VLOOKUP($B279,'Model'!$A$6:$G$175,7,0)</f>
      </c>
      <c r="J279" s="105">
        <f>VLOOKUP($B279,'Model'!$A$6:$G$175,5,0)</f>
      </c>
      <c r="K279" s="105">
        <v>0.2</v>
      </c>
      <c r="L279" s="107"/>
    </row>
    <row r="280" ht="18" customHeight="1">
      <c r="A280" s="102"/>
      <c r="B280" t="s" s="103">
        <v>353</v>
      </c>
      <c r="C280" t="s" s="104">
        <v>354</v>
      </c>
      <c r="D280" t="s" s="108">
        <v>154</v>
      </c>
      <c r="E280" s="105">
        <v>15</v>
      </c>
      <c r="F280" s="105">
        <f>235/E280</f>
        <v>15.66666666666667</v>
      </c>
      <c r="G280" t="s" s="105">
        <v>504</v>
      </c>
      <c r="H280" s="106">
        <f>VLOOKUP($B280,'Players'!$A$2:$I$299,9,0)</f>
        <v>3000</v>
      </c>
      <c r="I280" s="105">
        <f>VLOOKUP($B280,'Model'!$A$6:$G$175,7,0)</f>
      </c>
      <c r="J280" s="105">
        <f>VLOOKUP($B280,'Model'!$A$6:$G$175,5,0)</f>
      </c>
      <c r="K280" s="105">
        <v>1</v>
      </c>
      <c r="L280" s="107"/>
    </row>
    <row r="281" ht="18" customHeight="1">
      <c r="A281" s="102"/>
      <c r="B281" t="s" s="103">
        <v>353</v>
      </c>
      <c r="C281" t="s" s="104">
        <v>354</v>
      </c>
      <c r="D281" t="s" s="104">
        <v>228</v>
      </c>
      <c r="E281" s="105">
        <v>14</v>
      </c>
      <c r="F281" s="105">
        <f>235/E281</f>
        <v>16.78571428571428</v>
      </c>
      <c r="G281" t="s" s="105">
        <v>504</v>
      </c>
      <c r="H281" s="106">
        <f>VLOOKUP($B281,'Players'!$A$2:$I$299,9,0)</f>
        <v>3000</v>
      </c>
      <c r="I281" s="105">
        <f>VLOOKUP($B281,'Model'!$A$6:$G$175,7,0)</f>
      </c>
      <c r="J281" s="105">
        <f>VLOOKUP($B281,'Model'!$A$6:$G$175,5,0)</f>
      </c>
      <c r="K281" s="105">
        <v>0.3</v>
      </c>
      <c r="L281" s="107"/>
    </row>
    <row r="282" ht="18" customHeight="1">
      <c r="A282" s="102"/>
      <c r="B282" t="s" s="103">
        <v>424</v>
      </c>
      <c r="C282" t="s" s="108">
        <v>425</v>
      </c>
      <c r="D282" t="s" s="104">
        <v>143</v>
      </c>
      <c r="E282" s="105">
        <v>11</v>
      </c>
      <c r="F282" s="105">
        <f>235/E282</f>
        <v>21.36363636363636</v>
      </c>
      <c r="G282" t="s" s="105">
        <v>504</v>
      </c>
      <c r="H282" s="106">
        <f>VLOOKUP($B282,'Players'!$A$2:$I$299,9,0)</f>
        <v>2000</v>
      </c>
      <c r="I282" s="105">
        <f>VLOOKUP($B282,'Model'!$A$6:$G$175,7,0)</f>
      </c>
      <c r="J282" s="105">
        <f>VLOOKUP($B282,'Model'!$A$6:$G$175,5,0)</f>
      </c>
      <c r="K282" s="105">
        <v>0.5</v>
      </c>
      <c r="L282" s="107"/>
    </row>
    <row r="283" ht="18" customHeight="1">
      <c r="A283" s="102"/>
      <c r="B283" t="s" s="109">
        <v>251</v>
      </c>
      <c r="C283" t="s" s="108">
        <v>554</v>
      </c>
      <c r="D283" t="s" s="104">
        <v>124</v>
      </c>
      <c r="E283" s="105">
        <v>4</v>
      </c>
      <c r="F283" s="105">
        <f>235/E283</f>
        <v>58.75</v>
      </c>
      <c r="G283" t="s" s="105">
        <v>504</v>
      </c>
      <c r="H283" s="106">
        <f>VLOOKUP($B283,'Players'!$A$2:$I$299,9,0)</f>
        <v>9000</v>
      </c>
      <c r="I283" s="105">
        <f>VLOOKUP($B283,'Model'!$A$6:$G$175,7,0)</f>
      </c>
      <c r="J283" s="105">
        <f>VLOOKUP($B283,'Model'!$A$6:$G$175,5,0)</f>
      </c>
      <c r="K283" s="105">
        <v>0.8</v>
      </c>
      <c r="L283" s="107"/>
    </row>
    <row r="284" ht="18" customHeight="1">
      <c r="A284" s="102"/>
      <c r="B284" t="s" s="109">
        <v>251</v>
      </c>
      <c r="C284" t="s" s="108">
        <v>554</v>
      </c>
      <c r="D284" t="s" s="108">
        <v>509</v>
      </c>
      <c r="E284" s="105">
        <v>9</v>
      </c>
      <c r="F284" s="105">
        <f>235/E284</f>
        <v>26.11111111111111</v>
      </c>
      <c r="G284" t="s" s="105">
        <v>504</v>
      </c>
      <c r="H284" s="106">
        <f>VLOOKUP($B284,'Players'!$A$2:$I$299,9,0)</f>
        <v>9000</v>
      </c>
      <c r="I284" s="105">
        <f>VLOOKUP($B284,'Model'!$A$6:$G$175,7,0)</f>
      </c>
      <c r="J284" s="105">
        <f>VLOOKUP($B284,'Model'!$A$6:$G$175,5,0)</f>
      </c>
      <c r="K284" s="105">
        <v>0.75</v>
      </c>
      <c r="L284" s="107"/>
    </row>
    <row r="285" ht="18" customHeight="1">
      <c r="A285" s="102"/>
      <c r="B285" t="s" s="103">
        <v>351</v>
      </c>
      <c r="C285" t="s" s="108">
        <v>352</v>
      </c>
      <c r="D285" t="s" s="105">
        <v>114</v>
      </c>
      <c r="E285" s="105">
        <v>7</v>
      </c>
      <c r="F285" s="105">
        <f>235/E285</f>
        <v>33.57142857142857</v>
      </c>
      <c r="G285" t="s" s="105">
        <v>504</v>
      </c>
      <c r="H285" s="106">
        <f>VLOOKUP($B285,'Players'!$A$2:$I$299,9,0)</f>
        <v>3500</v>
      </c>
      <c r="I285" s="105">
        <f>VLOOKUP($B285,'Model'!$A$6:$G$175,7,0)</f>
      </c>
      <c r="J285" s="105">
        <f>VLOOKUP($B285,'Model'!$A$6:$G$175,5,0)</f>
      </c>
      <c r="K285" s="105">
        <v>1</v>
      </c>
      <c r="L285" s="107"/>
    </row>
    <row r="286" ht="18" customHeight="1">
      <c r="A286" s="102"/>
      <c r="B286" t="s" s="103">
        <v>483</v>
      </c>
      <c r="C286" t="s" s="104">
        <v>555</v>
      </c>
      <c r="D286" t="s" s="108">
        <v>108</v>
      </c>
      <c r="E286" s="105">
        <v>7</v>
      </c>
      <c r="F286" s="105">
        <f>77/E286</f>
        <v>11</v>
      </c>
      <c r="G286" t="s" s="105">
        <v>508</v>
      </c>
      <c r="H286" s="106">
        <f>VLOOKUP($B286,'Players'!$A$2:$I$299,9,0)</f>
        <v>1000</v>
      </c>
      <c r="I286" s="105">
        <f>VLOOKUP($B286,'Model'!$A$6:$G$175,7,0)</f>
      </c>
      <c r="J286" s="105">
        <f>VLOOKUP($B286,'Model'!$A$6:$G$175,5,0)</f>
      </c>
      <c r="K286" s="105">
        <v>0.4</v>
      </c>
      <c r="L286" s="107"/>
    </row>
    <row r="287" ht="18" customHeight="1">
      <c r="A287" s="102"/>
      <c r="B287" t="s" s="109">
        <v>208</v>
      </c>
      <c r="C287" t="s" s="104">
        <v>556</v>
      </c>
      <c r="D287" t="s" s="104">
        <v>124</v>
      </c>
      <c r="E287" s="105">
        <v>17</v>
      </c>
      <c r="F287" s="105">
        <f>235/E287</f>
        <v>13.82352941176471</v>
      </c>
      <c r="G287" t="s" s="105">
        <v>504</v>
      </c>
      <c r="H287" s="106">
        <f>VLOOKUP($B287,'Players'!$A$2:$I$299,9,0)</f>
        <v>23000</v>
      </c>
      <c r="I287" s="105">
        <f>VLOOKUP($B287,'Model'!$A$6:$G$175,7,0)</f>
      </c>
      <c r="J287" s="105">
        <f>VLOOKUP($B287,'Model'!$A$6:$G$175,5,0)</f>
      </c>
      <c r="K287" s="105">
        <v>0.8</v>
      </c>
      <c r="L287" s="107"/>
    </row>
    <row r="288" ht="18" customHeight="1">
      <c r="A288" s="102"/>
      <c r="B288" t="s" s="103">
        <v>208</v>
      </c>
      <c r="C288" t="s" s="104">
        <v>556</v>
      </c>
      <c r="D288" t="s" s="108">
        <v>154</v>
      </c>
      <c r="E288" s="105">
        <v>9</v>
      </c>
      <c r="F288" s="105">
        <f>235/E288</f>
        <v>26.11111111111111</v>
      </c>
      <c r="G288" t="s" s="105">
        <v>504</v>
      </c>
      <c r="H288" s="106">
        <f>VLOOKUP($B288,'Players'!$A$2:$I$299,9,0)</f>
        <v>23000</v>
      </c>
      <c r="I288" s="105">
        <f>VLOOKUP($B288,'Model'!$A$6:$G$175,7,0)</f>
      </c>
      <c r="J288" s="106">
        <f>VLOOKUP($B288,'Model'!$A$6:$G$175,5,0)</f>
      </c>
      <c r="K288" s="105">
        <v>1</v>
      </c>
      <c r="L288" s="107"/>
    </row>
    <row r="289" ht="18" customHeight="1">
      <c r="A289" s="102"/>
      <c r="B289" t="s" s="109">
        <v>208</v>
      </c>
      <c r="C289" t="s" s="104">
        <v>556</v>
      </c>
      <c r="D289" t="s" s="108">
        <v>315</v>
      </c>
      <c r="E289" s="105">
        <v>2</v>
      </c>
      <c r="F289" s="105">
        <f>235/E289</f>
        <v>117.5</v>
      </c>
      <c r="G289" t="s" s="105">
        <v>504</v>
      </c>
      <c r="H289" s="106">
        <f>VLOOKUP($B289,'Players'!$A$2:$I$299,9,0)</f>
        <v>23000</v>
      </c>
      <c r="I289" s="105">
        <f>VLOOKUP($B289,'Model'!$A$6:$G$175,7,0)</f>
      </c>
      <c r="J289" s="105">
        <f>VLOOKUP($B289,'Model'!$A$6:$G$175,5,0)</f>
      </c>
      <c r="K289" s="105">
        <v>0.2</v>
      </c>
      <c r="L289" s="107"/>
    </row>
    <row r="290" ht="18" customHeight="1">
      <c r="A290" s="102"/>
      <c r="B290" t="s" s="103">
        <v>208</v>
      </c>
      <c r="C290" t="s" s="104">
        <v>556</v>
      </c>
      <c r="D290" t="s" s="104">
        <v>228</v>
      </c>
      <c r="E290" s="105">
        <v>7</v>
      </c>
      <c r="F290" s="105">
        <f>235/E290</f>
        <v>33.57142857142857</v>
      </c>
      <c r="G290" t="s" s="105">
        <v>504</v>
      </c>
      <c r="H290" s="106">
        <f>VLOOKUP($B290,'Players'!$A$2:$I$299,9,0)</f>
        <v>23000</v>
      </c>
      <c r="I290" s="105">
        <f>VLOOKUP($B290,'Model'!$A$6:$G$175,7,0)</f>
      </c>
      <c r="J290" s="106">
        <f>VLOOKUP($B290,'Model'!$A$6:$G$175,5,0)</f>
      </c>
      <c r="K290" s="105">
        <v>0.3</v>
      </c>
      <c r="L290" s="107"/>
    </row>
    <row r="291" ht="18" customHeight="1">
      <c r="A291" s="102"/>
      <c r="B291" t="s" s="103">
        <v>208</v>
      </c>
      <c r="C291" t="s" s="104">
        <v>556</v>
      </c>
      <c r="D291" t="s" s="108">
        <v>343</v>
      </c>
      <c r="E291" s="111">
        <v>10</v>
      </c>
      <c r="F291" s="105">
        <f>235/E291</f>
        <v>23.5</v>
      </c>
      <c r="G291" t="s" s="105">
        <v>504</v>
      </c>
      <c r="H291" s="106">
        <f>VLOOKUP($B291,'Players'!$A$2:$I$299,9,0)</f>
        <v>23000</v>
      </c>
      <c r="I291" s="105">
        <f>VLOOKUP($B291,'Model'!$A$6:$G$175,7,0)</f>
      </c>
      <c r="J291" s="105">
        <f>VLOOKUP($B291,'Model'!$A$6:$G$175,5,0)</f>
      </c>
      <c r="K291" s="105">
        <v>1</v>
      </c>
      <c r="L291" s="107"/>
    </row>
    <row r="292" ht="18" customHeight="1">
      <c r="A292" s="102"/>
      <c r="B292" t="s" s="109">
        <v>447</v>
      </c>
      <c r="C292" t="s" s="104">
        <v>448</v>
      </c>
      <c r="D292" t="s" s="108">
        <v>90</v>
      </c>
      <c r="E292" s="105">
        <v>4</v>
      </c>
      <c r="F292" s="105">
        <f>77/E292</f>
        <v>19.25</v>
      </c>
      <c r="G292" t="s" s="105">
        <v>508</v>
      </c>
      <c r="H292" s="106">
        <f>VLOOKUP($B292,'Players'!$A$2:$I$299,9,0)</f>
        <v>2000</v>
      </c>
      <c r="I292" s="105">
        <f>VLOOKUP($B292,'Model'!$A$6:$G$175,7,0)</f>
      </c>
      <c r="J292" s="106">
        <f>VLOOKUP($B292,'Model'!$A$6:$G$175,5,0)</f>
      </c>
      <c r="K292" s="105">
        <v>0.75</v>
      </c>
      <c r="L292" s="107"/>
    </row>
    <row r="293" ht="18" customHeight="1">
      <c r="A293" s="102"/>
      <c r="B293" t="s" s="103">
        <v>438</v>
      </c>
      <c r="C293" t="s" s="104">
        <v>439</v>
      </c>
      <c r="D293" t="s" s="104">
        <v>228</v>
      </c>
      <c r="E293" s="105">
        <v>13</v>
      </c>
      <c r="F293" s="105">
        <f>235/E293</f>
        <v>18.07692307692308</v>
      </c>
      <c r="G293" t="s" s="105">
        <v>504</v>
      </c>
      <c r="H293" s="106">
        <f>VLOOKUP($B293,'Players'!$A$2:$I$299,9,0)</f>
        <v>2000</v>
      </c>
      <c r="I293" s="105">
        <f>VLOOKUP($B293,'Model'!$A$6:$G$175,7,0)</f>
      </c>
      <c r="J293" s="105">
        <f>VLOOKUP($B293,'Model'!$A$6:$G$175,5,0)</f>
      </c>
      <c r="K293" s="105">
        <v>0.3</v>
      </c>
      <c r="L293" s="107"/>
    </row>
    <row r="294" ht="18" customHeight="1">
      <c r="A294" s="102"/>
      <c r="B294" t="s" s="103">
        <v>389</v>
      </c>
      <c r="C294" t="s" s="104">
        <v>390</v>
      </c>
      <c r="D294" t="s" s="105">
        <v>114</v>
      </c>
      <c r="E294" s="105">
        <v>9</v>
      </c>
      <c r="F294" s="105">
        <f>235/E294</f>
        <v>26.11111111111111</v>
      </c>
      <c r="G294" t="s" s="105">
        <v>504</v>
      </c>
      <c r="H294" s="106">
        <f>VLOOKUP($B294,'Players'!$A$2:$I$299,9,0)</f>
        <v>2500</v>
      </c>
      <c r="I294" s="105">
        <f>VLOOKUP($B294,'Model'!$A$6:$G$175,7,0)</f>
      </c>
      <c r="J294" s="105">
        <f>VLOOKUP($B294,'Model'!$A$6:$G$175,5,0)</f>
      </c>
      <c r="K294" s="105">
        <v>1</v>
      </c>
      <c r="L294" s="107"/>
    </row>
    <row r="295" ht="18" customHeight="1">
      <c r="A295" s="102"/>
      <c r="B295" t="s" s="109">
        <v>374</v>
      </c>
      <c r="C295" t="s" s="104">
        <v>375</v>
      </c>
      <c r="D295" t="s" s="108">
        <v>315</v>
      </c>
      <c r="E295" s="105">
        <v>20</v>
      </c>
      <c r="F295" s="105">
        <f>235/E295</f>
        <v>11.75</v>
      </c>
      <c r="G295" t="s" s="105">
        <v>504</v>
      </c>
      <c r="H295" s="106">
        <f>VLOOKUP($B295,'Players'!$A$2:$I$299,9,0)</f>
        <v>2500</v>
      </c>
      <c r="I295" s="105">
        <f>VLOOKUP($B295,'Model'!$A$6:$G$175,7,0)</f>
      </c>
      <c r="J295" s="105">
        <f>VLOOKUP($B295,'Model'!$A$6:$G$175,5,0)</f>
      </c>
      <c r="K295" s="105">
        <v>0.2</v>
      </c>
      <c r="L295" s="107"/>
    </row>
    <row r="296" ht="18" customHeight="1">
      <c r="A296" s="102"/>
      <c r="B296" t="s" s="103">
        <v>374</v>
      </c>
      <c r="C296" t="s" s="104">
        <v>557</v>
      </c>
      <c r="D296" t="s" s="104">
        <v>108</v>
      </c>
      <c r="E296" s="105">
        <v>15</v>
      </c>
      <c r="F296" s="105">
        <f>235/E296</f>
        <v>15.66666666666667</v>
      </c>
      <c r="G296" t="s" s="105">
        <v>504</v>
      </c>
      <c r="H296" s="106">
        <f>VLOOKUP($B296,'Players'!$A$2:$I$299,9,0)</f>
        <v>2500</v>
      </c>
      <c r="I296" s="105">
        <f>VLOOKUP($B296,'Model'!$A$6:$G$175,7,0)</f>
      </c>
      <c r="J296" s="105">
        <f>VLOOKUP($B296,'Model'!$A$6:$G$175,5,0)</f>
      </c>
      <c r="K296" s="105">
        <v>0.4</v>
      </c>
      <c r="L296" s="107"/>
    </row>
    <row r="297" ht="18" customHeight="1">
      <c r="A297" s="102"/>
      <c r="B297" t="s" s="103">
        <v>391</v>
      </c>
      <c r="C297" t="s" s="108">
        <v>392</v>
      </c>
      <c r="D297" t="s" s="105">
        <v>140</v>
      </c>
      <c r="E297" s="105">
        <v>9</v>
      </c>
      <c r="F297" s="105">
        <f>235/E297</f>
        <v>26.11111111111111</v>
      </c>
      <c r="G297" t="s" s="105">
        <v>504</v>
      </c>
      <c r="H297" s="106">
        <f>VLOOKUP($B297,'Players'!$A$2:$I$299,9,0)</f>
        <v>2500</v>
      </c>
      <c r="I297" s="105">
        <f>VLOOKUP($B297,'Model'!$A$6:$G$175,7,0)</f>
      </c>
      <c r="J297" s="105">
        <f>VLOOKUP($B297,'Model'!$A$6:$G$175,5,0)</f>
      </c>
      <c r="K297" s="105">
        <v>1</v>
      </c>
      <c r="L297" s="107"/>
    </row>
    <row r="298" ht="18" customHeight="1">
      <c r="A298" s="102"/>
      <c r="B298" t="s" s="122">
        <v>313</v>
      </c>
      <c r="C298" t="s" s="104">
        <v>314</v>
      </c>
      <c r="D298" t="s" s="108">
        <v>315</v>
      </c>
      <c r="E298" s="105">
        <v>5</v>
      </c>
      <c r="F298" s="105">
        <f>235/E298</f>
        <v>47</v>
      </c>
      <c r="G298" t="s" s="105">
        <v>504</v>
      </c>
      <c r="H298" s="106">
        <f>VLOOKUP($B298,'Players'!$A$2:$I$299,9,0)</f>
        <v>5000</v>
      </c>
      <c r="I298" s="105">
        <f>VLOOKUP($B298,'Model'!$A$6:$G$175,7,0)</f>
      </c>
      <c r="J298" s="105">
        <f>VLOOKUP($B298,'Model'!$A$6:$G$175,5,0)</f>
      </c>
      <c r="K298" s="105">
        <v>0.2</v>
      </c>
      <c r="L298" s="107"/>
    </row>
    <row r="299" ht="18" customHeight="1">
      <c r="A299" s="102"/>
      <c r="B299" t="s" s="103">
        <v>172</v>
      </c>
      <c r="C299" t="s" s="108">
        <v>173</v>
      </c>
      <c r="D299" t="s" s="108">
        <v>509</v>
      </c>
      <c r="E299" s="105">
        <v>2</v>
      </c>
      <c r="F299" s="105">
        <f>235/E299</f>
        <v>117.5</v>
      </c>
      <c r="G299" t="s" s="105">
        <v>504</v>
      </c>
      <c r="H299" s="106">
        <f>VLOOKUP($B299,'Players'!$A$2:$I$299,9,0)</f>
        <v>38000</v>
      </c>
      <c r="I299" s="105">
        <f>VLOOKUP($B299,'Model'!$A$6:$G$175,7,0)</f>
      </c>
      <c r="J299" s="105">
        <f>VLOOKUP($B299,'Model'!$A$6:$G$175,5,0)</f>
      </c>
      <c r="K299" s="105">
        <v>0.75</v>
      </c>
      <c r="L299" s="107"/>
    </row>
    <row r="300" ht="18" customHeight="1">
      <c r="A300" s="102"/>
      <c r="B300" t="s" s="105">
        <v>172</v>
      </c>
      <c r="C300" t="s" s="105">
        <v>173</v>
      </c>
      <c r="D300" t="s" s="104">
        <v>228</v>
      </c>
      <c r="E300" s="105">
        <v>2</v>
      </c>
      <c r="F300" s="105">
        <f>235/E300</f>
        <v>117.5</v>
      </c>
      <c r="G300" t="s" s="105">
        <v>504</v>
      </c>
      <c r="H300" s="106">
        <f>VLOOKUP($B300,'Players'!$A$2:$I$299,9,0)</f>
        <v>38000</v>
      </c>
      <c r="I300" s="105">
        <f>VLOOKUP($B300,'Model'!$A$6:$G$175,7,0)</f>
      </c>
      <c r="J300" s="106">
        <f>VLOOKUP($B300,'Model'!$A$6:$G$175,5,0)</f>
      </c>
      <c r="K300" s="105">
        <v>0.3</v>
      </c>
      <c r="L300" s="107"/>
    </row>
    <row r="301" ht="18" customHeight="1">
      <c r="A301" s="102"/>
      <c r="B301" t="s" s="103">
        <v>172</v>
      </c>
      <c r="C301" t="s" s="104">
        <v>173</v>
      </c>
      <c r="D301" t="s" s="108">
        <v>343</v>
      </c>
      <c r="E301" s="111">
        <v>2</v>
      </c>
      <c r="F301" s="105">
        <f>235/E301</f>
        <v>117.5</v>
      </c>
      <c r="G301" t="s" s="105">
        <v>504</v>
      </c>
      <c r="H301" s="106">
        <f>VLOOKUP($B301,'Players'!$A$2:$I$299,9,0)</f>
        <v>38000</v>
      </c>
      <c r="I301" s="105">
        <f>VLOOKUP($B301,'Model'!$A$6:$G$175,7,0)</f>
      </c>
      <c r="J301" s="106">
        <f>VLOOKUP($B301,'Model'!$A$6:$G$175,5,0)</f>
      </c>
      <c r="K301" s="105">
        <v>1</v>
      </c>
      <c r="L301" s="107"/>
    </row>
    <row r="302" ht="18" customHeight="1">
      <c r="A302" s="102"/>
      <c r="B302" t="s" s="103">
        <v>463</v>
      </c>
      <c r="C302" t="s" s="104">
        <v>464</v>
      </c>
      <c r="D302" t="s" s="108">
        <v>343</v>
      </c>
      <c r="E302" s="111">
        <v>15</v>
      </c>
      <c r="F302" s="105">
        <f>235/E302</f>
        <v>15.66666666666667</v>
      </c>
      <c r="G302" t="s" s="105">
        <v>504</v>
      </c>
      <c r="H302" s="106">
        <f>VLOOKUP($B302,'Players'!$A$2:$I$299,9,0)</f>
        <v>1500</v>
      </c>
      <c r="I302" s="105">
        <f>VLOOKUP($B302,'Model'!$A$6:$G$175,7,0)</f>
      </c>
      <c r="J302" s="105">
        <f>VLOOKUP($B302,'Model'!$A$6:$G$175,5,0)</f>
      </c>
      <c r="K302" s="105">
        <v>1</v>
      </c>
      <c r="L302" s="107"/>
    </row>
    <row r="303" ht="18" customHeight="1">
      <c r="A303" s="102"/>
      <c r="B303" t="s" s="103">
        <v>257</v>
      </c>
      <c r="C303" t="s" s="109">
        <v>258</v>
      </c>
      <c r="D303" t="s" s="105">
        <v>140</v>
      </c>
      <c r="E303" s="105">
        <v>4</v>
      </c>
      <c r="F303" s="105">
        <f>235/E303</f>
        <v>58.75</v>
      </c>
      <c r="G303" t="s" s="105">
        <v>504</v>
      </c>
      <c r="H303" s="106">
        <f>VLOOKUP($B303,'Players'!$A$2:$I$299,9,0)</f>
        <v>8500</v>
      </c>
      <c r="I303" s="105">
        <f>VLOOKUP($B303,'Model'!$A$6:$G$175,7,0)</f>
      </c>
      <c r="J303" s="105">
        <f>VLOOKUP($B303,'Model'!$A$6:$G$175,5,0)</f>
      </c>
      <c r="K303" s="105">
        <v>1</v>
      </c>
      <c r="L303" s="107"/>
    </row>
    <row r="304" ht="18" customHeight="1">
      <c r="A304" s="102"/>
      <c r="B304" t="s" s="103">
        <v>202</v>
      </c>
      <c r="C304" t="s" s="108">
        <v>203</v>
      </c>
      <c r="D304" t="s" s="104">
        <v>143</v>
      </c>
      <c r="E304" s="105">
        <v>1</v>
      </c>
      <c r="F304" s="105">
        <f>235/E304</f>
        <v>235</v>
      </c>
      <c r="G304" t="s" s="105">
        <v>504</v>
      </c>
      <c r="H304" s="106">
        <f>VLOOKUP($B304,'Players'!$A$2:$I$299,9,0)</f>
        <v>25000</v>
      </c>
      <c r="I304" s="105">
        <f>VLOOKUP($B304,'Model'!$A$6:$G$175,7,0)</f>
      </c>
      <c r="J304" s="105">
        <f>VLOOKUP($B304,'Model'!$A$6:$G$175,5,0)</f>
      </c>
      <c r="K304" s="105">
        <v>0.5</v>
      </c>
      <c r="L304" s="107"/>
    </row>
    <row r="305" ht="18" customHeight="1">
      <c r="A305" s="102"/>
      <c r="B305" t="s" s="109">
        <v>440</v>
      </c>
      <c r="C305" t="s" s="104">
        <v>441</v>
      </c>
      <c r="D305" t="s" s="108">
        <v>384</v>
      </c>
      <c r="E305" s="104">
        <v>6</v>
      </c>
      <c r="F305" s="105">
        <f>77/E305</f>
        <v>12.83333333333333</v>
      </c>
      <c r="G305" t="s" s="105">
        <v>508</v>
      </c>
      <c r="H305" s="106">
        <f>VLOOKUP($B305,'Players'!$A$2:$I$299,9,0)</f>
        <v>2000</v>
      </c>
      <c r="I305" s="105">
        <f>VLOOKUP($B305,'Model'!$A$6:$G$175,7,0)</f>
      </c>
      <c r="J305" s="105">
        <f>VLOOKUP($B305,'Model'!$A$6:$G$175,5,0)</f>
      </c>
      <c r="K305" s="105">
        <v>1</v>
      </c>
      <c r="L305" s="107"/>
    </row>
    <row r="306" ht="18" customHeight="1">
      <c r="A306" s="102"/>
      <c r="B306" t="s" s="103">
        <v>440</v>
      </c>
      <c r="C306" t="s" s="104">
        <v>441</v>
      </c>
      <c r="D306" t="s" s="108">
        <v>108</v>
      </c>
      <c r="E306" s="105">
        <v>8</v>
      </c>
      <c r="F306" s="105">
        <f>77/E306</f>
        <v>9.625</v>
      </c>
      <c r="G306" t="s" s="105">
        <v>508</v>
      </c>
      <c r="H306" s="106">
        <f>VLOOKUP($B306,'Players'!$A$2:$I$299,9,0)</f>
        <v>2000</v>
      </c>
      <c r="I306" s="105">
        <f>VLOOKUP($B306,'Model'!$A$6:$G$175,7,0)</f>
      </c>
      <c r="J306" s="105">
        <f>VLOOKUP($B306,'Model'!$A$6:$G$175,5,0)</f>
      </c>
      <c r="K306" s="105">
        <v>0.4</v>
      </c>
      <c r="L306" s="107"/>
    </row>
    <row r="307" ht="18" customHeight="1">
      <c r="A307" s="102"/>
      <c r="B307" t="s" s="109">
        <v>495</v>
      </c>
      <c r="C307" t="s" s="109">
        <v>558</v>
      </c>
      <c r="D307" t="s" s="110">
        <v>111</v>
      </c>
      <c r="E307" s="105">
        <v>13</v>
      </c>
      <c r="F307" s="105">
        <f>77/E307</f>
        <v>5.923076923076923</v>
      </c>
      <c r="G307" t="s" s="105">
        <v>508</v>
      </c>
      <c r="H307" s="106">
        <f>VLOOKUP($B307,'Players'!$A$2:$I$299,9,0)</f>
        <v>500</v>
      </c>
      <c r="I307" s="105">
        <f>VLOOKUP($B307,'Model'!$A$6:$G$175,7,0)</f>
      </c>
      <c r="J307" s="106">
        <f>VLOOKUP($B307,'Model'!$A$6:$G$175,5,0)</f>
      </c>
      <c r="K307" s="105">
        <v>1</v>
      </c>
      <c r="L307" s="107"/>
    </row>
    <row r="308" ht="18" customHeight="1">
      <c r="A308" s="102"/>
      <c r="B308" t="s" s="109">
        <v>393</v>
      </c>
      <c r="C308" t="s" s="108">
        <v>559</v>
      </c>
      <c r="D308" t="s" s="104">
        <v>124</v>
      </c>
      <c r="E308" s="105">
        <v>9</v>
      </c>
      <c r="F308" s="105">
        <f>235/E308</f>
        <v>26.11111111111111</v>
      </c>
      <c r="G308" t="s" s="105">
        <v>504</v>
      </c>
      <c r="H308" s="106">
        <f>VLOOKUP($B308,'Players'!$A$2:$I$299,9,0)</f>
        <v>2500</v>
      </c>
      <c r="I308" s="105">
        <f>VLOOKUP($B308,'Model'!$A$6:$G$175,7,0)</f>
      </c>
      <c r="J308" s="105">
        <f>VLOOKUP($B308,'Model'!$A$6:$G$175,5,0)</f>
      </c>
      <c r="K308" s="105">
        <v>0.8</v>
      </c>
      <c r="L308" s="107"/>
    </row>
    <row r="309" ht="18" customHeight="1">
      <c r="A309" s="102"/>
      <c r="B309" t="s" s="103">
        <v>406</v>
      </c>
      <c r="C309" t="s" s="108">
        <v>407</v>
      </c>
      <c r="D309" t="s" s="105">
        <v>140</v>
      </c>
      <c r="E309" s="105">
        <v>10</v>
      </c>
      <c r="F309" s="105">
        <f>235/E309</f>
        <v>23.5</v>
      </c>
      <c r="G309" t="s" s="105">
        <v>504</v>
      </c>
      <c r="H309" s="106">
        <f>VLOOKUP($B309,'Players'!$A$2:$I$299,9,0)</f>
        <v>2500</v>
      </c>
      <c r="I309" s="105">
        <f>VLOOKUP($B309,'Model'!$A$6:$G$175,7,0)</f>
      </c>
      <c r="J309" s="105">
        <f>VLOOKUP($B309,'Model'!$A$6:$G$175,5,0)</f>
      </c>
      <c r="K309" s="105">
        <v>1</v>
      </c>
      <c r="L309" s="107"/>
    </row>
    <row r="310" ht="18" customHeight="1">
      <c r="A310" s="102"/>
      <c r="B310" t="s" s="103">
        <v>283</v>
      </c>
      <c r="C310" t="s" s="104">
        <v>284</v>
      </c>
      <c r="D310" t="s" s="104">
        <v>90</v>
      </c>
      <c r="E310" s="105">
        <v>9</v>
      </c>
      <c r="F310" s="105">
        <f>235/E310</f>
        <v>26.11111111111111</v>
      </c>
      <c r="G310" t="s" s="105">
        <v>504</v>
      </c>
      <c r="H310" s="106">
        <f>VLOOKUP($B310,'Players'!$A$2:$I$299,9,0)</f>
        <v>7000</v>
      </c>
      <c r="I310" s="105">
        <f>VLOOKUP($B310,'Model'!$A$6:$G$175,7,0)</f>
      </c>
      <c r="J310" s="105">
        <f>VLOOKUP($B310,'Model'!$A$6:$G$175,5,0)</f>
      </c>
      <c r="K310" s="105">
        <v>0.75</v>
      </c>
      <c r="L310" s="107"/>
    </row>
    <row r="311" ht="18" customHeight="1">
      <c r="A311" s="124"/>
      <c r="B311" t="s" s="103">
        <v>283</v>
      </c>
      <c r="C311" t="s" s="104">
        <v>560</v>
      </c>
      <c r="D311" t="s" s="104">
        <v>108</v>
      </c>
      <c r="E311" s="105">
        <v>6</v>
      </c>
      <c r="F311" s="105">
        <f>235/E311</f>
        <v>39.16666666666666</v>
      </c>
      <c r="G311" t="s" s="105">
        <v>504</v>
      </c>
      <c r="H311" s="106">
        <f>VLOOKUP($B311,'Players'!$A$2:$I$299,9,0)</f>
        <v>7000</v>
      </c>
      <c r="I311" s="105">
        <f>VLOOKUP($B311,'Model'!$A$6:$G$175,7,0)</f>
      </c>
      <c r="J311" s="106">
        <f>VLOOKUP($B311,'Model'!$A$6:$G$175,5,0)</f>
      </c>
      <c r="K311" s="105">
        <v>0.4</v>
      </c>
      <c r="L311" s="107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G4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5" customWidth="1"/>
    <col min="2" max="2" width="12.25" style="125" customWidth="1"/>
    <col min="3" max="3" width="12.25" style="125" customWidth="1"/>
    <col min="4" max="4" width="12.25" style="125" customWidth="1"/>
    <col min="5" max="5" width="24.4141" style="125" customWidth="1"/>
    <col min="6" max="6" width="12.25" style="125" customWidth="1"/>
    <col min="7" max="7" width="12.25" style="125" customWidth="1"/>
    <col min="8" max="256" width="12.25" style="125" customWidth="1"/>
  </cols>
  <sheetData>
    <row r="1" ht="2" customHeight="1"/>
    <row r="2" ht="20.65" customHeight="1">
      <c r="B2" s="126"/>
      <c r="C2" s="126"/>
      <c r="D2" s="126"/>
      <c r="E2" s="126"/>
      <c r="F2" s="126"/>
      <c r="G2" s="126"/>
    </row>
    <row r="3" ht="25.55" customHeight="1">
      <c r="B3" s="127"/>
      <c r="C3" t="s" s="128">
        <v>44</v>
      </c>
      <c r="D3" t="s" s="128">
        <v>26</v>
      </c>
      <c r="E3" t="s" s="128">
        <v>501</v>
      </c>
      <c r="F3" t="s" s="128">
        <v>42</v>
      </c>
      <c r="G3" s="129"/>
    </row>
    <row r="4" ht="25.55" customHeight="1">
      <c r="B4" s="127"/>
      <c r="C4" s="130">
        <v>140</v>
      </c>
      <c r="D4" t="s" s="131">
        <v>38</v>
      </c>
      <c r="E4" t="s" s="131">
        <v>80</v>
      </c>
      <c r="F4" s="132">
        <v>50500</v>
      </c>
      <c r="G4" s="132">
        <v>202000</v>
      </c>
    </row>
    <row r="5" ht="25.55" customHeight="1">
      <c r="B5" s="127"/>
      <c r="C5" s="130">
        <v>141</v>
      </c>
      <c r="D5" t="s" s="131">
        <v>38</v>
      </c>
      <c r="E5" t="s" s="131">
        <v>95</v>
      </c>
      <c r="F5" s="132">
        <v>14000</v>
      </c>
      <c r="G5" s="132">
        <v>56000</v>
      </c>
    </row>
    <row r="6" ht="25.55" customHeight="1">
      <c r="B6" s="127"/>
      <c r="C6" s="130">
        <v>143</v>
      </c>
      <c r="D6" t="s" s="131">
        <v>38</v>
      </c>
      <c r="E6" t="s" s="131">
        <v>129</v>
      </c>
      <c r="F6" s="132">
        <v>15500</v>
      </c>
      <c r="G6" s="132">
        <v>62000</v>
      </c>
    </row>
    <row r="7" ht="25.55" customHeight="1">
      <c r="B7" s="127"/>
      <c r="C7" s="130">
        <v>148</v>
      </c>
      <c r="D7" t="s" s="131">
        <v>38</v>
      </c>
      <c r="E7" t="s" s="131">
        <v>47</v>
      </c>
      <c r="F7" s="132">
        <v>95000</v>
      </c>
      <c r="G7" s="132">
        <v>161000</v>
      </c>
    </row>
    <row r="8" ht="25.55" customHeight="1">
      <c r="B8" s="127"/>
      <c r="C8" s="130">
        <v>152</v>
      </c>
      <c r="D8" t="s" s="131">
        <v>38</v>
      </c>
      <c r="E8" t="s" s="131">
        <v>123</v>
      </c>
      <c r="F8" s="132">
        <v>3500</v>
      </c>
      <c r="G8" s="132">
        <v>14000</v>
      </c>
    </row>
    <row r="9" ht="25.55" customHeight="1">
      <c r="B9" s="127"/>
      <c r="C9" s="130">
        <v>160</v>
      </c>
      <c r="D9" t="s" s="131">
        <v>38</v>
      </c>
      <c r="E9" t="s" s="131">
        <v>83</v>
      </c>
      <c r="F9" s="132">
        <v>10500</v>
      </c>
      <c r="G9" s="132">
        <v>42000</v>
      </c>
    </row>
    <row r="10" ht="25.55" customHeight="1">
      <c r="B10" s="127"/>
      <c r="C10" s="130">
        <v>166</v>
      </c>
      <c r="D10" t="s" s="131">
        <v>38</v>
      </c>
      <c r="E10" t="s" s="131">
        <v>74</v>
      </c>
      <c r="F10" s="132">
        <v>13000</v>
      </c>
      <c r="G10" s="132">
        <v>52000</v>
      </c>
    </row>
    <row r="11" ht="25.55" customHeight="1">
      <c r="B11" s="127"/>
      <c r="C11" s="130">
        <v>169</v>
      </c>
      <c r="D11" t="s" s="131">
        <v>38</v>
      </c>
      <c r="E11" t="s" s="131">
        <v>520</v>
      </c>
      <c r="F11" s="132">
        <v>165000</v>
      </c>
      <c r="G11" s="132">
        <v>560000</v>
      </c>
    </row>
    <row r="12" ht="25.55" customHeight="1">
      <c r="B12" s="127"/>
      <c r="C12" s="130">
        <v>178</v>
      </c>
      <c r="D12" t="s" s="131">
        <v>38</v>
      </c>
      <c r="E12" t="s" s="131">
        <v>77</v>
      </c>
      <c r="F12" s="132">
        <v>6500</v>
      </c>
      <c r="G12" s="132">
        <v>26000</v>
      </c>
    </row>
    <row r="13" ht="25.55" customHeight="1">
      <c r="B13" s="127"/>
      <c r="C13" s="130">
        <v>179</v>
      </c>
      <c r="D13" t="s" s="131">
        <v>38</v>
      </c>
      <c r="E13" t="s" s="131">
        <v>86</v>
      </c>
      <c r="F13" s="132">
        <v>12500</v>
      </c>
      <c r="G13" s="132">
        <v>50000</v>
      </c>
    </row>
    <row r="14" ht="25.55" customHeight="1">
      <c r="B14" s="127"/>
      <c r="C14" s="130">
        <v>181</v>
      </c>
      <c r="D14" t="s" s="131">
        <v>38</v>
      </c>
      <c r="E14" t="s" s="131">
        <v>98</v>
      </c>
      <c r="F14" s="132">
        <v>10500</v>
      </c>
      <c r="G14" s="132">
        <v>42000</v>
      </c>
    </row>
    <row r="15" ht="25.55" customHeight="1">
      <c r="B15" s="127"/>
      <c r="C15" s="130">
        <v>110</v>
      </c>
      <c r="D15" t="s" s="131">
        <v>38</v>
      </c>
      <c r="E15" t="s" s="131">
        <v>101</v>
      </c>
      <c r="F15" s="132">
        <v>10500</v>
      </c>
      <c r="G15" s="132">
        <v>42000</v>
      </c>
    </row>
    <row r="16" ht="25.55" customHeight="1">
      <c r="B16" s="127"/>
      <c r="C16" s="130">
        <v>117</v>
      </c>
      <c r="D16" t="s" s="131">
        <v>38</v>
      </c>
      <c r="E16" t="s" s="131">
        <v>561</v>
      </c>
      <c r="F16" s="132">
        <v>13000</v>
      </c>
      <c r="G16" s="132">
        <v>52000</v>
      </c>
    </row>
    <row r="17" ht="25.55" customHeight="1">
      <c r="B17" s="127"/>
      <c r="C17" s="130">
        <v>192</v>
      </c>
      <c r="D17" t="s" s="131">
        <v>38</v>
      </c>
      <c r="E17" t="s" s="131">
        <v>71</v>
      </c>
      <c r="F17" s="132">
        <v>38500</v>
      </c>
      <c r="G17" s="132">
        <v>154000</v>
      </c>
    </row>
    <row r="18" ht="25.55" customHeight="1">
      <c r="B18" s="127"/>
      <c r="C18" s="130">
        <v>206</v>
      </c>
      <c r="D18" t="s" s="131">
        <v>38</v>
      </c>
      <c r="E18" t="s" s="131">
        <v>145</v>
      </c>
      <c r="F18" s="132">
        <v>13000</v>
      </c>
      <c r="G18" s="132">
        <v>52000</v>
      </c>
    </row>
    <row r="19" ht="25.55" customHeight="1">
      <c r="B19" s="127"/>
      <c r="C19" s="130">
        <v>125</v>
      </c>
      <c r="D19" t="s" s="131">
        <v>38</v>
      </c>
      <c r="E19" t="s" s="131">
        <v>89</v>
      </c>
      <c r="F19" s="132">
        <v>13000</v>
      </c>
      <c r="G19" s="132">
        <v>52000</v>
      </c>
    </row>
    <row r="20" ht="25.55" customHeight="1">
      <c r="B20" s="127"/>
      <c r="C20" s="130">
        <v>126</v>
      </c>
      <c r="D20" t="s" s="131">
        <v>38</v>
      </c>
      <c r="E20" t="s" s="131">
        <v>92</v>
      </c>
      <c r="F20" s="132">
        <v>7500</v>
      </c>
      <c r="G20" s="132">
        <v>30000</v>
      </c>
    </row>
    <row r="21" ht="25.55" customHeight="1">
      <c r="B21" s="127"/>
      <c r="C21" s="130">
        <v>127</v>
      </c>
      <c r="D21" t="s" s="131">
        <v>38</v>
      </c>
      <c r="E21" t="s" s="131">
        <v>121</v>
      </c>
      <c r="F21" s="132">
        <v>8500</v>
      </c>
      <c r="G21" s="132">
        <v>34000</v>
      </c>
    </row>
    <row r="22" ht="25.55" customHeight="1">
      <c r="B22" s="127"/>
      <c r="C22" s="130">
        <v>133</v>
      </c>
      <c r="D22" t="s" s="131">
        <v>38</v>
      </c>
      <c r="E22" t="s" s="131">
        <v>118</v>
      </c>
      <c r="F22" s="132">
        <v>8500</v>
      </c>
      <c r="G22" s="132">
        <v>34000</v>
      </c>
    </row>
    <row r="23" ht="25.55" customHeight="1">
      <c r="B23" s="127"/>
      <c r="C23" s="130">
        <v>138</v>
      </c>
      <c r="D23" t="s" s="131">
        <v>38</v>
      </c>
      <c r="E23" t="s" s="131">
        <v>135</v>
      </c>
      <c r="F23" s="132">
        <v>2000</v>
      </c>
      <c r="G23" s="132">
        <v>8000</v>
      </c>
    </row>
    <row r="24" ht="25.55" customHeight="1">
      <c r="B24" s="127"/>
      <c r="C24" s="130">
        <v>42</v>
      </c>
      <c r="D24" t="s" s="131">
        <v>38</v>
      </c>
      <c r="E24" t="s" s="131">
        <v>107</v>
      </c>
      <c r="F24" s="132">
        <v>4500</v>
      </c>
      <c r="G24" s="132">
        <v>18000</v>
      </c>
    </row>
    <row r="25" ht="25.55" customHeight="1">
      <c r="B25" s="127"/>
      <c r="C25" s="130">
        <v>48</v>
      </c>
      <c r="D25" t="s" s="131">
        <v>38</v>
      </c>
      <c r="E25" t="s" s="131">
        <v>104</v>
      </c>
      <c r="F25" s="132">
        <v>6000</v>
      </c>
      <c r="G25" s="132">
        <v>24000</v>
      </c>
    </row>
    <row r="26" ht="25.55" customHeight="1">
      <c r="B26" s="127"/>
      <c r="C26" s="130">
        <v>219</v>
      </c>
      <c r="D26" t="s" s="131">
        <v>38</v>
      </c>
      <c r="E26" t="s" s="131">
        <v>83</v>
      </c>
      <c r="F26" s="132">
        <v>10500</v>
      </c>
      <c r="G26" s="132">
        <v>42000</v>
      </c>
    </row>
    <row r="27" ht="25.55" customHeight="1">
      <c r="B27" s="127"/>
      <c r="C27" s="130">
        <v>231</v>
      </c>
      <c r="D27" t="s" s="131">
        <v>38</v>
      </c>
      <c r="E27" t="s" s="131">
        <v>132</v>
      </c>
      <c r="F27" s="132">
        <v>1000</v>
      </c>
      <c r="G27" s="132">
        <v>4000</v>
      </c>
    </row>
    <row r="28" ht="25.55" customHeight="1">
      <c r="B28" s="127"/>
      <c r="C28" s="130">
        <v>22</v>
      </c>
      <c r="D28" t="s" s="131">
        <v>38</v>
      </c>
      <c r="E28" t="s" s="131">
        <v>126</v>
      </c>
      <c r="F28" s="132">
        <v>13500</v>
      </c>
      <c r="G28" s="132">
        <v>54000</v>
      </c>
    </row>
    <row r="29" ht="25.55" customHeight="1">
      <c r="B29" s="127"/>
      <c r="C29" s="130">
        <v>235</v>
      </c>
      <c r="D29" t="s" s="131">
        <v>38</v>
      </c>
      <c r="E29" t="s" s="131">
        <v>517</v>
      </c>
      <c r="F29" s="132">
        <v>95000</v>
      </c>
      <c r="G29" s="132">
        <v>161000</v>
      </c>
    </row>
    <row r="30" ht="25.55" customHeight="1">
      <c r="B30" s="127"/>
      <c r="C30" s="130">
        <v>240</v>
      </c>
      <c r="D30" t="s" s="131">
        <v>38</v>
      </c>
      <c r="E30" t="s" s="131">
        <v>139</v>
      </c>
      <c r="F30" s="132">
        <v>2000</v>
      </c>
      <c r="G30" s="132">
        <v>8000</v>
      </c>
    </row>
    <row r="31" ht="25.55" customHeight="1">
      <c r="B31" s="127"/>
      <c r="C31" s="130">
        <v>241</v>
      </c>
      <c r="D31" t="s" s="131">
        <v>38</v>
      </c>
      <c r="E31" t="s" s="131">
        <v>147</v>
      </c>
      <c r="F31" s="132">
        <v>5000</v>
      </c>
      <c r="G31" s="132">
        <v>20000</v>
      </c>
    </row>
    <row r="32" ht="25.55" customHeight="1">
      <c r="B32" s="127"/>
      <c r="C32" s="130">
        <v>70</v>
      </c>
      <c r="D32" t="s" s="131">
        <v>38</v>
      </c>
      <c r="E32" t="s" s="131">
        <v>142</v>
      </c>
      <c r="F32" s="132">
        <v>8000</v>
      </c>
      <c r="G32" s="132">
        <v>32000</v>
      </c>
    </row>
    <row r="33" ht="25.55" customHeight="1">
      <c r="B33" s="127"/>
      <c r="C33" s="130">
        <v>72</v>
      </c>
      <c r="D33" t="s" s="131">
        <v>38</v>
      </c>
      <c r="E33" t="s" s="131">
        <v>562</v>
      </c>
      <c r="F33" s="132">
        <v>6000</v>
      </c>
      <c r="G33" s="132">
        <v>24000</v>
      </c>
    </row>
    <row r="34" ht="25.55" customHeight="1">
      <c r="B34" s="127"/>
      <c r="C34" s="130">
        <v>247</v>
      </c>
      <c r="D34" t="s" s="131">
        <v>38</v>
      </c>
      <c r="E34" t="s" s="131">
        <v>116</v>
      </c>
      <c r="F34" s="132">
        <v>13000</v>
      </c>
      <c r="G34" s="132">
        <v>52000</v>
      </c>
    </row>
    <row r="35" ht="25.55" customHeight="1">
      <c r="B35" s="127"/>
      <c r="C35" s="130">
        <v>248</v>
      </c>
      <c r="D35" t="s" s="131">
        <v>38</v>
      </c>
      <c r="E35" t="s" s="131">
        <v>272</v>
      </c>
      <c r="F35" s="132">
        <v>8000</v>
      </c>
      <c r="G35" s="132">
        <v>32000</v>
      </c>
    </row>
    <row r="36" ht="25.55" customHeight="1">
      <c r="B36" s="127"/>
      <c r="C36" s="130">
        <v>250</v>
      </c>
      <c r="D36" t="s" s="131">
        <v>38</v>
      </c>
      <c r="E36" t="s" s="131">
        <v>563</v>
      </c>
      <c r="F36" s="132">
        <v>165000</v>
      </c>
      <c r="G36" s="132">
        <v>560000</v>
      </c>
    </row>
    <row r="37" ht="25.55" customHeight="1">
      <c r="B37" s="127"/>
      <c r="C37" s="130">
        <v>251</v>
      </c>
      <c r="D37" t="s" s="131">
        <v>38</v>
      </c>
      <c r="E37" t="s" s="131">
        <v>113</v>
      </c>
      <c r="F37" s="132">
        <v>8500</v>
      </c>
      <c r="G37" s="132">
        <v>34000</v>
      </c>
    </row>
    <row r="38" ht="25.55" customHeight="1">
      <c r="B38" s="127"/>
      <c r="C38" s="130">
        <v>252</v>
      </c>
      <c r="D38" t="s" s="131">
        <v>38</v>
      </c>
      <c r="E38" t="s" s="131">
        <v>564</v>
      </c>
      <c r="F38" s="132">
        <v>7500</v>
      </c>
      <c r="G38" s="132">
        <v>30000</v>
      </c>
    </row>
    <row r="39" ht="25.55" customHeight="1">
      <c r="B39" s="127"/>
      <c r="C39" s="130">
        <v>266</v>
      </c>
      <c r="D39" t="s" s="131">
        <v>38</v>
      </c>
      <c r="E39" t="s" s="131">
        <v>110</v>
      </c>
      <c r="F39" s="132">
        <v>2000</v>
      </c>
      <c r="G39" s="132">
        <v>8000</v>
      </c>
    </row>
    <row r="40" ht="25.55" customHeight="1">
      <c r="B40" s="127"/>
      <c r="C40" s="130">
        <v>271</v>
      </c>
      <c r="D40" t="s" s="131">
        <v>38</v>
      </c>
      <c r="E40" t="s" s="131">
        <v>510</v>
      </c>
      <c r="F40" s="132">
        <v>13500</v>
      </c>
      <c r="G40" s="132">
        <v>54000</v>
      </c>
    </row>
    <row r="41" ht="25.55" customHeight="1">
      <c r="B41" s="127"/>
      <c r="C41" s="130">
        <v>286</v>
      </c>
      <c r="D41" t="s" s="131">
        <v>38</v>
      </c>
      <c r="E41" t="s" s="131">
        <v>565</v>
      </c>
      <c r="F41" s="132">
        <v>13500</v>
      </c>
      <c r="G41" s="132">
        <v>54000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O37"/>
  <sheetViews>
    <sheetView workbookViewId="0" showGridLines="0" defaultGridColor="1"/>
  </sheetViews>
  <sheetFormatPr defaultColWidth="11.375" defaultRowHeight="15" customHeight="1" outlineLevelRow="0" outlineLevelCol="0"/>
  <cols>
    <col min="1" max="1" width="11.375" style="133" customWidth="1"/>
    <col min="2" max="2" width="11.375" style="133" customWidth="1"/>
    <col min="3" max="3" width="11.375" style="133" customWidth="1"/>
    <col min="4" max="4" width="11.375" style="133" customWidth="1"/>
    <col min="5" max="5" width="11.375" style="133" customWidth="1"/>
    <col min="6" max="6" width="11.375" style="133" customWidth="1"/>
    <col min="7" max="7" width="11.375" style="133" customWidth="1"/>
    <col min="8" max="8" width="11.375" style="133" customWidth="1"/>
    <col min="9" max="9" width="11.375" style="133" customWidth="1"/>
    <col min="10" max="10" width="11.375" style="133" customWidth="1"/>
    <col min="11" max="11" width="11.375" style="133" customWidth="1"/>
    <col min="12" max="12" width="11.375" style="133" customWidth="1"/>
    <col min="13" max="13" width="11.375" style="133" customWidth="1"/>
    <col min="14" max="14" width="11.375" style="133" customWidth="1"/>
    <col min="15" max="15" width="11.375" style="133" customWidth="1"/>
    <col min="16" max="256" width="11.375" style="133" customWidth="1"/>
  </cols>
  <sheetData>
    <row r="1" ht="17" customHeight="1">
      <c r="A1" t="s" s="134">
        <v>124</v>
      </c>
      <c r="B1" t="s" s="134">
        <v>384</v>
      </c>
      <c r="C1" t="s" s="134">
        <v>566</v>
      </c>
      <c r="D1" t="s" s="134">
        <v>154</v>
      </c>
      <c r="E1" t="s" s="134">
        <v>90</v>
      </c>
      <c r="F1" t="s" s="134">
        <v>140</v>
      </c>
      <c r="G1" t="s" s="134">
        <v>108</v>
      </c>
      <c r="H1" t="s" s="134">
        <v>133</v>
      </c>
      <c r="I1" t="s" s="134">
        <v>343</v>
      </c>
      <c r="J1" t="s" s="134">
        <v>111</v>
      </c>
      <c r="K1" t="s" s="134">
        <v>228</v>
      </c>
      <c r="L1" t="s" s="134">
        <v>315</v>
      </c>
      <c r="M1" t="s" s="134">
        <v>271</v>
      </c>
      <c r="N1" t="s" s="134">
        <v>114</v>
      </c>
      <c r="O1" t="s" s="134">
        <v>143</v>
      </c>
    </row>
    <row r="2" ht="16.5" customHeight="1">
      <c r="A2" t="s" s="135">
        <v>567</v>
      </c>
      <c r="B2" t="s" s="135">
        <v>568</v>
      </c>
      <c r="C2" t="s" s="135">
        <v>569</v>
      </c>
      <c r="D2" t="s" s="135">
        <v>570</v>
      </c>
      <c r="E2" t="s" s="135">
        <v>569</v>
      </c>
      <c r="F2" t="s" s="135">
        <v>570</v>
      </c>
      <c r="G2" t="s" s="135">
        <v>571</v>
      </c>
      <c r="H2" t="s" s="135">
        <v>569</v>
      </c>
      <c r="I2" t="s" s="135">
        <v>569</v>
      </c>
      <c r="J2" s="136">
        <v>5</v>
      </c>
      <c r="K2" t="s" s="135">
        <v>569</v>
      </c>
      <c r="L2" t="s" s="135">
        <v>572</v>
      </c>
      <c r="M2" s="137"/>
      <c r="N2" t="s" s="135">
        <v>573</v>
      </c>
      <c r="O2" t="s" s="135">
        <v>573</v>
      </c>
    </row>
    <row r="3" ht="16" customHeight="1">
      <c r="A3" s="138"/>
      <c r="B3" s="139"/>
      <c r="C3" s="139"/>
      <c r="D3" s="139"/>
      <c r="E3" s="139"/>
      <c r="F3" s="139"/>
      <c r="G3" s="139"/>
      <c r="H3" s="139"/>
      <c r="I3" s="139"/>
      <c r="J3" s="140"/>
      <c r="K3" s="139"/>
      <c r="L3" s="139"/>
      <c r="M3" s="139"/>
      <c r="N3" s="139"/>
      <c r="O3" s="141"/>
    </row>
    <row r="4" ht="16" customHeight="1">
      <c r="A4" t="s" s="142">
        <v>574</v>
      </c>
      <c r="B4" s="139"/>
      <c r="C4" s="139"/>
      <c r="D4" s="139"/>
      <c r="E4" s="139"/>
      <c r="F4" t="s" s="143">
        <v>574</v>
      </c>
      <c r="G4" s="139"/>
      <c r="H4" s="139"/>
      <c r="I4" s="139"/>
      <c r="J4" s="140"/>
      <c r="K4" s="139"/>
      <c r="L4" s="139"/>
      <c r="M4" s="139"/>
      <c r="N4" s="139"/>
      <c r="O4" s="141"/>
    </row>
    <row r="5" ht="16" customHeight="1">
      <c r="A5" s="138"/>
      <c r="B5" s="139"/>
      <c r="C5" s="139"/>
      <c r="D5" s="139"/>
      <c r="E5" s="139"/>
      <c r="F5" s="139"/>
      <c r="G5" s="139"/>
      <c r="H5" s="139"/>
      <c r="I5" s="139"/>
      <c r="J5" s="140"/>
      <c r="K5" s="139"/>
      <c r="L5" s="139"/>
      <c r="M5" s="139"/>
      <c r="N5" s="139"/>
      <c r="O5" s="141"/>
    </row>
    <row r="6" ht="16" customHeight="1">
      <c r="A6" s="138"/>
      <c r="B6" s="139"/>
      <c r="C6" s="139"/>
      <c r="D6" s="139"/>
      <c r="E6" s="139"/>
      <c r="F6" s="139"/>
      <c r="G6" s="139"/>
      <c r="H6" s="139"/>
      <c r="I6" s="139"/>
      <c r="J6" s="140"/>
      <c r="K6" s="139"/>
      <c r="L6" s="139"/>
      <c r="M6" s="139"/>
      <c r="N6" s="139"/>
      <c r="O6" s="141"/>
    </row>
    <row r="7" ht="16" customHeight="1">
      <c r="A7" s="138"/>
      <c r="B7" s="139"/>
      <c r="C7" s="139"/>
      <c r="D7" s="139"/>
      <c r="E7" s="139"/>
      <c r="F7" s="139"/>
      <c r="G7" s="139"/>
      <c r="H7" s="139"/>
      <c r="I7" s="139"/>
      <c r="J7" s="140"/>
      <c r="K7" s="139"/>
      <c r="L7" s="139"/>
      <c r="M7" s="139"/>
      <c r="N7" s="139"/>
      <c r="O7" s="141"/>
    </row>
    <row r="8" ht="16" customHeight="1">
      <c r="A8" s="138"/>
      <c r="B8" s="139"/>
      <c r="C8" s="139"/>
      <c r="D8" s="139"/>
      <c r="E8" s="139"/>
      <c r="F8" s="139"/>
      <c r="G8" s="139"/>
      <c r="H8" s="139"/>
      <c r="I8" s="139"/>
      <c r="J8" s="140"/>
      <c r="K8" s="139"/>
      <c r="L8" s="139"/>
      <c r="M8" s="139"/>
      <c r="N8" s="139"/>
      <c r="O8" s="141"/>
    </row>
    <row r="9" ht="16" customHeight="1">
      <c r="A9" s="138"/>
      <c r="B9" s="139"/>
      <c r="C9" s="139"/>
      <c r="D9" s="139"/>
      <c r="E9" s="139"/>
      <c r="F9" s="139"/>
      <c r="G9" s="139"/>
      <c r="H9" s="139"/>
      <c r="I9" s="139"/>
      <c r="J9" s="140"/>
      <c r="K9" s="139"/>
      <c r="L9" s="139"/>
      <c r="M9" s="139"/>
      <c r="N9" s="139"/>
      <c r="O9" s="141"/>
    </row>
    <row r="10" ht="16" customHeight="1">
      <c r="A10" s="138"/>
      <c r="B10" s="139"/>
      <c r="C10" s="139"/>
      <c r="D10" s="139"/>
      <c r="E10" s="139"/>
      <c r="F10" s="139"/>
      <c r="G10" s="139"/>
      <c r="H10" s="139"/>
      <c r="I10" s="139"/>
      <c r="J10" s="140"/>
      <c r="K10" s="139"/>
      <c r="L10" s="139"/>
      <c r="M10" s="139"/>
      <c r="N10" s="139"/>
      <c r="O10" s="141"/>
    </row>
    <row r="11" ht="16" customHeight="1">
      <c r="A11" s="138"/>
      <c r="B11" s="139"/>
      <c r="C11" s="139"/>
      <c r="D11" s="139"/>
      <c r="E11" s="139"/>
      <c r="F11" s="139"/>
      <c r="G11" s="139"/>
      <c r="H11" s="139"/>
      <c r="I11" s="139"/>
      <c r="J11" s="140"/>
      <c r="K11" s="139"/>
      <c r="L11" s="139"/>
      <c r="M11" s="139"/>
      <c r="N11" s="139"/>
      <c r="O11" s="141"/>
    </row>
    <row r="12" ht="16" customHeight="1">
      <c r="A12" t="s" s="142">
        <v>575</v>
      </c>
      <c r="B12" t="s" s="143">
        <v>575</v>
      </c>
      <c r="C12" s="139"/>
      <c r="D12" s="139"/>
      <c r="E12" s="139"/>
      <c r="F12" t="s" s="143">
        <v>575</v>
      </c>
      <c r="G12" s="139"/>
      <c r="H12" s="139"/>
      <c r="I12" t="s" s="143">
        <v>575</v>
      </c>
      <c r="J12" t="s" s="144">
        <v>575</v>
      </c>
      <c r="K12" s="139"/>
      <c r="L12" s="139"/>
      <c r="M12" s="139"/>
      <c r="N12" t="s" s="143">
        <v>575</v>
      </c>
      <c r="O12" s="141"/>
    </row>
    <row r="13" ht="16" customHeight="1">
      <c r="A13" s="138"/>
      <c r="B13" s="139"/>
      <c r="C13" s="139"/>
      <c r="D13" s="139"/>
      <c r="E13" s="139"/>
      <c r="F13" s="139"/>
      <c r="G13" s="139"/>
      <c r="H13" s="139"/>
      <c r="I13" s="139"/>
      <c r="J13" s="140"/>
      <c r="K13" s="139"/>
      <c r="L13" s="139"/>
      <c r="M13" s="139"/>
      <c r="N13" s="139"/>
      <c r="O13" s="141"/>
    </row>
    <row r="14" ht="16" customHeight="1">
      <c r="A14" s="138"/>
      <c r="B14" s="139"/>
      <c r="C14" s="139"/>
      <c r="D14" s="139"/>
      <c r="E14" s="139"/>
      <c r="F14" s="139"/>
      <c r="G14" s="139"/>
      <c r="H14" s="139"/>
      <c r="I14" s="139"/>
      <c r="J14" s="140"/>
      <c r="K14" s="139"/>
      <c r="L14" s="139"/>
      <c r="M14" s="139"/>
      <c r="N14" s="139"/>
      <c r="O14" s="141"/>
    </row>
    <row r="15" ht="16" customHeight="1">
      <c r="A15" s="138"/>
      <c r="B15" s="139"/>
      <c r="C15" s="139"/>
      <c r="D15" s="139"/>
      <c r="E15" s="139"/>
      <c r="F15" s="139"/>
      <c r="G15" s="139"/>
      <c r="H15" s="139"/>
      <c r="I15" s="139"/>
      <c r="J15" s="140"/>
      <c r="K15" s="139"/>
      <c r="L15" s="139"/>
      <c r="M15" s="139"/>
      <c r="N15" s="139"/>
      <c r="O15" s="141"/>
    </row>
    <row r="16" ht="16" customHeight="1">
      <c r="A16" s="138"/>
      <c r="B16" s="139"/>
      <c r="C16" s="139"/>
      <c r="D16" s="139"/>
      <c r="E16" s="139"/>
      <c r="F16" s="139"/>
      <c r="G16" s="139"/>
      <c r="H16" s="139"/>
      <c r="I16" s="139"/>
      <c r="J16" s="140"/>
      <c r="K16" s="139"/>
      <c r="L16" s="139"/>
      <c r="M16" s="139"/>
      <c r="N16" s="139"/>
      <c r="O16" s="141"/>
    </row>
    <row r="17" ht="16" customHeight="1">
      <c r="A17" s="138"/>
      <c r="B17" s="139"/>
      <c r="C17" s="139"/>
      <c r="D17" s="139"/>
      <c r="E17" s="139"/>
      <c r="F17" s="139"/>
      <c r="G17" s="139"/>
      <c r="H17" s="139"/>
      <c r="I17" s="139"/>
      <c r="J17" s="140"/>
      <c r="K17" s="139"/>
      <c r="L17" s="139"/>
      <c r="M17" s="139"/>
      <c r="N17" s="139"/>
      <c r="O17" s="141"/>
    </row>
    <row r="18" ht="16" customHeight="1">
      <c r="A18" s="138"/>
      <c r="B18" s="139"/>
      <c r="C18" s="139"/>
      <c r="D18" s="139"/>
      <c r="E18" s="139"/>
      <c r="F18" s="139"/>
      <c r="G18" s="139"/>
      <c r="H18" s="139"/>
      <c r="I18" s="139"/>
      <c r="J18" s="140"/>
      <c r="K18" s="139"/>
      <c r="L18" s="139"/>
      <c r="M18" s="139"/>
      <c r="N18" s="139"/>
      <c r="O18" s="141"/>
    </row>
    <row r="19" ht="16" customHeight="1">
      <c r="A19" s="138"/>
      <c r="B19" s="139"/>
      <c r="C19" s="139"/>
      <c r="D19" s="139"/>
      <c r="E19" s="139"/>
      <c r="F19" s="139"/>
      <c r="G19" s="139"/>
      <c r="H19" s="139"/>
      <c r="I19" s="139"/>
      <c r="J19" s="140"/>
      <c r="K19" s="139"/>
      <c r="L19" s="139"/>
      <c r="M19" s="139"/>
      <c r="N19" s="139"/>
      <c r="O19" s="141"/>
    </row>
    <row r="20" ht="16.5" customHeight="1">
      <c r="A20" s="145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7"/>
    </row>
    <row r="21" ht="16.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50"/>
    </row>
    <row r="22" ht="16" customHeight="1">
      <c r="A22" t="s" s="151">
        <v>576</v>
      </c>
      <c r="B22" t="s" s="152">
        <v>541</v>
      </c>
      <c r="C22" t="s" s="152">
        <v>577</v>
      </c>
      <c r="D22" t="s" s="152">
        <v>578</v>
      </c>
      <c r="E22" t="s" s="152">
        <v>579</v>
      </c>
      <c r="F22" t="s" s="152">
        <v>574</v>
      </c>
      <c r="G22" t="s" s="152">
        <v>580</v>
      </c>
      <c r="H22" t="s" s="152">
        <v>581</v>
      </c>
      <c r="I22" t="s" s="152">
        <v>541</v>
      </c>
      <c r="J22" t="s" s="152">
        <v>582</v>
      </c>
      <c r="K22" t="s" s="152">
        <v>578</v>
      </c>
      <c r="L22" t="s" s="152">
        <v>583</v>
      </c>
      <c r="M22" t="s" s="152">
        <v>584</v>
      </c>
      <c r="N22" t="s" s="152">
        <v>585</v>
      </c>
      <c r="O22" t="s" s="153">
        <v>586</v>
      </c>
    </row>
    <row r="23" ht="16" customHeight="1">
      <c r="A23" t="s" s="151">
        <v>574</v>
      </c>
      <c r="B23" t="s" s="152">
        <v>587</v>
      </c>
      <c r="C23" t="s" s="152">
        <v>581</v>
      </c>
      <c r="D23" t="s" s="152">
        <v>588</v>
      </c>
      <c r="E23" t="s" s="152">
        <v>580</v>
      </c>
      <c r="F23" t="s" s="152">
        <v>519</v>
      </c>
      <c r="G23" t="s" s="152">
        <v>589</v>
      </c>
      <c r="H23" t="s" s="152">
        <v>590</v>
      </c>
      <c r="I23" t="s" s="152">
        <v>577</v>
      </c>
      <c r="J23" t="s" s="152">
        <v>575</v>
      </c>
      <c r="K23" t="s" s="152">
        <v>514</v>
      </c>
      <c r="L23" t="s" s="152">
        <v>585</v>
      </c>
      <c r="M23" t="s" s="152">
        <v>591</v>
      </c>
      <c r="N23" t="s" s="152">
        <v>586</v>
      </c>
      <c r="O23" t="s" s="153">
        <v>545</v>
      </c>
    </row>
    <row r="24" ht="16" customHeight="1">
      <c r="A24" t="s" s="151">
        <v>577</v>
      </c>
      <c r="B24" t="s" s="152">
        <v>592</v>
      </c>
      <c r="C24" t="s" s="152">
        <v>541</v>
      </c>
      <c r="D24" t="s" s="152">
        <v>530</v>
      </c>
      <c r="E24" t="s" s="152">
        <v>593</v>
      </c>
      <c r="F24" s="154"/>
      <c r="G24" s="154"/>
      <c r="H24" t="s" s="152">
        <v>577</v>
      </c>
      <c r="I24" t="s" s="152">
        <v>581</v>
      </c>
      <c r="J24" t="s" s="152">
        <v>594</v>
      </c>
      <c r="K24" t="s" s="152">
        <v>587</v>
      </c>
      <c r="L24" t="s" s="152">
        <v>592</v>
      </c>
      <c r="M24" s="154"/>
      <c r="N24" t="s" s="152">
        <v>595</v>
      </c>
      <c r="O24" t="s" s="153">
        <v>596</v>
      </c>
    </row>
    <row r="25" ht="16" customHeight="1">
      <c r="A25" s="155"/>
      <c r="B25" t="s" s="152">
        <v>597</v>
      </c>
      <c r="C25" t="s" s="152">
        <v>587</v>
      </c>
      <c r="D25" t="s" s="152">
        <v>545</v>
      </c>
      <c r="E25" t="s" s="152">
        <v>589</v>
      </c>
      <c r="F25" s="154"/>
      <c r="G25" s="154"/>
      <c r="H25" t="s" s="152">
        <v>574</v>
      </c>
      <c r="I25" t="s" s="152">
        <v>598</v>
      </c>
      <c r="J25" t="s" s="152">
        <v>599</v>
      </c>
      <c r="K25" t="s" s="152">
        <v>600</v>
      </c>
      <c r="L25" s="154"/>
      <c r="M25" s="154"/>
      <c r="N25" s="154"/>
      <c r="O25" t="s" s="153">
        <v>101</v>
      </c>
    </row>
    <row r="26" ht="16" customHeight="1">
      <c r="A26" t="s" s="151">
        <v>541</v>
      </c>
      <c r="B26" t="s" s="152">
        <v>584</v>
      </c>
      <c r="C26" t="s" s="152">
        <v>598</v>
      </c>
      <c r="D26" s="154"/>
      <c r="E26" s="154"/>
      <c r="F26" s="154"/>
      <c r="G26" s="154"/>
      <c r="H26" t="s" s="152">
        <v>601</v>
      </c>
      <c r="I26" s="154"/>
      <c r="J26" t="s" s="152">
        <v>602</v>
      </c>
      <c r="K26" s="154"/>
      <c r="L26" s="154"/>
      <c r="M26" s="154"/>
      <c r="N26" s="154"/>
      <c r="O26" s="156"/>
    </row>
    <row r="27" ht="16" customHeight="1">
      <c r="A27" t="s" s="151">
        <v>581</v>
      </c>
      <c r="B27" t="s" s="152">
        <v>514</v>
      </c>
      <c r="C27" t="s" s="152">
        <v>603</v>
      </c>
      <c r="D27" t="s" s="152">
        <v>603</v>
      </c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6"/>
    </row>
    <row r="28" ht="16" customHeight="1">
      <c r="A28" s="155"/>
      <c r="B28" s="154"/>
      <c r="C28" t="s" s="152">
        <v>101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6"/>
    </row>
    <row r="29" ht="16" customHeight="1">
      <c r="A29" s="155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t="s" s="152">
        <v>575</v>
      </c>
      <c r="O29" t="s" s="153">
        <v>594</v>
      </c>
    </row>
    <row r="30" ht="16" customHeight="1">
      <c r="A30" t="s" s="151">
        <v>594</v>
      </c>
      <c r="B30" t="s" s="152">
        <v>604</v>
      </c>
      <c r="C30" s="154"/>
      <c r="D30" t="s" s="152">
        <v>594</v>
      </c>
      <c r="E30" t="s" s="152">
        <v>518</v>
      </c>
      <c r="F30" t="s" s="152">
        <v>605</v>
      </c>
      <c r="G30" s="154"/>
      <c r="H30" s="154"/>
      <c r="I30" s="154"/>
      <c r="J30" s="154"/>
      <c r="K30" s="154"/>
      <c r="L30" s="154"/>
      <c r="M30" t="s" s="152">
        <v>606</v>
      </c>
      <c r="N30" s="154"/>
      <c r="O30" t="s" s="153">
        <v>607</v>
      </c>
    </row>
    <row r="31" ht="16" customHeight="1">
      <c r="A31" t="s" s="151">
        <v>575</v>
      </c>
      <c r="B31" t="s" s="152">
        <v>582</v>
      </c>
      <c r="C31" s="154"/>
      <c r="D31" t="s" s="152">
        <v>599</v>
      </c>
      <c r="E31" s="154"/>
      <c r="F31" t="s" s="152">
        <v>249</v>
      </c>
      <c r="G31" t="s" s="152">
        <v>249</v>
      </c>
      <c r="H31" s="154"/>
      <c r="I31" s="154"/>
      <c r="J31" s="154"/>
      <c r="K31" s="154"/>
      <c r="L31" s="154"/>
      <c r="M31" s="154"/>
      <c r="N31" s="154"/>
      <c r="O31" s="156"/>
    </row>
    <row r="32" ht="16" customHeight="1">
      <c r="A32" s="155"/>
      <c r="B32" t="s" s="152">
        <v>575</v>
      </c>
      <c r="C32" s="154"/>
      <c r="D32" s="154"/>
      <c r="E32" s="154"/>
      <c r="F32" t="s" s="152">
        <v>608</v>
      </c>
      <c r="G32" s="154"/>
      <c r="H32" s="154"/>
      <c r="I32" s="154"/>
      <c r="J32" s="154"/>
      <c r="K32" s="154"/>
      <c r="L32" s="154"/>
      <c r="M32" s="154"/>
      <c r="N32" s="154"/>
      <c r="O32" s="156"/>
    </row>
    <row r="33" ht="16" customHeight="1">
      <c r="A33" s="155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6"/>
    </row>
    <row r="34" ht="16" customHeight="1">
      <c r="A34" s="155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6"/>
    </row>
    <row r="35" ht="16" customHeight="1">
      <c r="A35" s="155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6"/>
    </row>
    <row r="36" ht="16" customHeight="1">
      <c r="A36" s="155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6"/>
    </row>
    <row r="37" ht="16" customHeight="1">
      <c r="A37" s="157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H53"/>
  <sheetViews>
    <sheetView workbookViewId="0" showGridLines="0" defaultGridColor="1"/>
  </sheetViews>
  <sheetFormatPr defaultColWidth="6.625" defaultRowHeight="12.75" customHeight="1" outlineLevelRow="0" outlineLevelCol="0"/>
  <cols>
    <col min="1" max="1" width="9.5" style="160" customWidth="1"/>
    <col min="2" max="2" width="20.5" style="160" customWidth="1"/>
    <col min="3" max="3" width="35.75" style="160" customWidth="1"/>
    <col min="4" max="4" width="21.375" style="160" customWidth="1"/>
    <col min="5" max="5" width="10.625" style="160" customWidth="1"/>
    <col min="6" max="6" width="12.375" style="160" customWidth="1"/>
    <col min="7" max="7" width="13.25" style="160" customWidth="1"/>
    <col min="8" max="8" width="13.75" style="160" customWidth="1"/>
    <col min="9" max="256" width="6.625" style="160" customWidth="1"/>
  </cols>
  <sheetData>
    <row r="1" ht="38.25" customHeight="1">
      <c r="A1" t="s" s="161">
        <v>39</v>
      </c>
      <c r="B1" t="s" s="161">
        <v>26</v>
      </c>
      <c r="C1" t="s" s="161">
        <v>45</v>
      </c>
      <c r="D1" t="s" s="161">
        <v>609</v>
      </c>
      <c r="E1" t="s" s="161">
        <v>499</v>
      </c>
      <c r="F1" t="s" s="161">
        <v>150</v>
      </c>
      <c r="G1" t="s" s="161">
        <v>28</v>
      </c>
      <c r="H1" t="s" s="161">
        <v>151</v>
      </c>
    </row>
    <row r="2" ht="25.5" customHeight="1">
      <c r="A2" t="s" s="80">
        <v>55</v>
      </c>
      <c r="B2" t="s" s="80">
        <f>VLOOKUP(A2,'Ranking - Women'!F29:G105,2,0)</f>
        <v>520</v>
      </c>
      <c r="C2" t="s" s="80">
        <v>57</v>
      </c>
      <c r="D2" s="81"/>
      <c r="E2" s="81">
        <v>308</v>
      </c>
      <c r="F2" s="81">
        <f>E2*100*5</f>
        <v>154000</v>
      </c>
      <c r="G2" s="81">
        <f>MROUND(F2,500)</f>
        <v>154000</v>
      </c>
      <c r="H2" t="s" s="80">
        <v>14</v>
      </c>
    </row>
    <row r="3" ht="25.5" customHeight="1">
      <c r="A3" t="s" s="89">
        <v>70</v>
      </c>
      <c r="B3" t="s" s="31">
        <f>VLOOKUP(A3,'Ranking - Women'!F37:G113,2,0)</f>
        <v>71</v>
      </c>
      <c r="C3" t="s" s="31">
        <v>72</v>
      </c>
      <c r="D3" t="s" s="31">
        <v>167</v>
      </c>
      <c r="E3" s="91">
        <v>359.3333333333334</v>
      </c>
      <c r="F3" s="32">
        <f>E3*100</f>
        <v>35933.333333333343</v>
      </c>
      <c r="G3" s="32">
        <f>MROUND(F3,500)</f>
        <v>36000</v>
      </c>
      <c r="H3" t="s" s="31">
        <v>18</v>
      </c>
    </row>
    <row r="4" ht="17" customHeight="1">
      <c r="A4" t="s" s="89">
        <v>211</v>
      </c>
      <c r="B4" t="s" s="31">
        <f>VLOOKUP(A4,'Ranking - Women'!F30:G106,2,0)</f>
        <v>212</v>
      </c>
      <c r="C4" t="s" s="31">
        <v>213</v>
      </c>
      <c r="D4" s="90"/>
      <c r="E4" s="91">
        <v>172.7564102564103</v>
      </c>
      <c r="F4" s="32">
        <f>E4*100</f>
        <v>17275.641025641031</v>
      </c>
      <c r="G4" s="32">
        <f>MROUND(F4,500)</f>
        <v>17500</v>
      </c>
      <c r="H4" t="s" s="31">
        <v>20</v>
      </c>
    </row>
    <row r="5" ht="17" customHeight="1">
      <c r="A5" t="s" s="89">
        <v>128</v>
      </c>
      <c r="B5" t="s" s="31">
        <f>VLOOKUP(A5,'Ranking - Women'!F31:G107,2,0)</f>
        <v>129</v>
      </c>
      <c r="C5" t="s" s="31">
        <v>130</v>
      </c>
      <c r="D5" s="90"/>
      <c r="E5" s="91">
        <v>145.75</v>
      </c>
      <c r="F5" s="32">
        <f>E5*100</f>
        <v>14575</v>
      </c>
      <c r="G5" s="32">
        <f>MROUND(F5,500)</f>
        <v>14500</v>
      </c>
      <c r="H5" t="s" s="31">
        <v>22</v>
      </c>
    </row>
    <row r="6" ht="17" customHeight="1">
      <c r="A6" t="s" s="89">
        <v>94</v>
      </c>
      <c r="B6" t="s" s="31">
        <f>VLOOKUP(A6,'Ranking - Women'!F22:G98,2,0)</f>
        <v>95</v>
      </c>
      <c r="C6" t="s" s="31">
        <v>96</v>
      </c>
      <c r="D6" s="90"/>
      <c r="E6" s="91">
        <v>130.9</v>
      </c>
      <c r="F6" s="32">
        <f>E6*100</f>
        <v>13090</v>
      </c>
      <c r="G6" s="32">
        <f>MROUND(F6,500)</f>
        <v>13000</v>
      </c>
      <c r="H6" t="s" s="31">
        <v>22</v>
      </c>
    </row>
    <row r="7" ht="17" customHeight="1">
      <c r="A7" t="s" s="89">
        <v>125</v>
      </c>
      <c r="B7" t="s" s="31">
        <f>VLOOKUP(A7,'Ranking - Women'!F15:G91,2,0)</f>
        <v>126</v>
      </c>
      <c r="C7" t="s" s="31">
        <v>127</v>
      </c>
      <c r="D7" s="90"/>
      <c r="E7" s="91">
        <v>124.0555555555556</v>
      </c>
      <c r="F7" s="32">
        <f>E7*100</f>
        <v>12405.555555555560</v>
      </c>
      <c r="G7" s="32">
        <f>MROUND(F7,500)</f>
        <v>12500</v>
      </c>
      <c r="H7" t="s" s="31">
        <v>22</v>
      </c>
    </row>
    <row r="8" ht="17" customHeight="1">
      <c r="A8" t="s" s="89">
        <v>230</v>
      </c>
      <c r="B8" t="s" s="31">
        <f>VLOOKUP(A8,'Ranking - Women'!F14:G90,2,0)</f>
        <v>231</v>
      </c>
      <c r="C8" t="s" s="31">
        <v>232</v>
      </c>
      <c r="D8" s="90"/>
      <c r="E8" s="91">
        <v>118.0666666666667</v>
      </c>
      <c r="F8" s="32">
        <f>E8*100</f>
        <v>11806.666666666670</v>
      </c>
      <c r="G8" s="32">
        <f>MROUND(F8,500)</f>
        <v>12000</v>
      </c>
      <c r="H8" t="s" s="31">
        <v>22</v>
      </c>
    </row>
    <row r="9" ht="17" customHeight="1">
      <c r="A9" t="s" s="89">
        <v>233</v>
      </c>
      <c r="B9" t="s" s="31">
        <f>VLOOKUP(A9,'Ranking - Women'!F25:G101,2,0)</f>
        <v>234</v>
      </c>
      <c r="C9" t="s" s="31">
        <v>235</v>
      </c>
      <c r="D9" s="90"/>
      <c r="E9" s="91">
        <v>102.6666666666667</v>
      </c>
      <c r="F9" s="32">
        <f>E9*100</f>
        <v>10266.666666666670</v>
      </c>
      <c r="G9" s="32">
        <f>MROUND(F9,500)</f>
        <v>10500</v>
      </c>
      <c r="H9" t="s" s="31">
        <v>22</v>
      </c>
    </row>
    <row r="10" ht="17" customHeight="1">
      <c r="A10" t="s" s="89">
        <v>248</v>
      </c>
      <c r="B10" t="s" s="31">
        <f>VLOOKUP(A10,'Ranking - Women'!F16:G92,2,0)</f>
        <v>249</v>
      </c>
      <c r="C10" t="s" s="31">
        <v>250</v>
      </c>
      <c r="D10" s="90"/>
      <c r="E10" s="91">
        <v>92.40000000000001</v>
      </c>
      <c r="F10" s="32">
        <f>E10*100</f>
        <v>9240</v>
      </c>
      <c r="G10" s="32">
        <f>MROUND(F10,500)</f>
        <v>9000</v>
      </c>
      <c r="H10" t="s" s="31">
        <v>22</v>
      </c>
    </row>
    <row r="11" ht="17" customHeight="1">
      <c r="A11" t="s" s="89">
        <v>254</v>
      </c>
      <c r="B11" t="s" s="31">
        <f>VLOOKUP(A11,'Ranking - Women'!F13:G89,2,0)</f>
        <v>255</v>
      </c>
      <c r="C11" t="s" s="31">
        <v>256</v>
      </c>
      <c r="D11" s="90"/>
      <c r="E11" s="91">
        <v>85.98333333333333</v>
      </c>
      <c r="F11" s="32">
        <f>E11*100</f>
        <v>8598.333333333334</v>
      </c>
      <c r="G11" s="32">
        <f>MROUND(F11,500)</f>
        <v>8500</v>
      </c>
      <c r="H11" t="s" s="31">
        <v>22</v>
      </c>
    </row>
    <row r="12" ht="17" customHeight="1">
      <c r="A12" t="s" s="89">
        <v>141</v>
      </c>
      <c r="B12" t="s" s="31">
        <f>VLOOKUP(A12,'Ranking - Women'!F5:G81,2,0)</f>
        <v>142</v>
      </c>
      <c r="C12" t="s" s="31">
        <v>143</v>
      </c>
      <c r="D12" s="90"/>
      <c r="E12" s="91">
        <v>77</v>
      </c>
      <c r="F12" s="32">
        <f>E12*100</f>
        <v>7700</v>
      </c>
      <c r="G12" s="32">
        <f>MROUND(F12,500)</f>
        <v>7500</v>
      </c>
      <c r="H12" t="s" s="31">
        <v>22</v>
      </c>
    </row>
    <row r="13" ht="17" customHeight="1">
      <c r="A13" t="s" s="89">
        <v>269</v>
      </c>
      <c r="B13" t="s" s="31">
        <f>VLOOKUP(A13,'Ranking - Women'!F7:G83,2,0)</f>
        <v>270</v>
      </c>
      <c r="C13" t="s" s="31">
        <v>271</v>
      </c>
      <c r="D13" s="90"/>
      <c r="E13" s="91">
        <v>77</v>
      </c>
      <c r="F13" s="32">
        <f>E13*100</f>
        <v>7700</v>
      </c>
      <c r="G13" s="32">
        <f>MROUND(F13,500)</f>
        <v>7500</v>
      </c>
      <c r="H13" t="s" s="31">
        <v>22</v>
      </c>
    </row>
    <row r="14" ht="17" customHeight="1">
      <c r="A14" t="s" s="89">
        <v>136</v>
      </c>
      <c r="B14" t="s" s="31">
        <f>VLOOKUP(A14,'Ranking - Women'!F39:G115,2,0)</f>
        <v>272</v>
      </c>
      <c r="C14" t="s" s="31">
        <v>114</v>
      </c>
      <c r="D14" s="90"/>
      <c r="E14" s="91">
        <v>77</v>
      </c>
      <c r="F14" s="32">
        <f>E14*100</f>
        <v>7700</v>
      </c>
      <c r="G14" s="32">
        <f>MROUND(F14,500)</f>
        <v>7500</v>
      </c>
      <c r="H14" t="s" s="31">
        <v>22</v>
      </c>
    </row>
    <row r="15" ht="17" customHeight="1">
      <c r="A15" t="s" s="89">
        <v>91</v>
      </c>
      <c r="B15" t="s" s="31">
        <f>VLOOKUP(A15,'Ranking - Women'!F20:G96,2,0)</f>
        <v>92</v>
      </c>
      <c r="C15" t="s" s="31">
        <v>93</v>
      </c>
      <c r="D15" s="90"/>
      <c r="E15" s="91">
        <v>71.16666666666667</v>
      </c>
      <c r="F15" s="32">
        <f>E15*100</f>
        <v>7116.666666666667</v>
      </c>
      <c r="G15" s="32">
        <f>MROUND(F15,500)</f>
        <v>7000</v>
      </c>
      <c r="H15" t="s" s="31">
        <v>22</v>
      </c>
    </row>
    <row r="16" ht="17" customHeight="1">
      <c r="A16" t="s" s="89">
        <v>103</v>
      </c>
      <c r="B16" t="s" s="31">
        <f>VLOOKUP(A16,'Ranking - Women'!F24:G100,2,0)</f>
        <v>104</v>
      </c>
      <c r="C16" t="s" s="31">
        <v>105</v>
      </c>
      <c r="D16" s="90"/>
      <c r="E16" s="91">
        <v>53.9</v>
      </c>
      <c r="F16" s="32">
        <f>E16*100</f>
        <v>5390</v>
      </c>
      <c r="G16" s="32">
        <f>MROUND(F16,500)</f>
        <v>5500</v>
      </c>
      <c r="H16" t="s" s="31">
        <v>22</v>
      </c>
    </row>
    <row r="17" ht="17" customHeight="1">
      <c r="A17" t="s" s="89">
        <v>321</v>
      </c>
      <c r="B17" t="s" s="31">
        <f>VLOOKUP(A17,'Ranking - Women'!F18:G94,2,0)</f>
        <v>322</v>
      </c>
      <c r="C17" t="s" s="31">
        <v>323</v>
      </c>
      <c r="D17" s="90"/>
      <c r="E17" s="91">
        <v>44.42307692307692</v>
      </c>
      <c r="F17" s="32">
        <f>E17*100</f>
        <v>4442.307692307692</v>
      </c>
      <c r="G17" s="32">
        <f>MROUND(F17,500)</f>
        <v>4500</v>
      </c>
      <c r="H17" t="s" s="31">
        <v>22</v>
      </c>
    </row>
    <row r="18" ht="17" customHeight="1">
      <c r="A18" t="s" s="89">
        <v>106</v>
      </c>
      <c r="B18" t="s" s="31">
        <f>VLOOKUP(A18,'Ranking - Women'!F38:G114,2,0)</f>
        <v>107</v>
      </c>
      <c r="C18" t="s" s="31">
        <v>108</v>
      </c>
      <c r="D18" s="90"/>
      <c r="E18" s="91">
        <v>38.5</v>
      </c>
      <c r="F18" s="32">
        <f>E18*100</f>
        <v>3850</v>
      </c>
      <c r="G18" s="32">
        <f>MROUND(F18,500)</f>
        <v>4000</v>
      </c>
      <c r="H18" t="s" s="31">
        <v>22</v>
      </c>
    </row>
    <row r="19" ht="17" customHeight="1">
      <c r="A19" t="s" s="89">
        <v>371</v>
      </c>
      <c r="B19" t="s" s="31">
        <f>VLOOKUP(A19,'Ranking - Women'!F4:G80,2,0)</f>
        <v>372</v>
      </c>
      <c r="C19" t="s" s="31">
        <v>373</v>
      </c>
      <c r="D19" s="90"/>
      <c r="E19" s="91">
        <v>31.58974358974359</v>
      </c>
      <c r="F19" s="32">
        <f>E19*100</f>
        <v>3158.974358974359</v>
      </c>
      <c r="G19" s="32">
        <f>MROUND(F19,500)</f>
        <v>3000</v>
      </c>
      <c r="H19" t="s" s="31">
        <v>24</v>
      </c>
    </row>
    <row r="20" ht="17" customHeight="1">
      <c r="A20" t="s" s="89">
        <v>408</v>
      </c>
      <c r="B20" t="s" s="31">
        <f>VLOOKUP(A20,'Ranking - Women'!F6:G82,2,0)</f>
        <v>409</v>
      </c>
      <c r="C20" t="s" s="31">
        <v>108</v>
      </c>
      <c r="D20" s="90"/>
      <c r="E20" s="91">
        <v>25.66666666666667</v>
      </c>
      <c r="F20" s="32">
        <f>E20*100</f>
        <v>2566.666666666667</v>
      </c>
      <c r="G20" s="32">
        <f>MROUND(F20,500)</f>
        <v>2500</v>
      </c>
      <c r="H20" t="s" s="31">
        <v>24</v>
      </c>
    </row>
    <row r="21" ht="17" customHeight="1">
      <c r="A21" t="s" s="89">
        <v>410</v>
      </c>
      <c r="B21" t="s" s="31">
        <f>VLOOKUP(A21,'Ranking - Women'!F21:G97,2,0)</f>
        <v>411</v>
      </c>
      <c r="C21" t="s" s="31">
        <v>154</v>
      </c>
      <c r="D21" s="90"/>
      <c r="E21" s="91">
        <v>25.66666666666667</v>
      </c>
      <c r="F21" s="32">
        <f>E21*100</f>
        <v>2566.666666666667</v>
      </c>
      <c r="G21" s="32">
        <f>MROUND(F21,500)</f>
        <v>2500</v>
      </c>
      <c r="H21" t="s" s="31">
        <v>24</v>
      </c>
    </row>
    <row r="22" ht="17" customHeight="1">
      <c r="A22" t="s" s="89">
        <v>412</v>
      </c>
      <c r="B22" t="s" s="31">
        <f>VLOOKUP(A22,'Ranking - Women'!F32:G108,2,0)</f>
        <v>413</v>
      </c>
      <c r="C22" t="s" s="31">
        <v>124</v>
      </c>
      <c r="D22" s="90"/>
      <c r="E22" s="91">
        <v>25.66666666666667</v>
      </c>
      <c r="F22" s="32">
        <f>E22*100</f>
        <v>2566.666666666667</v>
      </c>
      <c r="G22" s="32">
        <f>MROUND(F22,500)</f>
        <v>2500</v>
      </c>
      <c r="H22" t="s" s="31">
        <v>24</v>
      </c>
    </row>
    <row r="23" ht="17" customHeight="1">
      <c r="A23" t="s" s="89">
        <v>414</v>
      </c>
      <c r="B23" t="s" s="31">
        <f>VLOOKUP(A23,'Ranking - Women'!F27:G103,2,0)</f>
        <v>610</v>
      </c>
      <c r="C23" t="s" s="31">
        <v>235</v>
      </c>
      <c r="D23" s="90"/>
      <c r="E23" s="91">
        <v>23.1</v>
      </c>
      <c r="F23" s="32">
        <f>E23*100</f>
        <v>2310</v>
      </c>
      <c r="G23" s="32">
        <f>MROUND(F23,500)</f>
        <v>2500</v>
      </c>
      <c r="H23" t="s" s="31">
        <v>24</v>
      </c>
    </row>
    <row r="24" ht="17" customHeight="1">
      <c r="A24" t="s" s="89">
        <v>440</v>
      </c>
      <c r="B24" t="s" s="31">
        <f>VLOOKUP(A24,'Ranking - Women'!F40:G116,2,0)</f>
        <v>441</v>
      </c>
      <c r="C24" t="s" s="31">
        <v>442</v>
      </c>
      <c r="D24" s="90"/>
      <c r="E24" s="91">
        <v>22.45833333333334</v>
      </c>
      <c r="F24" s="32">
        <f>E24*100</f>
        <v>2245.833333333334</v>
      </c>
      <c r="G24" s="32">
        <f>MROUND(F24,500)</f>
        <v>2000</v>
      </c>
      <c r="H24" t="s" s="31">
        <v>24</v>
      </c>
    </row>
    <row r="25" ht="17" customHeight="1">
      <c r="A25" t="s" s="89">
        <v>138</v>
      </c>
      <c r="B25" t="s" s="31">
        <f>VLOOKUP(A25,'Ranking - Women'!F3:G79,2,0)</f>
        <v>139</v>
      </c>
      <c r="C25" t="s" s="31">
        <v>140</v>
      </c>
      <c r="D25" s="90"/>
      <c r="E25" s="91">
        <v>19.25</v>
      </c>
      <c r="F25" s="32">
        <f>E25*100</f>
        <v>1925</v>
      </c>
      <c r="G25" s="32">
        <f>MROUND(F25,500)</f>
        <v>2000</v>
      </c>
      <c r="H25" t="s" s="31">
        <v>24</v>
      </c>
    </row>
    <row r="26" ht="17" customHeight="1">
      <c r="A26" t="s" s="89">
        <v>443</v>
      </c>
      <c r="B26" t="s" s="31">
        <f>VLOOKUP(A26,'Ranking - Women'!F12:G88,2,0)</f>
        <v>444</v>
      </c>
      <c r="C26" t="s" s="31">
        <v>154</v>
      </c>
      <c r="D26" s="90"/>
      <c r="E26" s="91">
        <v>19.25</v>
      </c>
      <c r="F26" s="32">
        <f>E26*100</f>
        <v>1925</v>
      </c>
      <c r="G26" s="32">
        <f>MROUND(F26,500)</f>
        <v>2000</v>
      </c>
      <c r="H26" t="s" s="31">
        <v>24</v>
      </c>
    </row>
    <row r="27" ht="17" customHeight="1">
      <c r="A27" t="s" s="89">
        <v>445</v>
      </c>
      <c r="B27" t="s" s="31">
        <f>VLOOKUP(A27,'Ranking - Women'!F26:G102,2,0)</f>
        <v>446</v>
      </c>
      <c r="C27" t="s" s="31">
        <v>124</v>
      </c>
      <c r="D27" s="90"/>
      <c r="E27" s="91">
        <v>19.25</v>
      </c>
      <c r="F27" s="32">
        <f>E27*100</f>
        <v>1925</v>
      </c>
      <c r="G27" s="32">
        <f>MROUND(F27,500)</f>
        <v>2000</v>
      </c>
      <c r="H27" t="s" s="31">
        <v>24</v>
      </c>
    </row>
    <row r="28" ht="17" customHeight="1">
      <c r="A28" t="s" s="89">
        <v>109</v>
      </c>
      <c r="B28" t="s" s="31">
        <f>VLOOKUP(A28,'Ranking - Women'!F34:G110,2,0)</f>
        <v>110</v>
      </c>
      <c r="C28" t="s" s="31">
        <v>111</v>
      </c>
      <c r="D28" s="90"/>
      <c r="E28" s="91">
        <v>19.25</v>
      </c>
      <c r="F28" s="32">
        <f>E28*100</f>
        <v>1925</v>
      </c>
      <c r="G28" s="32">
        <f>MROUND(F28,500)</f>
        <v>2000</v>
      </c>
      <c r="H28" t="s" s="31">
        <v>24</v>
      </c>
    </row>
    <row r="29" ht="17" customHeight="1">
      <c r="A29" t="s" s="89">
        <v>447</v>
      </c>
      <c r="B29" t="s" s="31">
        <f>VLOOKUP(A29,'Ranking - Women'!F36:G112,2,0)</f>
        <v>448</v>
      </c>
      <c r="C29" t="s" s="31">
        <v>90</v>
      </c>
      <c r="D29" s="90"/>
      <c r="E29" s="91">
        <v>19.25</v>
      </c>
      <c r="F29" s="32">
        <f>E29*100</f>
        <v>1925</v>
      </c>
      <c r="G29" s="32">
        <f>MROUND(F29,500)</f>
        <v>2000</v>
      </c>
      <c r="H29" t="s" s="31">
        <v>24</v>
      </c>
    </row>
    <row r="30" ht="17" customHeight="1">
      <c r="A30" t="s" s="89">
        <v>449</v>
      </c>
      <c r="B30" t="s" s="31">
        <f>VLOOKUP(A30,'Ranking - Women'!F23:G99,2,0)</f>
        <v>611</v>
      </c>
      <c r="C30" t="s" s="31">
        <v>451</v>
      </c>
      <c r="D30" s="90"/>
      <c r="E30" s="91">
        <v>18.75641025641026</v>
      </c>
      <c r="F30" s="32">
        <f>E30*100</f>
        <v>1875.641025641026</v>
      </c>
      <c r="G30" s="32">
        <f>MROUND(F30,500)</f>
        <v>2000</v>
      </c>
      <c r="H30" t="s" s="31">
        <v>24</v>
      </c>
    </row>
    <row r="31" ht="17" customHeight="1">
      <c r="A31" t="s" s="89">
        <v>452</v>
      </c>
      <c r="B31" t="s" s="31">
        <f>VLOOKUP(A31,'Ranking - Women'!F8:G84,2,0)</f>
        <v>453</v>
      </c>
      <c r="C31" t="s" s="31">
        <v>451</v>
      </c>
      <c r="D31" s="90"/>
      <c r="E31" s="91">
        <v>18</v>
      </c>
      <c r="F31" s="32">
        <f>E31*100</f>
        <v>1800</v>
      </c>
      <c r="G31" s="32">
        <f>MROUND(F31,500)</f>
        <v>2000</v>
      </c>
      <c r="H31" t="s" s="31">
        <v>24</v>
      </c>
    </row>
    <row r="32" ht="17" customHeight="1">
      <c r="A32" t="s" s="89">
        <v>473</v>
      </c>
      <c r="B32" t="s" s="31">
        <f>VLOOKUP(A32,'Ranking - Women'!F19:G95,2,0)</f>
        <v>612</v>
      </c>
      <c r="C32" t="s" s="31">
        <v>108</v>
      </c>
      <c r="D32" s="90"/>
      <c r="E32" s="91">
        <v>12.83333333333333</v>
      </c>
      <c r="F32" s="32">
        <f>E32*100</f>
        <v>1283.333333333333</v>
      </c>
      <c r="G32" s="32">
        <f>MROUND(F32,500)</f>
        <v>1500</v>
      </c>
      <c r="H32" t="s" s="31">
        <v>24</v>
      </c>
    </row>
    <row r="33" ht="17" customHeight="1">
      <c r="A33" t="s" s="89">
        <v>481</v>
      </c>
      <c r="B33" t="s" s="31">
        <f>VLOOKUP(A33,'Ranking - Women'!F33:G109,2,0)</f>
        <v>482</v>
      </c>
      <c r="C33" t="s" s="31">
        <v>111</v>
      </c>
      <c r="D33" s="90"/>
      <c r="E33" s="91">
        <v>11</v>
      </c>
      <c r="F33" s="32">
        <f>E33*100</f>
        <v>1100</v>
      </c>
      <c r="G33" s="32">
        <f>MROUND(F33,500)</f>
        <v>1000</v>
      </c>
      <c r="H33" t="s" s="31">
        <v>24</v>
      </c>
    </row>
    <row r="34" ht="17" customHeight="1">
      <c r="A34" t="s" s="89">
        <v>483</v>
      </c>
      <c r="B34" t="s" s="31">
        <f>VLOOKUP(A34,'Ranking - Women'!F35:G111,2,0)</f>
        <v>555</v>
      </c>
      <c r="C34" t="s" s="31">
        <v>108</v>
      </c>
      <c r="D34" s="90"/>
      <c r="E34" s="91">
        <v>11</v>
      </c>
      <c r="F34" s="32">
        <f>E34*100</f>
        <v>1100</v>
      </c>
      <c r="G34" s="32">
        <f>MROUND(F34,500)</f>
        <v>1000</v>
      </c>
      <c r="H34" t="s" s="31">
        <v>24</v>
      </c>
    </row>
    <row r="35" ht="17" customHeight="1">
      <c r="A35" t="s" s="89">
        <v>485</v>
      </c>
      <c r="B35" t="s" s="31">
        <f>VLOOKUP(A35,'Ranking - Women'!F9:G85,2,0)</f>
        <v>486</v>
      </c>
      <c r="C35" t="s" s="31">
        <v>108</v>
      </c>
      <c r="D35" s="90"/>
      <c r="E35" s="91">
        <v>8.555555555555555</v>
      </c>
      <c r="F35" s="32">
        <f>E35*100</f>
        <v>855.5555555555555</v>
      </c>
      <c r="G35" s="32">
        <f>MROUND(F35,500)</f>
        <v>1000</v>
      </c>
      <c r="H35" t="s" s="31">
        <v>24</v>
      </c>
    </row>
    <row r="36" ht="17" customHeight="1">
      <c r="A36" t="s" s="89">
        <v>487</v>
      </c>
      <c r="B36" t="s" s="31">
        <f>VLOOKUP(A36,'Ranking - Women'!F11:G87,2,0)</f>
        <v>488</v>
      </c>
      <c r="C36" t="s" s="31">
        <v>108</v>
      </c>
      <c r="D36" s="90"/>
      <c r="E36" s="91">
        <v>7.7</v>
      </c>
      <c r="F36" s="32">
        <f>E36*100</f>
        <v>770</v>
      </c>
      <c r="G36" s="32">
        <f>MROUND(F36,500)</f>
        <v>1000</v>
      </c>
      <c r="H36" t="s" s="31">
        <v>24</v>
      </c>
    </row>
    <row r="37" ht="17" customHeight="1">
      <c r="A37" t="s" s="89">
        <v>489</v>
      </c>
      <c r="B37" t="s" s="31">
        <f>VLOOKUP(A37,'Ranking - Women'!F10:G86,2,0)</f>
        <v>490</v>
      </c>
      <c r="C37" t="s" s="31">
        <v>111</v>
      </c>
      <c r="D37" s="90"/>
      <c r="E37" s="91">
        <v>5.923076923076923</v>
      </c>
      <c r="F37" s="32">
        <f>E37*100</f>
        <v>592.3076923076924</v>
      </c>
      <c r="G37" s="32">
        <f>MROUND(F37,500)</f>
        <v>500</v>
      </c>
      <c r="H37" t="s" s="31">
        <v>24</v>
      </c>
    </row>
    <row r="38" ht="17" customHeight="1">
      <c r="A38" t="s" s="89">
        <v>491</v>
      </c>
      <c r="B38" t="s" s="31">
        <f>VLOOKUP(A38,'Ranking - Women'!F17:G93,2,0)</f>
        <v>492</v>
      </c>
      <c r="C38" t="s" s="31">
        <v>111</v>
      </c>
      <c r="D38" s="90"/>
      <c r="E38" s="91">
        <v>5.923076923076923</v>
      </c>
      <c r="F38" s="32">
        <f>E38*100</f>
        <v>592.3076923076924</v>
      </c>
      <c r="G38" s="32">
        <f>MROUND(F38,500)</f>
        <v>500</v>
      </c>
      <c r="H38" t="s" s="31">
        <v>24</v>
      </c>
    </row>
    <row r="39" ht="17" customHeight="1">
      <c r="A39" t="s" s="89">
        <v>493</v>
      </c>
      <c r="B39" t="s" s="31">
        <f>VLOOKUP(A39,'Ranking - Women'!F28:G104,2,0)</f>
        <v>494</v>
      </c>
      <c r="C39" t="s" s="31">
        <v>111</v>
      </c>
      <c r="D39" s="90"/>
      <c r="E39" s="91">
        <v>5.923076923076923</v>
      </c>
      <c r="F39" s="32">
        <f>E39*100</f>
        <v>592.3076923076924</v>
      </c>
      <c r="G39" s="32">
        <f>MROUND(F39,500)</f>
        <v>500</v>
      </c>
      <c r="H39" t="s" s="31">
        <v>24</v>
      </c>
    </row>
    <row r="40" ht="17" customHeight="1">
      <c r="A40" t="s" s="89">
        <v>495</v>
      </c>
      <c r="B40" t="s" s="31">
        <f>VLOOKUP(A40,'Ranking - Women'!F41:G117,2,0)</f>
        <v>496</v>
      </c>
      <c r="C40" t="s" s="31">
        <v>111</v>
      </c>
      <c r="D40" s="90"/>
      <c r="E40" s="91">
        <v>5.923076923076923</v>
      </c>
      <c r="F40" s="32">
        <f>E40*100</f>
        <v>592.3076923076924</v>
      </c>
      <c r="G40" s="32">
        <f>MROUND(F40,500)</f>
        <v>500</v>
      </c>
      <c r="H40" t="s" s="31">
        <v>24</v>
      </c>
    </row>
    <row r="41" ht="17" customHeight="1">
      <c r="A41" t="s" s="162">
        <v>613</v>
      </c>
      <c r="B41" s="163"/>
      <c r="C41" s="163"/>
      <c r="D41" s="164"/>
      <c r="E41" s="33">
        <f>SUM(E2:E40)</f>
        <v>2440.837393162394</v>
      </c>
      <c r="F41" s="165">
        <f>SUM(F2:F40)</f>
        <v>367283.7393162393</v>
      </c>
      <c r="G41" s="166"/>
      <c r="H41" s="32"/>
    </row>
    <row r="42" ht="17" customHeight="1">
      <c r="A42" s="167"/>
      <c r="B42" s="168"/>
      <c r="C42" s="169"/>
      <c r="D42" s="169"/>
      <c r="E42" s="169"/>
      <c r="F42" s="169"/>
      <c r="G42" s="169"/>
      <c r="H42" s="170"/>
    </row>
    <row r="43" ht="17" customHeight="1">
      <c r="A43" s="88"/>
      <c r="B43" t="s" s="8">
        <v>614</v>
      </c>
      <c r="C43" s="171"/>
      <c r="D43" s="83"/>
      <c r="E43" s="83"/>
      <c r="F43" s="83"/>
      <c r="G43" s="83"/>
      <c r="H43" s="85"/>
    </row>
    <row r="44" ht="17" customHeight="1">
      <c r="A44" s="172"/>
      <c r="B44" s="169"/>
      <c r="C44" s="173"/>
      <c r="D44" s="174"/>
      <c r="E44" s="174"/>
      <c r="F44" s="174"/>
      <c r="G44" s="174"/>
      <c r="H44" s="174"/>
    </row>
    <row r="45" ht="17" customHeight="1">
      <c r="A45" s="175"/>
      <c r="B45" s="173"/>
      <c r="C45" s="176"/>
      <c r="D45" s="176"/>
      <c r="E45" s="176"/>
      <c r="F45" s="176"/>
      <c r="G45" s="176"/>
      <c r="H45" s="176"/>
    </row>
    <row r="46" ht="17" customHeight="1">
      <c r="A46" s="175"/>
      <c r="B46" s="177"/>
      <c r="C46" s="176"/>
      <c r="D46" s="176"/>
      <c r="E46" s="176"/>
      <c r="F46" s="176"/>
      <c r="G46" s="176"/>
      <c r="H46" s="176"/>
    </row>
    <row r="47" ht="17" customHeight="1">
      <c r="A47" s="175"/>
      <c r="B47" s="177"/>
      <c r="C47" s="176"/>
      <c r="D47" s="176"/>
      <c r="E47" s="176"/>
      <c r="F47" s="176"/>
      <c r="G47" s="176"/>
      <c r="H47" s="176"/>
    </row>
    <row r="48" ht="17" customHeight="1">
      <c r="A48" s="175"/>
      <c r="B48" s="177"/>
      <c r="C48" s="176"/>
      <c r="D48" s="176"/>
      <c r="E48" s="176"/>
      <c r="F48" s="176"/>
      <c r="G48" s="176"/>
      <c r="H48" s="176"/>
    </row>
    <row r="49" ht="17" customHeight="1">
      <c r="A49" s="175"/>
      <c r="B49" s="177"/>
      <c r="C49" s="176"/>
      <c r="D49" s="176"/>
      <c r="E49" s="176"/>
      <c r="F49" s="176"/>
      <c r="G49" s="176"/>
      <c r="H49" s="176"/>
    </row>
    <row r="50" ht="17" customHeight="1">
      <c r="A50" s="175"/>
      <c r="B50" s="177"/>
      <c r="C50" s="176"/>
      <c r="D50" s="176"/>
      <c r="E50" s="176"/>
      <c r="F50" s="176"/>
      <c r="G50" s="176"/>
      <c r="H50" s="176"/>
    </row>
    <row r="51" ht="17" customHeight="1">
      <c r="A51" s="175"/>
      <c r="B51" s="177"/>
      <c r="C51" s="176"/>
      <c r="D51" s="176"/>
      <c r="E51" s="176"/>
      <c r="F51" s="176"/>
      <c r="G51" s="176"/>
      <c r="H51" s="176"/>
    </row>
    <row r="52" ht="17" customHeight="1">
      <c r="A52" s="175"/>
      <c r="B52" s="177"/>
      <c r="C52" s="176"/>
      <c r="D52" s="176"/>
      <c r="E52" s="176"/>
      <c r="F52" s="176"/>
      <c r="G52" s="176"/>
      <c r="H52" s="176"/>
    </row>
    <row r="53" ht="17" customHeight="1">
      <c r="A53" s="178"/>
      <c r="B53" s="177"/>
      <c r="C53" s="176"/>
      <c r="D53" s="176"/>
      <c r="E53" s="176"/>
      <c r="F53" s="176"/>
      <c r="G53" s="176"/>
      <c r="H53" s="176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V382"/>
  <sheetViews>
    <sheetView workbookViewId="0" showGridLines="0" defaultGridColor="1"/>
  </sheetViews>
  <sheetFormatPr defaultColWidth="6.625" defaultRowHeight="15" customHeight="1" outlineLevelRow="0" outlineLevelCol="0"/>
  <cols>
    <col min="1" max="1" width="13.5" style="179" customWidth="1"/>
    <col min="2" max="2" width="30.75" style="179" customWidth="1"/>
    <col min="3" max="3" width="8.25" style="179" customWidth="1"/>
    <col min="4" max="4" width="2.25" style="179" customWidth="1"/>
    <col min="5" max="5" width="16.875" style="179" customWidth="1"/>
    <col min="6" max="6" width="30.25" style="179" customWidth="1"/>
    <col min="7" max="7" width="9.375" style="179" customWidth="1"/>
    <col min="8" max="8" width="6.875" style="179" customWidth="1"/>
    <col min="9" max="9" width="8.625" style="179" customWidth="1"/>
    <col min="10" max="10" width="3" style="179" customWidth="1"/>
    <col min="11" max="11" width="10" style="179" customWidth="1"/>
    <col min="12" max="12" width="10" style="179" customWidth="1"/>
    <col min="13" max="13" width="3" style="179" customWidth="1"/>
    <col min="14" max="14" width="3" style="179" customWidth="1"/>
    <col min="15" max="15" width="3" style="179" customWidth="1"/>
    <col min="16" max="16" width="3" style="179" customWidth="1"/>
    <col min="17" max="17" width="12.25" style="179" customWidth="1"/>
    <col min="18" max="18" width="5.375" style="179" customWidth="1"/>
    <col min="19" max="19" width="8" style="179" customWidth="1"/>
    <col min="20" max="20" width="7.625" style="179" customWidth="1"/>
    <col min="21" max="21" width="5.625" style="179" customWidth="1"/>
    <col min="22" max="22" width="4.625" style="179" customWidth="1"/>
    <col min="23" max="256" width="6.625" style="179" customWidth="1"/>
  </cols>
  <sheetData>
    <row r="1" ht="18" customHeight="1">
      <c r="A1" t="s" s="180">
        <v>124</v>
      </c>
      <c r="B1" s="181"/>
      <c r="C1" s="181"/>
      <c r="D1" s="182"/>
      <c r="E1" t="s" s="183">
        <v>499</v>
      </c>
      <c r="F1" s="184"/>
      <c r="G1" s="184"/>
      <c r="H1" s="184"/>
      <c r="I1" s="185"/>
      <c r="J1" s="186"/>
      <c r="K1" s="187"/>
      <c r="L1" s="187"/>
      <c r="M1" s="187"/>
      <c r="N1" s="187"/>
      <c r="O1" s="187"/>
      <c r="P1" s="187"/>
      <c r="Q1" s="188"/>
      <c r="R1" s="188"/>
      <c r="S1" s="188"/>
      <c r="T1" s="188"/>
      <c r="U1" s="188"/>
      <c r="V1" s="189"/>
    </row>
    <row r="2" ht="18" customHeight="1">
      <c r="A2" t="s" s="101">
        <v>39</v>
      </c>
      <c r="B2" t="s" s="101">
        <v>26</v>
      </c>
      <c r="C2" t="s" s="101">
        <v>498</v>
      </c>
      <c r="D2" s="190"/>
      <c r="E2" t="s" s="101">
        <v>39</v>
      </c>
      <c r="F2" t="s" s="101">
        <v>26</v>
      </c>
      <c r="G2" t="s" s="101">
        <v>497</v>
      </c>
      <c r="H2" t="s" s="101">
        <v>498</v>
      </c>
      <c r="I2" t="s" s="101">
        <v>499</v>
      </c>
      <c r="J2" s="191"/>
      <c r="K2" s="192"/>
      <c r="L2" s="192"/>
      <c r="M2" s="193"/>
      <c r="N2" s="193"/>
      <c r="O2" s="193"/>
      <c r="P2" s="193"/>
      <c r="Q2" s="194"/>
      <c r="R2" s="195"/>
      <c r="S2" s="195"/>
      <c r="T2" s="195"/>
      <c r="U2" s="195"/>
      <c r="V2" s="196"/>
    </row>
    <row r="3" ht="18" customHeight="1">
      <c r="A3" t="s" s="109">
        <v>79</v>
      </c>
      <c r="B3" t="s" s="108">
        <v>80</v>
      </c>
      <c r="C3" s="105">
        <v>1</v>
      </c>
      <c r="D3" s="190"/>
      <c r="E3" t="s" s="103">
        <v>416</v>
      </c>
      <c r="F3" t="s" s="108">
        <v>417</v>
      </c>
      <c r="G3" t="s" s="105">
        <v>114</v>
      </c>
      <c r="H3" s="105">
        <v>11</v>
      </c>
      <c r="I3" s="105">
        <f>235/H3</f>
        <v>21.36363636363636</v>
      </c>
      <c r="J3" s="197"/>
      <c r="K3" t="s" s="198">
        <v>615</v>
      </c>
      <c r="L3" t="s" s="198">
        <v>616</v>
      </c>
      <c r="M3" s="199"/>
      <c r="N3" s="193"/>
      <c r="O3" s="193"/>
      <c r="P3" s="200"/>
      <c r="Q3" t="s" s="201">
        <v>615</v>
      </c>
      <c r="R3" s="195"/>
      <c r="S3" s="195"/>
      <c r="T3" s="195"/>
      <c r="U3" s="195"/>
      <c r="V3" s="196"/>
    </row>
    <row r="4" ht="18" customHeight="1">
      <c r="A4" t="s" s="109">
        <v>58</v>
      </c>
      <c r="B4" t="s" s="108">
        <v>617</v>
      </c>
      <c r="C4" s="105">
        <v>2</v>
      </c>
      <c r="D4" s="190"/>
      <c r="E4" t="s" s="109">
        <v>395</v>
      </c>
      <c r="F4" t="s" s="104">
        <v>396</v>
      </c>
      <c r="G4" t="s" s="108">
        <v>315</v>
      </c>
      <c r="H4" s="105">
        <v>18</v>
      </c>
      <c r="I4" s="105">
        <f>235/H4</f>
        <v>13.05555555555556</v>
      </c>
      <c r="J4" s="191"/>
      <c r="K4" t="s" s="202">
        <v>416</v>
      </c>
      <c r="L4" s="203">
        <v>21.36363636363636</v>
      </c>
      <c r="M4" s="199"/>
      <c r="N4" s="193"/>
      <c r="O4" s="193"/>
      <c r="P4" s="193"/>
      <c r="Q4" t="s" s="204">
        <v>318</v>
      </c>
      <c r="R4" s="195"/>
      <c r="S4" s="195"/>
      <c r="T4" s="195"/>
      <c r="U4" s="195"/>
      <c r="V4" s="196"/>
    </row>
    <row r="5" ht="18" customHeight="1">
      <c r="A5" t="s" s="109">
        <v>67</v>
      </c>
      <c r="B5" t="s" s="108">
        <v>68</v>
      </c>
      <c r="C5" s="105">
        <v>3</v>
      </c>
      <c r="D5" s="190"/>
      <c r="E5" t="s" s="103">
        <v>395</v>
      </c>
      <c r="F5" t="s" s="108">
        <v>396</v>
      </c>
      <c r="G5" t="s" s="104">
        <v>133</v>
      </c>
      <c r="H5" s="105">
        <v>20</v>
      </c>
      <c r="I5" s="105">
        <f>235/H5</f>
        <v>11.75</v>
      </c>
      <c r="J5" s="191"/>
      <c r="K5" t="s" s="202">
        <v>395</v>
      </c>
      <c r="L5" s="203">
        <v>24.80555555555556</v>
      </c>
      <c r="M5" s="199"/>
      <c r="N5" s="193"/>
      <c r="O5" s="193"/>
      <c r="P5" s="193"/>
      <c r="Q5" t="s" s="205">
        <v>509</v>
      </c>
      <c r="R5" s="195"/>
      <c r="S5" s="195"/>
      <c r="T5" s="195"/>
      <c r="U5" s="195"/>
      <c r="V5" s="196"/>
    </row>
    <row r="6" ht="18" customHeight="1">
      <c r="A6" t="s" s="109">
        <v>251</v>
      </c>
      <c r="B6" t="s" s="108">
        <v>252</v>
      </c>
      <c r="C6" s="105">
        <v>4</v>
      </c>
      <c r="D6" s="190"/>
      <c r="E6" t="s" s="103">
        <v>418</v>
      </c>
      <c r="F6" t="s" s="104">
        <v>419</v>
      </c>
      <c r="G6" t="s" s="104">
        <v>90</v>
      </c>
      <c r="H6" s="105">
        <v>11</v>
      </c>
      <c r="I6" s="105">
        <f>235/H6</f>
        <v>21.36363636363636</v>
      </c>
      <c r="J6" s="191"/>
      <c r="K6" t="s" s="202">
        <v>418</v>
      </c>
      <c r="L6" s="203">
        <v>21.36363636363636</v>
      </c>
      <c r="M6" s="199"/>
      <c r="N6" s="193"/>
      <c r="O6" s="193"/>
      <c r="P6" s="193"/>
      <c r="Q6" t="s" s="205">
        <v>108</v>
      </c>
      <c r="R6" s="195"/>
      <c r="S6" s="195"/>
      <c r="T6" s="195"/>
      <c r="U6" s="195"/>
      <c r="V6" s="196"/>
    </row>
    <row r="7" ht="18" customHeight="1">
      <c r="A7" t="s" s="109">
        <v>46</v>
      </c>
      <c r="B7" t="s" s="108">
        <v>47</v>
      </c>
      <c r="C7" s="105">
        <v>5</v>
      </c>
      <c r="D7" s="190"/>
      <c r="E7" t="s" s="103">
        <v>318</v>
      </c>
      <c r="F7" t="s" s="104">
        <v>319</v>
      </c>
      <c r="G7" t="s" s="104">
        <v>108</v>
      </c>
      <c r="H7" s="105">
        <v>10</v>
      </c>
      <c r="I7" s="105">
        <f>235/H7</f>
        <v>23.5</v>
      </c>
      <c r="J7" s="191"/>
      <c r="K7" t="s" s="202">
        <v>318</v>
      </c>
      <c r="L7" s="203">
        <v>43.08333333333333</v>
      </c>
      <c r="M7" s="199"/>
      <c r="N7" s="193"/>
      <c r="O7" s="193"/>
      <c r="P7" s="193"/>
      <c r="Q7" t="s" s="204">
        <v>426</v>
      </c>
      <c r="R7" s="195"/>
      <c r="S7" s="195"/>
      <c r="T7" s="195"/>
      <c r="U7" s="195"/>
      <c r="V7" s="196"/>
    </row>
    <row r="8" ht="18" customHeight="1">
      <c r="A8" t="s" s="109">
        <v>49</v>
      </c>
      <c r="B8" t="s" s="108">
        <v>156</v>
      </c>
      <c r="C8" s="105">
        <v>6</v>
      </c>
      <c r="D8" s="190"/>
      <c r="E8" t="s" s="103">
        <v>318</v>
      </c>
      <c r="F8" t="s" s="108">
        <v>524</v>
      </c>
      <c r="G8" t="s" s="108">
        <v>509</v>
      </c>
      <c r="H8" s="105">
        <v>12</v>
      </c>
      <c r="I8" s="105">
        <f>235/H8</f>
        <v>19.58333333333333</v>
      </c>
      <c r="J8" s="191"/>
      <c r="K8" t="s" s="202">
        <v>358</v>
      </c>
      <c r="L8" s="203">
        <v>29.375</v>
      </c>
      <c r="M8" s="199"/>
      <c r="N8" s="193"/>
      <c r="O8" s="193"/>
      <c r="P8" s="193"/>
      <c r="Q8" t="s" s="205">
        <v>133</v>
      </c>
      <c r="R8" s="195"/>
      <c r="S8" s="195"/>
      <c r="T8" s="195"/>
      <c r="U8" s="195"/>
      <c r="V8" s="196"/>
    </row>
    <row r="9" ht="18" customHeight="1">
      <c r="A9" t="s" s="109">
        <v>122</v>
      </c>
      <c r="B9" t="s" s="108">
        <v>123</v>
      </c>
      <c r="C9" s="105">
        <v>7</v>
      </c>
      <c r="D9" s="190"/>
      <c r="E9" t="s" s="103">
        <v>358</v>
      </c>
      <c r="F9" t="s" s="104">
        <v>359</v>
      </c>
      <c r="G9" t="s" s="104">
        <v>90</v>
      </c>
      <c r="H9" s="105">
        <v>8</v>
      </c>
      <c r="I9" s="105">
        <f>235/H9</f>
        <v>29.375</v>
      </c>
      <c r="J9" s="191"/>
      <c r="K9" t="s" s="202">
        <v>426</v>
      </c>
      <c r="L9" s="203">
        <v>19.58333333333333</v>
      </c>
      <c r="M9" s="199"/>
      <c r="N9" s="193"/>
      <c r="O9" s="193"/>
      <c r="P9" s="193"/>
      <c r="Q9" t="s" s="204">
        <v>100</v>
      </c>
      <c r="R9" s="195"/>
      <c r="S9" s="195"/>
      <c r="T9" s="195"/>
      <c r="U9" s="195"/>
      <c r="V9" s="196"/>
    </row>
    <row r="10" ht="18" customHeight="1">
      <c r="A10" t="s" s="109">
        <v>366</v>
      </c>
      <c r="B10" t="s" s="108">
        <v>367</v>
      </c>
      <c r="C10" s="105">
        <v>8</v>
      </c>
      <c r="D10" s="190"/>
      <c r="E10" t="s" s="103">
        <v>426</v>
      </c>
      <c r="F10" t="s" s="108">
        <v>427</v>
      </c>
      <c r="G10" t="s" s="104">
        <v>133</v>
      </c>
      <c r="H10" s="105">
        <v>12</v>
      </c>
      <c r="I10" s="105">
        <f>235/H10</f>
        <v>19.58333333333333</v>
      </c>
      <c r="J10" s="191"/>
      <c r="K10" t="s" s="202">
        <v>100</v>
      </c>
      <c r="L10" s="203">
        <v>97.91666666666666</v>
      </c>
      <c r="M10" s="199"/>
      <c r="N10" s="193"/>
      <c r="O10" s="193"/>
      <c r="P10" s="193"/>
      <c r="Q10" t="s" s="205">
        <v>509</v>
      </c>
      <c r="R10" s="195"/>
      <c r="S10" s="195"/>
      <c r="T10" s="195"/>
      <c r="U10" s="195"/>
      <c r="V10" s="196"/>
    </row>
    <row r="11" ht="18" customHeight="1">
      <c r="A11" t="s" s="109">
        <v>393</v>
      </c>
      <c r="B11" t="s" s="108">
        <v>618</v>
      </c>
      <c r="C11" s="105">
        <v>9</v>
      </c>
      <c r="D11" s="190"/>
      <c r="E11" t="s" s="104">
        <v>100</v>
      </c>
      <c r="F11" t="s" s="108">
        <v>101</v>
      </c>
      <c r="G11" t="s" s="104">
        <v>143</v>
      </c>
      <c r="H11" s="105">
        <v>4</v>
      </c>
      <c r="I11" s="105">
        <f>235/H11</f>
        <v>58.75</v>
      </c>
      <c r="J11" s="191"/>
      <c r="K11" t="s" s="202">
        <v>288</v>
      </c>
      <c r="L11" s="203">
        <v>58.75</v>
      </c>
      <c r="M11" s="199"/>
      <c r="N11" s="193"/>
      <c r="O11" s="193"/>
      <c r="P11" s="193"/>
      <c r="Q11" t="s" s="205">
        <v>143</v>
      </c>
      <c r="R11" s="195"/>
      <c r="S11" s="195"/>
      <c r="T11" s="195"/>
      <c r="U11" s="195"/>
      <c r="V11" s="196"/>
    </row>
    <row r="12" ht="18" customHeight="1">
      <c r="A12" t="s" s="109">
        <v>242</v>
      </c>
      <c r="B12" t="s" s="108">
        <v>243</v>
      </c>
      <c r="C12" s="105">
        <v>10</v>
      </c>
      <c r="D12" s="190"/>
      <c r="E12" t="s" s="103">
        <v>100</v>
      </c>
      <c r="F12" t="s" s="108">
        <v>101</v>
      </c>
      <c r="G12" t="s" s="108">
        <v>509</v>
      </c>
      <c r="H12" s="105">
        <v>6</v>
      </c>
      <c r="I12" s="105">
        <f>235/H12</f>
        <v>39.16666666666666</v>
      </c>
      <c r="J12" s="191"/>
      <c r="K12" t="s" s="202">
        <v>290</v>
      </c>
      <c r="L12" s="203">
        <v>58.75</v>
      </c>
      <c r="M12" s="199"/>
      <c r="N12" s="193"/>
      <c r="O12" s="193"/>
      <c r="P12" s="193"/>
      <c r="Q12" t="s" s="204">
        <v>288</v>
      </c>
      <c r="R12" s="195"/>
      <c r="S12" s="195"/>
      <c r="T12" s="195"/>
      <c r="U12" s="195"/>
      <c r="V12" s="196"/>
    </row>
    <row r="13" ht="18" customHeight="1">
      <c r="A13" t="s" s="109">
        <v>204</v>
      </c>
      <c r="B13" t="s" s="108">
        <v>205</v>
      </c>
      <c r="C13" s="105">
        <v>11</v>
      </c>
      <c r="D13" s="190"/>
      <c r="E13" t="s" s="109">
        <v>288</v>
      </c>
      <c r="F13" t="s" s="113">
        <v>289</v>
      </c>
      <c r="G13" t="s" s="105">
        <v>271</v>
      </c>
      <c r="H13" s="105">
        <v>4</v>
      </c>
      <c r="I13" s="105">
        <f>235/H13</f>
        <v>58.75</v>
      </c>
      <c r="J13" s="191"/>
      <c r="K13" t="s" s="202">
        <v>217</v>
      </c>
      <c r="L13" s="203">
        <v>117.5</v>
      </c>
      <c r="M13" s="199"/>
      <c r="N13" s="193"/>
      <c r="O13" s="193"/>
      <c r="P13" s="193"/>
      <c r="Q13" t="s" s="205">
        <v>271</v>
      </c>
      <c r="R13" s="195"/>
      <c r="S13" s="195"/>
      <c r="T13" s="195"/>
      <c r="U13" s="195"/>
      <c r="V13" s="196"/>
    </row>
    <row r="14" ht="18" customHeight="1">
      <c r="A14" t="s" s="109">
        <v>245</v>
      </c>
      <c r="B14" t="s" s="108">
        <v>246</v>
      </c>
      <c r="C14" s="105">
        <v>12</v>
      </c>
      <c r="D14" s="190"/>
      <c r="E14" t="s" s="103">
        <v>290</v>
      </c>
      <c r="F14" t="s" s="104">
        <v>291</v>
      </c>
      <c r="G14" t="s" s="104">
        <v>228</v>
      </c>
      <c r="H14" s="105">
        <v>4</v>
      </c>
      <c r="I14" s="105">
        <f>235/H14</f>
        <v>58.75</v>
      </c>
      <c r="J14" s="191"/>
      <c r="K14" t="s" s="202">
        <v>326</v>
      </c>
      <c r="L14" s="203">
        <v>38.47953216374269</v>
      </c>
      <c r="M14" s="199"/>
      <c r="N14" s="193"/>
      <c r="O14" s="193"/>
      <c r="P14" s="193"/>
      <c r="Q14" t="s" s="204">
        <v>326</v>
      </c>
      <c r="R14" s="195"/>
      <c r="S14" s="195"/>
      <c r="T14" s="195"/>
      <c r="U14" s="195"/>
      <c r="V14" s="196"/>
    </row>
    <row r="15" ht="18" customHeight="1">
      <c r="A15" t="s" s="109">
        <v>316</v>
      </c>
      <c r="B15" t="s" s="108">
        <v>317</v>
      </c>
      <c r="C15" s="105">
        <v>13</v>
      </c>
      <c r="D15" s="190"/>
      <c r="E15" t="s" s="109">
        <v>217</v>
      </c>
      <c r="F15" t="s" s="109">
        <v>218</v>
      </c>
      <c r="G15" t="s" s="105">
        <v>271</v>
      </c>
      <c r="H15" s="105">
        <v>2</v>
      </c>
      <c r="I15" s="105">
        <f>235/H15</f>
        <v>117.5</v>
      </c>
      <c r="J15" s="191"/>
      <c r="K15" t="s" s="202">
        <v>324</v>
      </c>
      <c r="L15" s="203">
        <v>39.16666666666666</v>
      </c>
      <c r="M15" s="199"/>
      <c r="N15" s="193"/>
      <c r="O15" s="193"/>
      <c r="P15" s="193"/>
      <c r="Q15" t="s" s="205">
        <v>108</v>
      </c>
      <c r="R15" s="195"/>
      <c r="S15" s="195"/>
      <c r="T15" s="195"/>
      <c r="U15" s="195"/>
      <c r="V15" s="196"/>
    </row>
    <row r="16" ht="18" customHeight="1">
      <c r="A16" t="s" s="109">
        <v>82</v>
      </c>
      <c r="B16" t="s" s="108">
        <v>83</v>
      </c>
      <c r="C16" s="105">
        <v>14</v>
      </c>
      <c r="D16" s="190"/>
      <c r="E16" t="s" s="103">
        <v>326</v>
      </c>
      <c r="F16" t="s" s="104">
        <v>327</v>
      </c>
      <c r="G16" t="s" s="104">
        <v>108</v>
      </c>
      <c r="H16" s="105">
        <v>9</v>
      </c>
      <c r="I16" s="105">
        <f>235/H16</f>
        <v>26.11111111111111</v>
      </c>
      <c r="J16" s="191"/>
      <c r="K16" t="s" s="202">
        <v>259</v>
      </c>
      <c r="L16" s="203">
        <v>75.51102941176471</v>
      </c>
      <c r="M16" s="199"/>
      <c r="N16" s="193"/>
      <c r="O16" s="193"/>
      <c r="P16" s="193"/>
      <c r="Q16" t="s" s="205">
        <v>343</v>
      </c>
      <c r="R16" s="195"/>
      <c r="S16" s="195"/>
      <c r="T16" s="195"/>
      <c r="U16" s="195"/>
      <c r="V16" s="196"/>
    </row>
    <row r="17" ht="18" customHeight="1">
      <c r="A17" t="s" s="109">
        <v>168</v>
      </c>
      <c r="B17" t="s" s="108">
        <v>169</v>
      </c>
      <c r="C17" s="105">
        <v>15</v>
      </c>
      <c r="D17" s="190"/>
      <c r="E17" t="s" s="103">
        <v>326</v>
      </c>
      <c r="F17" t="s" s="104">
        <v>526</v>
      </c>
      <c r="G17" t="s" s="108">
        <v>343</v>
      </c>
      <c r="H17" s="111">
        <v>19</v>
      </c>
      <c r="I17" s="105">
        <f>235/H17</f>
        <v>12.36842105263158</v>
      </c>
      <c r="J17" s="191"/>
      <c r="K17" t="s" s="202">
        <v>454</v>
      </c>
      <c r="L17" s="203">
        <v>16.78571428571428</v>
      </c>
      <c r="M17" s="199"/>
      <c r="N17" s="193"/>
      <c r="O17" s="193"/>
      <c r="P17" s="193"/>
      <c r="Q17" t="s" s="204">
        <v>259</v>
      </c>
      <c r="R17" s="195"/>
      <c r="S17" s="195"/>
      <c r="T17" s="195"/>
      <c r="U17" s="195"/>
      <c r="V17" s="196"/>
    </row>
    <row r="18" ht="18" customHeight="1">
      <c r="A18" t="s" s="109">
        <v>276</v>
      </c>
      <c r="B18" t="s" s="108">
        <v>277</v>
      </c>
      <c r="C18" s="105">
        <v>16</v>
      </c>
      <c r="D18" s="190"/>
      <c r="E18" t="s" s="103">
        <v>324</v>
      </c>
      <c r="F18" t="s" s="104">
        <v>325</v>
      </c>
      <c r="G18" t="s" s="104">
        <v>228</v>
      </c>
      <c r="H18" s="105">
        <v>6</v>
      </c>
      <c r="I18" s="105">
        <f>235/H18</f>
        <v>39.16666666666666</v>
      </c>
      <c r="J18" s="191"/>
      <c r="K18" t="s" s="202">
        <v>420</v>
      </c>
      <c r="L18" s="203">
        <v>21.36363636363636</v>
      </c>
      <c r="M18" s="199"/>
      <c r="N18" s="193"/>
      <c r="O18" s="193"/>
      <c r="P18" s="193"/>
      <c r="Q18" t="s" s="205">
        <v>509</v>
      </c>
      <c r="R18" s="195"/>
      <c r="S18" s="195"/>
      <c r="T18" s="195"/>
      <c r="U18" s="195"/>
      <c r="V18" s="196"/>
    </row>
    <row r="19" ht="18" customHeight="1">
      <c r="A19" t="s" s="109">
        <v>208</v>
      </c>
      <c r="B19" t="s" s="108">
        <v>209</v>
      </c>
      <c r="C19" s="105">
        <v>17</v>
      </c>
      <c r="D19" s="190"/>
      <c r="E19" t="s" s="103">
        <v>259</v>
      </c>
      <c r="F19" t="s" s="104">
        <v>260</v>
      </c>
      <c r="G19" t="s" s="108">
        <v>154</v>
      </c>
      <c r="H19" s="105">
        <v>17</v>
      </c>
      <c r="I19" s="105">
        <f>235/H19</f>
        <v>13.82352941176471</v>
      </c>
      <c r="J19" s="191"/>
      <c r="K19" t="s" s="202">
        <v>301</v>
      </c>
      <c r="L19" s="203">
        <v>53.85416666666666</v>
      </c>
      <c r="M19" s="199"/>
      <c r="N19" s="193"/>
      <c r="O19" s="193"/>
      <c r="P19" s="193"/>
      <c r="Q19" t="s" s="205">
        <v>154</v>
      </c>
      <c r="R19" s="195"/>
      <c r="S19" s="195"/>
      <c r="T19" s="195"/>
      <c r="U19" s="195"/>
      <c r="V19" s="196"/>
    </row>
    <row r="20" ht="18" customHeight="1">
      <c r="A20" t="s" s="109">
        <v>186</v>
      </c>
      <c r="B20" t="s" s="108">
        <v>187</v>
      </c>
      <c r="C20" s="105">
        <v>18</v>
      </c>
      <c r="D20" s="190"/>
      <c r="E20" t="s" s="103">
        <v>259</v>
      </c>
      <c r="F20" t="s" s="104">
        <v>260</v>
      </c>
      <c r="G20" t="s" s="104">
        <v>228</v>
      </c>
      <c r="H20" s="105">
        <v>5</v>
      </c>
      <c r="I20" s="105">
        <f>235/H20</f>
        <v>47</v>
      </c>
      <c r="J20" s="191"/>
      <c r="K20" t="s" s="202">
        <v>192</v>
      </c>
      <c r="L20" s="203">
        <v>254.5833333333333</v>
      </c>
      <c r="M20" s="199"/>
      <c r="N20" s="193"/>
      <c r="O20" s="193"/>
      <c r="P20" s="193"/>
      <c r="Q20" t="s" s="205">
        <v>228</v>
      </c>
      <c r="R20" s="195"/>
      <c r="S20" s="195"/>
      <c r="T20" s="195"/>
      <c r="U20" s="195"/>
      <c r="V20" s="196"/>
    </row>
    <row r="21" ht="18" customHeight="1">
      <c r="A21" t="s" s="109">
        <v>336</v>
      </c>
      <c r="B21" t="s" s="108">
        <v>619</v>
      </c>
      <c r="C21" s="105">
        <v>19</v>
      </c>
      <c r="D21" s="190"/>
      <c r="E21" t="s" s="103">
        <v>259</v>
      </c>
      <c r="F21" t="s" s="108">
        <v>260</v>
      </c>
      <c r="G21" t="s" s="108">
        <v>509</v>
      </c>
      <c r="H21" s="105">
        <v>16</v>
      </c>
      <c r="I21" s="105">
        <f>235/H21</f>
        <v>14.6875</v>
      </c>
      <c r="J21" s="191"/>
      <c r="K21" t="s" s="202">
        <v>398</v>
      </c>
      <c r="L21" s="203">
        <v>23.5</v>
      </c>
      <c r="M21" s="193"/>
      <c r="N21" s="193"/>
      <c r="O21" s="193"/>
      <c r="P21" s="193"/>
      <c r="Q21" t="s" s="204">
        <v>398</v>
      </c>
      <c r="R21" s="195"/>
      <c r="S21" s="195"/>
      <c r="T21" s="195"/>
      <c r="U21" s="195"/>
      <c r="V21" s="196"/>
    </row>
    <row r="22" ht="18" customHeight="1">
      <c r="A22" s="206"/>
      <c r="B22" s="207"/>
      <c r="C22" s="208"/>
      <c r="D22" s="209"/>
      <c r="E22" t="s" s="103">
        <v>454</v>
      </c>
      <c r="F22" t="s" s="108">
        <v>455</v>
      </c>
      <c r="G22" t="s" s="104">
        <v>143</v>
      </c>
      <c r="H22" s="105">
        <v>14</v>
      </c>
      <c r="I22" s="105">
        <f>235/H22</f>
        <v>16.78571428571428</v>
      </c>
      <c r="J22" s="191"/>
      <c r="K22" t="s" s="202">
        <v>360</v>
      </c>
      <c r="L22" s="203">
        <v>29.375</v>
      </c>
      <c r="M22" s="193"/>
      <c r="N22" s="193"/>
      <c r="O22" s="193"/>
      <c r="P22" s="193"/>
      <c r="Q22" t="s" s="205">
        <v>154</v>
      </c>
      <c r="R22" s="195"/>
      <c r="S22" s="195"/>
      <c r="T22" s="195"/>
      <c r="U22" s="195"/>
      <c r="V22" s="196"/>
    </row>
    <row r="23" ht="18" customHeight="1">
      <c r="A23" t="s" s="180">
        <v>384</v>
      </c>
      <c r="B23" s="181"/>
      <c r="C23" s="181"/>
      <c r="D23" s="210"/>
      <c r="E23" t="s" s="103">
        <v>420</v>
      </c>
      <c r="F23" t="s" s="104">
        <v>421</v>
      </c>
      <c r="G23" t="s" s="104">
        <v>228</v>
      </c>
      <c r="H23" s="105">
        <v>11</v>
      </c>
      <c r="I23" s="105">
        <f>235/H23</f>
        <v>21.36363636363636</v>
      </c>
      <c r="J23" s="191"/>
      <c r="K23" t="s" s="202">
        <v>266</v>
      </c>
      <c r="L23" s="203">
        <v>72.73809523809524</v>
      </c>
      <c r="M23" s="193"/>
      <c r="N23" s="193"/>
      <c r="O23" s="193"/>
      <c r="P23" s="193"/>
      <c r="Q23" t="s" s="204">
        <v>266</v>
      </c>
      <c r="R23" s="195"/>
      <c r="S23" s="195"/>
      <c r="T23" s="195"/>
      <c r="U23" s="195"/>
      <c r="V23" s="196"/>
    </row>
    <row r="24" ht="18" customHeight="1">
      <c r="A24" t="s" s="211">
        <v>39</v>
      </c>
      <c r="B24" t="s" s="101">
        <v>26</v>
      </c>
      <c r="C24" t="s" s="101">
        <v>498</v>
      </c>
      <c r="D24" s="190"/>
      <c r="E24" t="s" s="109">
        <v>301</v>
      </c>
      <c r="F24" t="s" s="104">
        <v>302</v>
      </c>
      <c r="G24" t="s" s="108">
        <v>384</v>
      </c>
      <c r="H24" s="105">
        <v>6</v>
      </c>
      <c r="I24" s="105">
        <f>235/H24</f>
        <v>39.16666666666666</v>
      </c>
      <c r="J24" s="191"/>
      <c r="K24" t="s" s="202">
        <v>475</v>
      </c>
      <c r="L24" s="203">
        <v>12.36842105263158</v>
      </c>
      <c r="M24" s="193"/>
      <c r="N24" s="193"/>
      <c r="O24" s="193"/>
      <c r="P24" s="193"/>
      <c r="Q24" t="s" s="205">
        <v>154</v>
      </c>
      <c r="R24" s="195"/>
      <c r="S24" s="195"/>
      <c r="T24" s="195"/>
      <c r="U24" s="195"/>
      <c r="V24" s="196"/>
    </row>
    <row r="25" ht="18" customHeight="1">
      <c r="A25" t="s" s="109">
        <v>186</v>
      </c>
      <c r="B25" t="s" s="104">
        <v>187</v>
      </c>
      <c r="C25" s="105">
        <v>1</v>
      </c>
      <c r="D25" s="190"/>
      <c r="E25" t="s" s="109">
        <v>301</v>
      </c>
      <c r="F25" t="s" s="104">
        <v>302</v>
      </c>
      <c r="G25" t="s" s="108">
        <v>315</v>
      </c>
      <c r="H25" s="105">
        <v>16</v>
      </c>
      <c r="I25" s="105">
        <f>235/H25</f>
        <v>14.6875</v>
      </c>
      <c r="J25" s="191"/>
      <c r="K25" t="s" s="202">
        <v>276</v>
      </c>
      <c r="L25" s="203">
        <v>66.33585164835165</v>
      </c>
      <c r="M25" s="193"/>
      <c r="N25" s="193"/>
      <c r="O25" s="193"/>
      <c r="P25" s="193"/>
      <c r="Q25" t="s" s="205">
        <v>108</v>
      </c>
      <c r="R25" s="195"/>
      <c r="S25" s="195"/>
      <c r="T25" s="195"/>
      <c r="U25" s="195"/>
      <c r="V25" s="196"/>
    </row>
    <row r="26" ht="18" customHeight="1">
      <c r="A26" t="s" s="109">
        <v>204</v>
      </c>
      <c r="B26" t="s" s="104">
        <v>205</v>
      </c>
      <c r="C26" s="105">
        <v>2</v>
      </c>
      <c r="D26" s="190"/>
      <c r="E26" t="s" s="109">
        <v>192</v>
      </c>
      <c r="F26" t="s" s="104">
        <v>193</v>
      </c>
      <c r="G26" t="s" s="108">
        <v>384</v>
      </c>
      <c r="H26" s="105">
        <v>12</v>
      </c>
      <c r="I26" s="105">
        <f>235/H26</f>
        <v>19.58333333333333</v>
      </c>
      <c r="J26" s="191"/>
      <c r="K26" t="s" s="202">
        <v>214</v>
      </c>
      <c r="L26" s="203">
        <v>137.0833333333333</v>
      </c>
      <c r="M26" s="193"/>
      <c r="N26" s="193"/>
      <c r="O26" s="193"/>
      <c r="P26" s="193"/>
      <c r="Q26" t="s" s="204">
        <v>292</v>
      </c>
      <c r="R26" s="195"/>
      <c r="S26" s="195"/>
      <c r="T26" s="195"/>
      <c r="U26" s="195"/>
      <c r="V26" s="196"/>
    </row>
    <row r="27" ht="18" customHeight="1">
      <c r="A27" t="s" s="109">
        <v>73</v>
      </c>
      <c r="B27" t="s" s="104">
        <v>74</v>
      </c>
      <c r="C27" s="105">
        <v>3</v>
      </c>
      <c r="D27" s="190"/>
      <c r="E27" t="s" s="109">
        <v>192</v>
      </c>
      <c r="F27" t="s" s="109">
        <v>193</v>
      </c>
      <c r="G27" t="s" s="105">
        <v>271</v>
      </c>
      <c r="H27" s="105">
        <v>1</v>
      </c>
      <c r="I27" s="105">
        <f>235/H27</f>
        <v>235</v>
      </c>
      <c r="J27" s="191"/>
      <c r="K27" t="s" s="202">
        <v>341</v>
      </c>
      <c r="L27" s="203">
        <v>33.57142857142857</v>
      </c>
      <c r="M27" s="193"/>
      <c r="N27" s="193"/>
      <c r="O27" s="193"/>
      <c r="P27" s="193"/>
      <c r="Q27" t="s" s="205">
        <v>90</v>
      </c>
      <c r="R27" s="195"/>
      <c r="S27" s="195"/>
      <c r="T27" s="195"/>
      <c r="U27" s="195"/>
      <c r="V27" s="196"/>
    </row>
    <row r="28" ht="18" customHeight="1">
      <c r="A28" t="s" s="109">
        <v>515</v>
      </c>
      <c r="B28" t="s" s="104">
        <v>29</v>
      </c>
      <c r="C28" s="105">
        <v>4</v>
      </c>
      <c r="D28" s="190"/>
      <c r="E28" t="s" s="103">
        <v>398</v>
      </c>
      <c r="F28" t="s" s="109">
        <v>399</v>
      </c>
      <c r="G28" t="s" s="108">
        <v>154</v>
      </c>
      <c r="H28" s="105">
        <v>10</v>
      </c>
      <c r="I28" s="105">
        <f>235/H28</f>
        <v>23.5</v>
      </c>
      <c r="J28" s="191"/>
      <c r="K28" t="s" s="202">
        <v>465</v>
      </c>
      <c r="L28" s="203">
        <v>13.82352941176471</v>
      </c>
      <c r="M28" s="193"/>
      <c r="N28" s="193"/>
      <c r="O28" s="193"/>
      <c r="P28" s="193"/>
      <c r="Q28" t="s" s="204">
        <v>329</v>
      </c>
      <c r="R28" s="195"/>
      <c r="S28" s="195"/>
      <c r="T28" s="195"/>
      <c r="U28" s="195"/>
      <c r="V28" s="196"/>
    </row>
    <row r="29" ht="18" customHeight="1">
      <c r="A29" t="s" s="109">
        <v>179</v>
      </c>
      <c r="B29" t="s" s="104">
        <v>180</v>
      </c>
      <c r="C29" s="105">
        <v>5</v>
      </c>
      <c r="D29" s="190"/>
      <c r="E29" t="s" s="103">
        <v>360</v>
      </c>
      <c r="F29" t="s" s="108">
        <v>361</v>
      </c>
      <c r="G29" t="s" s="104">
        <v>143</v>
      </c>
      <c r="H29" s="105">
        <v>8</v>
      </c>
      <c r="I29" s="105">
        <f>235/H29</f>
        <v>29.375</v>
      </c>
      <c r="J29" s="191"/>
      <c r="K29" t="s" s="202">
        <v>292</v>
      </c>
      <c r="L29" s="203">
        <v>58.75</v>
      </c>
      <c r="M29" s="193"/>
      <c r="N29" s="193"/>
      <c r="O29" s="193"/>
      <c r="P29" s="193"/>
      <c r="Q29" t="s" s="205">
        <v>509</v>
      </c>
      <c r="R29" s="195"/>
      <c r="S29" s="195"/>
      <c r="T29" s="195"/>
      <c r="U29" s="195"/>
      <c r="V29" s="196"/>
    </row>
    <row r="30" ht="18" customHeight="1">
      <c r="A30" t="s" s="109">
        <v>301</v>
      </c>
      <c r="B30" t="s" s="104">
        <v>302</v>
      </c>
      <c r="C30" s="105">
        <v>6</v>
      </c>
      <c r="D30" s="190"/>
      <c r="E30" t="s" s="103">
        <v>266</v>
      </c>
      <c r="F30" t="s" s="104">
        <v>267</v>
      </c>
      <c r="G30" t="s" s="108">
        <v>154</v>
      </c>
      <c r="H30" s="105">
        <v>6</v>
      </c>
      <c r="I30" s="105">
        <f>235/H30</f>
        <v>39.16666666666666</v>
      </c>
      <c r="J30" s="191"/>
      <c r="K30" t="s" s="202">
        <v>457</v>
      </c>
      <c r="L30" s="203">
        <v>15.66666666666667</v>
      </c>
      <c r="M30" s="193"/>
      <c r="N30" s="193"/>
      <c r="O30" s="193"/>
      <c r="P30" s="193"/>
      <c r="Q30" t="s" s="205">
        <v>343</v>
      </c>
      <c r="R30" s="195"/>
      <c r="S30" s="195"/>
      <c r="T30" s="195"/>
      <c r="U30" s="195"/>
      <c r="V30" s="196"/>
    </row>
    <row r="31" ht="18" customHeight="1">
      <c r="A31" t="s" s="109">
        <v>242</v>
      </c>
      <c r="B31" t="s" s="104">
        <v>243</v>
      </c>
      <c r="C31" s="105">
        <v>7</v>
      </c>
      <c r="D31" s="190"/>
      <c r="E31" t="s" s="103">
        <v>266</v>
      </c>
      <c r="F31" t="s" s="104">
        <v>267</v>
      </c>
      <c r="G31" t="s" s="104">
        <v>108</v>
      </c>
      <c r="H31" s="105">
        <v>7</v>
      </c>
      <c r="I31" s="105">
        <f>235/H31</f>
        <v>33.57142857142857</v>
      </c>
      <c r="J31" s="191"/>
      <c r="K31" t="s" s="202">
        <v>380</v>
      </c>
      <c r="L31" s="203">
        <v>26.11111111111111</v>
      </c>
      <c r="M31" s="193"/>
      <c r="N31" s="193"/>
      <c r="O31" s="193"/>
      <c r="P31" s="193"/>
      <c r="Q31" t="s" s="204">
        <v>64</v>
      </c>
      <c r="R31" s="195"/>
      <c r="S31" s="195"/>
      <c r="T31" s="195"/>
      <c r="U31" s="195"/>
      <c r="V31" s="196"/>
    </row>
    <row r="32" ht="18" customHeight="1">
      <c r="A32" t="s" s="109">
        <v>76</v>
      </c>
      <c r="B32" t="s" s="104">
        <v>77</v>
      </c>
      <c r="C32" s="105">
        <v>8</v>
      </c>
      <c r="D32" s="190"/>
      <c r="E32" t="s" s="103">
        <v>475</v>
      </c>
      <c r="F32" t="s" s="104">
        <v>476</v>
      </c>
      <c r="G32" t="s" s="104">
        <v>108</v>
      </c>
      <c r="H32" s="105">
        <v>19</v>
      </c>
      <c r="I32" s="105">
        <f>235/H32</f>
        <v>12.36842105263158</v>
      </c>
      <c r="J32" s="191"/>
      <c r="K32" t="s" s="202">
        <v>344</v>
      </c>
      <c r="L32" s="203">
        <v>33.57142857142857</v>
      </c>
      <c r="M32" s="193"/>
      <c r="N32" s="193"/>
      <c r="O32" s="193"/>
      <c r="P32" s="193"/>
      <c r="Q32" t="s" s="205">
        <v>108</v>
      </c>
      <c r="R32" s="195"/>
      <c r="S32" s="195"/>
      <c r="T32" s="195"/>
      <c r="U32" s="195"/>
      <c r="V32" s="196"/>
    </row>
    <row r="33" ht="18" customHeight="1">
      <c r="A33" t="s" s="109">
        <v>382</v>
      </c>
      <c r="B33" t="s" s="104">
        <v>383</v>
      </c>
      <c r="C33" s="105">
        <v>9</v>
      </c>
      <c r="D33" s="190"/>
      <c r="E33" t="s" s="109">
        <v>276</v>
      </c>
      <c r="F33" t="s" s="108">
        <v>277</v>
      </c>
      <c r="G33" t="s" s="104">
        <v>124</v>
      </c>
      <c r="H33" s="105">
        <v>16</v>
      </c>
      <c r="I33" s="105">
        <f>235/H33</f>
        <v>14.6875</v>
      </c>
      <c r="J33" s="191"/>
      <c r="K33" t="s" s="202">
        <v>311</v>
      </c>
      <c r="L33" s="203">
        <v>47</v>
      </c>
      <c r="M33" s="193"/>
      <c r="N33" s="193"/>
      <c r="O33" s="193"/>
      <c r="P33" s="193"/>
      <c r="Q33" t="s" s="205">
        <v>143</v>
      </c>
      <c r="R33" s="195"/>
      <c r="S33" s="195"/>
      <c r="T33" s="195"/>
      <c r="U33" s="195"/>
      <c r="V33" s="196"/>
    </row>
    <row r="34" ht="18" customHeight="1">
      <c r="A34" t="s" s="109">
        <v>85</v>
      </c>
      <c r="B34" t="s" s="104">
        <v>513</v>
      </c>
      <c r="C34" s="105">
        <v>10</v>
      </c>
      <c r="D34" s="190"/>
      <c r="E34" t="s" s="105">
        <v>276</v>
      </c>
      <c r="F34" t="s" s="104">
        <v>620</v>
      </c>
      <c r="G34" t="s" s="108">
        <v>315</v>
      </c>
      <c r="H34" s="105">
        <v>7</v>
      </c>
      <c r="I34" s="105">
        <f>235/H34</f>
        <v>33.57142857142857</v>
      </c>
      <c r="J34" s="191"/>
      <c r="K34" t="s" s="202">
        <v>329</v>
      </c>
      <c r="L34" s="203">
        <v>37.03030303030303</v>
      </c>
      <c r="M34" s="193"/>
      <c r="N34" s="193"/>
      <c r="O34" s="193"/>
      <c r="P34" s="193"/>
      <c r="Q34" t="s" s="205">
        <v>114</v>
      </c>
      <c r="R34" s="195"/>
      <c r="S34" s="195"/>
      <c r="T34" s="195"/>
      <c r="U34" s="195"/>
      <c r="V34" s="196"/>
    </row>
    <row r="35" ht="18" customHeight="1">
      <c r="A35" t="s" s="109">
        <v>97</v>
      </c>
      <c r="B35" t="s" s="104">
        <v>98</v>
      </c>
      <c r="C35" s="105">
        <v>11</v>
      </c>
      <c r="D35" s="190"/>
      <c r="E35" t="s" s="103">
        <v>276</v>
      </c>
      <c r="F35" t="s" s="108">
        <v>277</v>
      </c>
      <c r="G35" t="s" s="104">
        <v>143</v>
      </c>
      <c r="H35" s="105">
        <v>13</v>
      </c>
      <c r="I35" s="105">
        <f>235/H35</f>
        <v>18.07692307692308</v>
      </c>
      <c r="J35" s="191"/>
      <c r="K35" t="s" s="202">
        <v>477</v>
      </c>
      <c r="L35" s="203">
        <v>12.36842105263158</v>
      </c>
      <c r="M35" s="193"/>
      <c r="N35" s="193"/>
      <c r="O35" s="193"/>
      <c r="P35" s="193"/>
      <c r="Q35" t="s" s="204">
        <v>117</v>
      </c>
      <c r="R35" s="195"/>
      <c r="S35" s="195"/>
      <c r="T35" s="195"/>
      <c r="U35" s="195"/>
      <c r="V35" s="196"/>
    </row>
    <row r="36" ht="18" customHeight="1">
      <c r="A36" t="s" s="109">
        <v>192</v>
      </c>
      <c r="B36" t="s" s="104">
        <v>193</v>
      </c>
      <c r="C36" s="105">
        <v>12</v>
      </c>
      <c r="D36" s="190"/>
      <c r="E36" t="s" s="103">
        <v>214</v>
      </c>
      <c r="F36" t="s" s="104">
        <v>215</v>
      </c>
      <c r="G36" t="s" s="108">
        <v>154</v>
      </c>
      <c r="H36" s="105">
        <v>2</v>
      </c>
      <c r="I36" s="105">
        <f>235/H36</f>
        <v>117.5</v>
      </c>
      <c r="J36" s="191"/>
      <c r="K36" t="s" s="202">
        <v>273</v>
      </c>
      <c r="L36" s="203">
        <v>71.11842105263158</v>
      </c>
      <c r="M36" s="193"/>
      <c r="N36" s="193"/>
      <c r="O36" s="193"/>
      <c r="P36" s="193"/>
      <c r="Q36" t="s" s="205">
        <v>90</v>
      </c>
      <c r="R36" s="195"/>
      <c r="S36" s="195"/>
      <c r="T36" s="195"/>
      <c r="U36" s="195"/>
      <c r="V36" s="196"/>
    </row>
    <row r="37" ht="18" customHeight="1">
      <c r="A37" t="s" s="109">
        <v>189</v>
      </c>
      <c r="B37" t="s" s="104">
        <v>190</v>
      </c>
      <c r="C37" s="105">
        <v>13</v>
      </c>
      <c r="D37" s="190"/>
      <c r="E37" t="s" s="103">
        <v>214</v>
      </c>
      <c r="F37" t="s" s="108">
        <v>215</v>
      </c>
      <c r="G37" t="s" s="104">
        <v>143</v>
      </c>
      <c r="H37" s="105">
        <v>12</v>
      </c>
      <c r="I37" s="105">
        <f>235/H37</f>
        <v>19.58333333333333</v>
      </c>
      <c r="J37" s="191"/>
      <c r="K37" t="s" s="202">
        <v>64</v>
      </c>
      <c r="L37" s="203">
        <v>172.3333333333333</v>
      </c>
      <c r="M37" s="193"/>
      <c r="N37" s="193"/>
      <c r="O37" s="193"/>
      <c r="P37" s="193"/>
      <c r="Q37" t="s" s="205">
        <v>108</v>
      </c>
      <c r="R37" s="195"/>
      <c r="S37" s="195"/>
      <c r="T37" s="195"/>
      <c r="U37" s="195"/>
      <c r="V37" s="196"/>
    </row>
    <row r="38" ht="18" customHeight="1">
      <c r="A38" t="s" s="109">
        <v>338</v>
      </c>
      <c r="B38" t="s" s="104">
        <v>339</v>
      </c>
      <c r="C38" s="105">
        <v>14</v>
      </c>
      <c r="D38" s="190"/>
      <c r="E38" t="s" s="103">
        <v>341</v>
      </c>
      <c r="F38" t="s" s="104">
        <v>342</v>
      </c>
      <c r="G38" t="s" s="108">
        <v>343</v>
      </c>
      <c r="H38" s="111">
        <v>7</v>
      </c>
      <c r="I38" s="105">
        <f>235/H38</f>
        <v>33.57142857142857</v>
      </c>
      <c r="J38" s="191"/>
      <c r="K38" t="s" s="202">
        <v>117</v>
      </c>
      <c r="L38" s="203">
        <v>80.57142857142857</v>
      </c>
      <c r="M38" s="193"/>
      <c r="N38" s="193"/>
      <c r="O38" s="193"/>
      <c r="P38" s="193"/>
      <c r="Q38" t="s" s="204">
        <v>82</v>
      </c>
      <c r="R38" s="195"/>
      <c r="S38" s="195"/>
      <c r="T38" s="195"/>
      <c r="U38" s="195"/>
      <c r="V38" s="196"/>
    </row>
    <row r="39" ht="18" customHeight="1">
      <c r="A39" t="s" s="104">
        <v>457</v>
      </c>
      <c r="B39" t="s" s="104">
        <v>458</v>
      </c>
      <c r="C39" s="105">
        <v>15</v>
      </c>
      <c r="D39" s="190"/>
      <c r="E39" t="s" s="109">
        <v>465</v>
      </c>
      <c r="F39" t="s" s="104">
        <v>466</v>
      </c>
      <c r="G39" t="s" s="108">
        <v>384</v>
      </c>
      <c r="H39" s="105">
        <v>17</v>
      </c>
      <c r="I39" s="105">
        <f>235/H39</f>
        <v>13.82352941176471</v>
      </c>
      <c r="J39" s="191"/>
      <c r="K39" t="s" s="202">
        <v>479</v>
      </c>
      <c r="L39" s="203">
        <v>11.75</v>
      </c>
      <c r="M39" s="193"/>
      <c r="N39" s="193"/>
      <c r="O39" s="193"/>
      <c r="P39" s="193"/>
      <c r="Q39" t="s" s="205">
        <v>124</v>
      </c>
      <c r="R39" s="195"/>
      <c r="S39" s="195"/>
      <c r="T39" s="195"/>
      <c r="U39" s="195"/>
      <c r="V39" s="196"/>
    </row>
    <row r="40" ht="18" customHeight="1">
      <c r="A40" t="s" s="109">
        <v>162</v>
      </c>
      <c r="B40" t="s" s="104">
        <v>163</v>
      </c>
      <c r="C40" s="105">
        <v>16</v>
      </c>
      <c r="D40" s="190"/>
      <c r="E40" t="s" s="103">
        <v>292</v>
      </c>
      <c r="F40" t="s" s="104">
        <v>293</v>
      </c>
      <c r="G40" t="s" s="104">
        <v>90</v>
      </c>
      <c r="H40" s="105">
        <v>4</v>
      </c>
      <c r="I40" s="105">
        <f>235/H40</f>
        <v>58.75</v>
      </c>
      <c r="J40" s="191"/>
      <c r="K40" t="s" s="202">
        <v>346</v>
      </c>
      <c r="L40" s="203">
        <v>33.57142857142857</v>
      </c>
      <c r="M40" s="193"/>
      <c r="N40" s="193"/>
      <c r="O40" s="193"/>
      <c r="P40" s="193"/>
      <c r="Q40" t="s" s="205">
        <v>509</v>
      </c>
      <c r="R40" s="195"/>
      <c r="S40" s="195"/>
      <c r="T40" s="195"/>
      <c r="U40" s="195"/>
      <c r="V40" s="196"/>
    </row>
    <row r="41" ht="18" customHeight="1">
      <c r="A41" t="s" s="109">
        <v>465</v>
      </c>
      <c r="B41" t="s" s="104">
        <v>466</v>
      </c>
      <c r="C41" s="105">
        <v>17</v>
      </c>
      <c r="D41" s="190"/>
      <c r="E41" t="s" s="104">
        <v>457</v>
      </c>
      <c r="F41" t="s" s="104">
        <v>458</v>
      </c>
      <c r="G41" t="s" s="108">
        <v>384</v>
      </c>
      <c r="H41" s="105">
        <v>15</v>
      </c>
      <c r="I41" s="105">
        <f>235/H41</f>
        <v>15.66666666666667</v>
      </c>
      <c r="J41" s="191"/>
      <c r="K41" t="s" s="202">
        <v>82</v>
      </c>
      <c r="L41" s="203">
        <v>100.7142857142857</v>
      </c>
      <c r="M41" s="193"/>
      <c r="N41" s="193"/>
      <c r="O41" s="193"/>
      <c r="P41" s="193"/>
      <c r="Q41" t="s" s="205">
        <v>133</v>
      </c>
      <c r="R41" s="195"/>
      <c r="S41" s="195"/>
      <c r="T41" s="195"/>
      <c r="U41" s="195"/>
      <c r="V41" s="196"/>
    </row>
    <row r="42" ht="18" customHeight="1">
      <c r="A42" t="s" s="109">
        <v>469</v>
      </c>
      <c r="B42" t="s" s="104">
        <v>470</v>
      </c>
      <c r="C42" s="105">
        <v>18</v>
      </c>
      <c r="D42" s="190"/>
      <c r="E42" t="s" s="109">
        <v>380</v>
      </c>
      <c r="F42" t="s" s="104">
        <v>381</v>
      </c>
      <c r="G42" t="s" s="108">
        <v>315</v>
      </c>
      <c r="H42" s="105">
        <v>9</v>
      </c>
      <c r="I42" s="105">
        <f>235/H42</f>
        <v>26.11111111111111</v>
      </c>
      <c r="J42" s="191"/>
      <c r="K42" t="s" s="202">
        <v>85</v>
      </c>
      <c r="L42" s="203">
        <v>116.1944444444444</v>
      </c>
      <c r="M42" s="193"/>
      <c r="N42" s="193"/>
      <c r="O42" s="193"/>
      <c r="P42" s="193"/>
      <c r="Q42" t="s" s="205">
        <v>343</v>
      </c>
      <c r="R42" s="195"/>
      <c r="S42" s="195"/>
      <c r="T42" s="195"/>
      <c r="U42" s="195"/>
      <c r="V42" s="196"/>
    </row>
    <row r="43" ht="18" customHeight="1">
      <c r="A43" t="s" s="109">
        <v>273</v>
      </c>
      <c r="B43" t="s" s="104">
        <v>621</v>
      </c>
      <c r="C43" s="105">
        <v>19</v>
      </c>
      <c r="D43" s="190"/>
      <c r="E43" t="s" s="109">
        <v>344</v>
      </c>
      <c r="F43" t="s" s="109">
        <v>345</v>
      </c>
      <c r="G43" t="s" s="105">
        <v>271</v>
      </c>
      <c r="H43" s="105">
        <v>7</v>
      </c>
      <c r="I43" s="105">
        <f>235/H43</f>
        <v>33.57142857142857</v>
      </c>
      <c r="J43" s="191"/>
      <c r="K43" t="s" s="202">
        <v>220</v>
      </c>
      <c r="L43" s="203">
        <v>117.5</v>
      </c>
      <c r="M43" s="193"/>
      <c r="N43" s="193"/>
      <c r="O43" s="193"/>
      <c r="P43" s="193"/>
      <c r="Q43" t="s" s="204">
        <v>85</v>
      </c>
      <c r="R43" s="195"/>
      <c r="S43" s="195"/>
      <c r="T43" s="195"/>
      <c r="U43" s="195"/>
      <c r="V43" s="196"/>
    </row>
    <row r="44" ht="18" customHeight="1">
      <c r="A44" t="s" s="109">
        <v>355</v>
      </c>
      <c r="B44" t="s" s="104">
        <v>622</v>
      </c>
      <c r="C44" s="105">
        <v>20</v>
      </c>
      <c r="D44" s="190"/>
      <c r="E44" t="s" s="109">
        <v>311</v>
      </c>
      <c r="F44" t="s" s="109">
        <v>312</v>
      </c>
      <c r="G44" t="s" s="105">
        <v>271</v>
      </c>
      <c r="H44" s="105">
        <v>5</v>
      </c>
      <c r="I44" s="105">
        <f>235/H44</f>
        <v>47</v>
      </c>
      <c r="J44" s="191"/>
      <c r="K44" t="s" s="202">
        <v>67</v>
      </c>
      <c r="L44" s="203">
        <v>95.11904761904762</v>
      </c>
      <c r="M44" s="193"/>
      <c r="N44" s="193"/>
      <c r="O44" s="193"/>
      <c r="P44" s="193"/>
      <c r="Q44" t="s" s="205">
        <v>384</v>
      </c>
      <c r="R44" s="195"/>
      <c r="S44" s="195"/>
      <c r="T44" s="195"/>
      <c r="U44" s="195"/>
      <c r="V44" s="196"/>
    </row>
    <row r="45" ht="18" customHeight="1">
      <c r="A45" s="212"/>
      <c r="B45" s="213"/>
      <c r="C45" s="213"/>
      <c r="D45" s="210"/>
      <c r="E45" t="s" s="103">
        <v>329</v>
      </c>
      <c r="F45" t="s" s="104">
        <v>330</v>
      </c>
      <c r="G45" t="s" s="108">
        <v>343</v>
      </c>
      <c r="H45" s="111">
        <v>11</v>
      </c>
      <c r="I45" s="105">
        <f>235/H45</f>
        <v>21.36363636363636</v>
      </c>
      <c r="J45" s="191"/>
      <c r="K45" t="s" s="202">
        <v>61</v>
      </c>
      <c r="L45" s="203">
        <v>146.875</v>
      </c>
      <c r="M45" s="193"/>
      <c r="N45" s="193"/>
      <c r="O45" s="193"/>
      <c r="P45" s="193"/>
      <c r="Q45" t="s" s="205">
        <v>509</v>
      </c>
      <c r="R45" s="195"/>
      <c r="S45" s="195"/>
      <c r="T45" s="195"/>
      <c r="U45" s="195"/>
      <c r="V45" s="196"/>
    </row>
    <row r="46" ht="18" customHeight="1">
      <c r="A46" t="s" s="214">
        <v>154</v>
      </c>
      <c r="B46" s="215"/>
      <c r="C46" s="216"/>
      <c r="D46" s="190"/>
      <c r="E46" t="s" s="103">
        <v>329</v>
      </c>
      <c r="F46" t="s" s="108">
        <v>330</v>
      </c>
      <c r="G46" t="s" s="108">
        <v>509</v>
      </c>
      <c r="H46" s="105">
        <v>15</v>
      </c>
      <c r="I46" s="105">
        <f>235/H46</f>
        <v>15.66666666666667</v>
      </c>
      <c r="J46" s="191"/>
      <c r="K46" t="s" s="202">
        <v>76</v>
      </c>
      <c r="L46" s="203">
        <v>58.75</v>
      </c>
      <c r="M46" s="193"/>
      <c r="N46" s="193"/>
      <c r="O46" s="193"/>
      <c r="P46" s="193"/>
      <c r="Q46" t="s" s="205">
        <v>315</v>
      </c>
      <c r="R46" s="195"/>
      <c r="S46" s="195"/>
      <c r="T46" s="195"/>
      <c r="U46" s="195"/>
      <c r="V46" s="196"/>
    </row>
    <row r="47" ht="18" customHeight="1">
      <c r="A47" t="s" s="101">
        <v>39</v>
      </c>
      <c r="B47" t="s" s="101">
        <v>26</v>
      </c>
      <c r="C47" t="s" s="101">
        <v>498</v>
      </c>
      <c r="D47" s="190"/>
      <c r="E47" t="s" s="109">
        <v>477</v>
      </c>
      <c r="F47" t="s" s="104">
        <v>478</v>
      </c>
      <c r="G47" t="s" s="108">
        <v>315</v>
      </c>
      <c r="H47" s="105">
        <v>19</v>
      </c>
      <c r="I47" s="105">
        <f>235/H47</f>
        <v>12.36842105263158</v>
      </c>
      <c r="J47" s="191"/>
      <c r="K47" t="s" s="202">
        <v>175</v>
      </c>
      <c r="L47" s="203">
        <v>321.1666666666667</v>
      </c>
      <c r="M47" s="193"/>
      <c r="N47" s="193"/>
      <c r="O47" s="193"/>
      <c r="P47" s="193"/>
      <c r="Q47" t="s" s="205">
        <v>228</v>
      </c>
      <c r="R47" s="195"/>
      <c r="S47" s="195"/>
      <c r="T47" s="195"/>
      <c r="U47" s="195"/>
      <c r="V47" s="196"/>
    </row>
    <row r="48" ht="18" customHeight="1">
      <c r="A48" t="s" s="103">
        <v>52</v>
      </c>
      <c r="B48" t="s" s="104">
        <v>53</v>
      </c>
      <c r="C48" s="105">
        <v>1</v>
      </c>
      <c r="D48" s="190"/>
      <c r="E48" t="s" s="109">
        <v>273</v>
      </c>
      <c r="F48" t="s" s="104">
        <v>274</v>
      </c>
      <c r="G48" t="s" s="108">
        <v>384</v>
      </c>
      <c r="H48" s="105">
        <v>19</v>
      </c>
      <c r="I48" s="105">
        <f>235/H48</f>
        <v>12.36842105263158</v>
      </c>
      <c r="J48" s="191"/>
      <c r="K48" t="s" s="202">
        <v>434</v>
      </c>
      <c r="L48" s="203">
        <v>18.07692307692308</v>
      </c>
      <c r="M48" s="193"/>
      <c r="N48" s="193"/>
      <c r="O48" s="193"/>
      <c r="P48" s="193"/>
      <c r="Q48" t="s" s="204">
        <v>67</v>
      </c>
      <c r="R48" s="195"/>
      <c r="S48" s="195"/>
      <c r="T48" s="195"/>
      <c r="U48" s="195"/>
      <c r="V48" s="196"/>
    </row>
    <row r="49" ht="18" customHeight="1">
      <c r="A49" t="s" s="103">
        <v>214</v>
      </c>
      <c r="B49" t="s" s="104">
        <v>215</v>
      </c>
      <c r="C49" s="105">
        <v>2</v>
      </c>
      <c r="D49" s="190"/>
      <c r="E49" t="s" s="103">
        <v>273</v>
      </c>
      <c r="F49" t="s" s="104">
        <v>274</v>
      </c>
      <c r="G49" t="s" s="108">
        <v>343</v>
      </c>
      <c r="H49" s="111">
        <v>8</v>
      </c>
      <c r="I49" s="105">
        <f>235/H49</f>
        <v>29.375</v>
      </c>
      <c r="J49" s="191"/>
      <c r="K49" t="s" s="202">
        <v>245</v>
      </c>
      <c r="L49" s="203">
        <v>91.38888888888889</v>
      </c>
      <c r="M49" s="193"/>
      <c r="N49" s="193"/>
      <c r="O49" s="193"/>
      <c r="P49" s="193"/>
      <c r="Q49" t="s" s="205">
        <v>124</v>
      </c>
      <c r="R49" s="195"/>
      <c r="S49" s="195"/>
      <c r="T49" s="195"/>
      <c r="U49" s="195"/>
      <c r="V49" s="196"/>
    </row>
    <row r="50" ht="18" customHeight="1">
      <c r="A50" t="s" s="103">
        <v>236</v>
      </c>
      <c r="B50" t="s" s="109">
        <v>237</v>
      </c>
      <c r="C50" s="105">
        <v>3</v>
      </c>
      <c r="D50" s="190"/>
      <c r="E50" t="s" s="103">
        <v>273</v>
      </c>
      <c r="F50" t="s" s="105">
        <v>274</v>
      </c>
      <c r="G50" t="s" s="108">
        <v>509</v>
      </c>
      <c r="H50" s="105">
        <v>8</v>
      </c>
      <c r="I50" s="105">
        <f>235/H50</f>
        <v>29.375</v>
      </c>
      <c r="J50" s="191"/>
      <c r="K50" t="s" s="202">
        <v>377</v>
      </c>
      <c r="L50" s="203">
        <v>27.05592105263158</v>
      </c>
      <c r="M50" s="193"/>
      <c r="N50" s="193"/>
      <c r="O50" s="193"/>
      <c r="P50" s="193"/>
      <c r="Q50" t="s" s="205">
        <v>133</v>
      </c>
      <c r="R50" s="195"/>
      <c r="S50" s="195"/>
      <c r="T50" s="195"/>
      <c r="U50" s="195"/>
      <c r="V50" s="196"/>
    </row>
    <row r="51" ht="18" customHeight="1">
      <c r="A51" t="s" s="103">
        <v>239</v>
      </c>
      <c r="B51" t="s" s="104">
        <v>623</v>
      </c>
      <c r="C51" s="105">
        <v>4</v>
      </c>
      <c r="D51" s="190"/>
      <c r="E51" t="s" s="103">
        <v>64</v>
      </c>
      <c r="F51" t="s" s="104">
        <v>65</v>
      </c>
      <c r="G51" t="s" s="104">
        <v>108</v>
      </c>
      <c r="H51" s="105">
        <v>3</v>
      </c>
      <c r="I51" s="105">
        <f>235/H51</f>
        <v>78.33333333333333</v>
      </c>
      <c r="J51" s="191"/>
      <c r="K51" t="s" s="202">
        <v>280</v>
      </c>
      <c r="L51" s="203">
        <v>65.74404761904762</v>
      </c>
      <c r="M51" s="193"/>
      <c r="N51" s="193"/>
      <c r="O51" s="193"/>
      <c r="P51" s="193"/>
      <c r="Q51" t="s" s="204">
        <v>61</v>
      </c>
      <c r="R51" s="195"/>
      <c r="S51" s="195"/>
      <c r="T51" s="195"/>
      <c r="U51" s="195"/>
      <c r="V51" s="196"/>
    </row>
    <row r="52" ht="18" customHeight="1">
      <c r="A52" t="s" s="103">
        <v>286</v>
      </c>
      <c r="B52" t="s" s="104">
        <v>287</v>
      </c>
      <c r="C52" s="105">
        <v>5</v>
      </c>
      <c r="D52" s="190"/>
      <c r="E52" t="s" s="103">
        <v>64</v>
      </c>
      <c r="F52" t="s" s="108">
        <v>65</v>
      </c>
      <c r="G52" t="s" s="104">
        <v>143</v>
      </c>
      <c r="H52" s="105">
        <v>5</v>
      </c>
      <c r="I52" s="105">
        <f>235/H52</f>
        <v>47</v>
      </c>
      <c r="J52" s="191"/>
      <c r="K52" t="s" s="202">
        <v>515</v>
      </c>
      <c r="L52" s="203">
        <v>97.91666666666666</v>
      </c>
      <c r="M52" s="193"/>
      <c r="N52" s="193"/>
      <c r="O52" s="193"/>
      <c r="P52" s="193"/>
      <c r="Q52" t="s" s="205">
        <v>315</v>
      </c>
      <c r="R52" s="195"/>
      <c r="S52" s="195"/>
      <c r="T52" s="195"/>
      <c r="U52" s="195"/>
      <c r="V52" s="196"/>
    </row>
    <row r="53" ht="18" customHeight="1">
      <c r="A53" t="s" s="103">
        <v>266</v>
      </c>
      <c r="B53" t="s" s="104">
        <v>267</v>
      </c>
      <c r="C53" s="105">
        <v>6</v>
      </c>
      <c r="D53" s="190"/>
      <c r="E53" t="s" s="103">
        <v>64</v>
      </c>
      <c r="F53" t="s" s="108">
        <v>65</v>
      </c>
      <c r="G53" t="s" s="105">
        <v>114</v>
      </c>
      <c r="H53" s="105">
        <v>5</v>
      </c>
      <c r="I53" s="105">
        <f>235/H53</f>
        <v>47</v>
      </c>
      <c r="J53" s="191"/>
      <c r="K53" t="s" s="202">
        <v>333</v>
      </c>
      <c r="L53" s="203">
        <v>36.05113636363636</v>
      </c>
      <c r="M53" s="193"/>
      <c r="N53" s="193"/>
      <c r="O53" s="193"/>
      <c r="P53" s="193"/>
      <c r="Q53" t="s" s="205">
        <v>143</v>
      </c>
      <c r="R53" s="195"/>
      <c r="S53" s="195"/>
      <c r="T53" s="195"/>
      <c r="U53" s="195"/>
      <c r="V53" s="196"/>
    </row>
    <row r="54" ht="18" customHeight="1">
      <c r="A54" t="s" s="103">
        <v>304</v>
      </c>
      <c r="B54" t="s" s="104">
        <v>305</v>
      </c>
      <c r="C54" s="105">
        <v>7</v>
      </c>
      <c r="D54" s="190"/>
      <c r="E54" t="s" s="103">
        <v>117</v>
      </c>
      <c r="F54" t="s" s="104">
        <v>118</v>
      </c>
      <c r="G54" t="s" s="104">
        <v>90</v>
      </c>
      <c r="H54" s="105">
        <v>7</v>
      </c>
      <c r="I54" s="105">
        <f>235/H54</f>
        <v>33.57142857142857</v>
      </c>
      <c r="J54" s="191"/>
      <c r="K54" t="s" s="202">
        <v>624</v>
      </c>
      <c r="L54" s="203">
        <v>35.18716577540107</v>
      </c>
      <c r="M54" s="193"/>
      <c r="N54" s="193"/>
      <c r="O54" s="193"/>
      <c r="P54" s="193"/>
      <c r="Q54" t="s" s="205">
        <v>271</v>
      </c>
      <c r="R54" s="195"/>
      <c r="S54" s="195"/>
      <c r="T54" s="195"/>
      <c r="U54" s="195"/>
      <c r="V54" s="196"/>
    </row>
    <row r="55" ht="18" customHeight="1">
      <c r="A55" t="s" s="103">
        <v>262</v>
      </c>
      <c r="B55" t="s" s="104">
        <v>263</v>
      </c>
      <c r="C55" s="105">
        <v>8</v>
      </c>
      <c r="D55" s="190"/>
      <c r="E55" t="s" s="103">
        <v>117</v>
      </c>
      <c r="F55" t="s" s="104">
        <v>118</v>
      </c>
      <c r="G55" t="s" s="104">
        <v>108</v>
      </c>
      <c r="H55" s="105">
        <v>5</v>
      </c>
      <c r="I55" s="105">
        <f>235/H55</f>
        <v>47</v>
      </c>
      <c r="J55" s="191"/>
      <c r="K55" t="s" s="202">
        <v>382</v>
      </c>
      <c r="L55" s="203">
        <v>26.11111111111111</v>
      </c>
      <c r="M55" s="193"/>
      <c r="N55" s="193"/>
      <c r="O55" s="193"/>
      <c r="P55" s="193"/>
      <c r="Q55" t="s" s="204">
        <v>76</v>
      </c>
      <c r="R55" s="195"/>
      <c r="S55" s="195"/>
      <c r="T55" s="195"/>
      <c r="U55" s="195"/>
      <c r="V55" s="196"/>
    </row>
    <row r="56" ht="18" customHeight="1">
      <c r="A56" t="s" s="103">
        <v>208</v>
      </c>
      <c r="B56" t="s" s="109">
        <v>209</v>
      </c>
      <c r="C56" s="105">
        <v>9</v>
      </c>
      <c r="D56" s="190"/>
      <c r="E56" t="s" s="103">
        <v>479</v>
      </c>
      <c r="F56" t="s" s="108">
        <v>480</v>
      </c>
      <c r="G56" t="s" s="104">
        <v>143</v>
      </c>
      <c r="H56" s="105">
        <v>20</v>
      </c>
      <c r="I56" s="105">
        <f>235/H56</f>
        <v>11.75</v>
      </c>
      <c r="J56" s="191"/>
      <c r="K56" t="s" s="202">
        <v>428</v>
      </c>
      <c r="L56" s="203">
        <v>19.58333333333333</v>
      </c>
      <c r="M56" s="193"/>
      <c r="N56" s="193"/>
      <c r="O56" s="193"/>
      <c r="P56" s="193"/>
      <c r="Q56" t="s" s="205">
        <v>384</v>
      </c>
      <c r="R56" s="195"/>
      <c r="S56" s="195"/>
      <c r="T56" s="195"/>
      <c r="U56" s="195"/>
      <c r="V56" s="196"/>
    </row>
    <row r="57" ht="18" customHeight="1">
      <c r="A57" t="s" s="103">
        <v>398</v>
      </c>
      <c r="B57" t="s" s="109">
        <v>399</v>
      </c>
      <c r="C57" s="105">
        <v>10</v>
      </c>
      <c r="D57" s="190"/>
      <c r="E57" t="s" s="103">
        <v>346</v>
      </c>
      <c r="F57" t="s" s="104">
        <v>347</v>
      </c>
      <c r="G57" t="s" s="108">
        <v>154</v>
      </c>
      <c r="H57" s="105">
        <v>14</v>
      </c>
      <c r="I57" s="105">
        <f>235/H57</f>
        <v>16.78571428571428</v>
      </c>
      <c r="J57" s="191"/>
      <c r="K57" t="s" s="202">
        <v>422</v>
      </c>
      <c r="L57" s="203">
        <v>21.36363636363636</v>
      </c>
      <c r="M57" s="193"/>
      <c r="N57" s="193"/>
      <c r="O57" s="193"/>
      <c r="P57" s="193"/>
      <c r="Q57" t="s" s="205">
        <v>114</v>
      </c>
      <c r="R57" s="195"/>
      <c r="S57" s="195"/>
      <c r="T57" s="195"/>
      <c r="U57" s="195"/>
      <c r="V57" s="196"/>
    </row>
    <row r="58" ht="18" customHeight="1">
      <c r="A58" t="s" s="103">
        <v>144</v>
      </c>
      <c r="B58" t="s" s="104">
        <v>145</v>
      </c>
      <c r="C58" s="105">
        <v>11</v>
      </c>
      <c r="D58" s="190"/>
      <c r="E58" t="s" s="103">
        <v>346</v>
      </c>
      <c r="F58" t="s" s="104">
        <v>347</v>
      </c>
      <c r="G58" t="s" s="104">
        <v>108</v>
      </c>
      <c r="H58" s="105">
        <v>14</v>
      </c>
      <c r="I58" s="105">
        <f>235/H58</f>
        <v>16.78571428571428</v>
      </c>
      <c r="J58" s="191"/>
      <c r="K58" t="s" s="202">
        <v>400</v>
      </c>
      <c r="L58" s="203">
        <v>23.5</v>
      </c>
      <c r="M58" s="193"/>
      <c r="N58" s="193"/>
      <c r="O58" s="193"/>
      <c r="P58" s="193"/>
      <c r="Q58" t="s" s="204">
        <v>175</v>
      </c>
      <c r="R58" s="195"/>
      <c r="S58" s="195"/>
      <c r="T58" s="195"/>
      <c r="U58" s="195"/>
      <c r="V58" s="196"/>
    </row>
    <row r="59" ht="18" customHeight="1">
      <c r="A59" t="s" s="103">
        <v>432</v>
      </c>
      <c r="B59" t="s" s="109">
        <v>433</v>
      </c>
      <c r="C59" s="105">
        <v>12</v>
      </c>
      <c r="D59" s="190"/>
      <c r="E59" t="s" s="109">
        <v>82</v>
      </c>
      <c r="F59" t="s" s="108">
        <v>83</v>
      </c>
      <c r="G59" t="s" s="104">
        <v>124</v>
      </c>
      <c r="H59" s="105">
        <v>14</v>
      </c>
      <c r="I59" s="105">
        <f>235/H59</f>
        <v>16.78571428571428</v>
      </c>
      <c r="J59" s="191"/>
      <c r="K59" t="s" s="202">
        <v>46</v>
      </c>
      <c r="L59" s="203">
        <v>178.3235294117647</v>
      </c>
      <c r="M59" s="193"/>
      <c r="N59" s="193"/>
      <c r="O59" s="193"/>
      <c r="P59" s="193"/>
      <c r="Q59" t="s" s="205">
        <v>90</v>
      </c>
      <c r="R59" s="195"/>
      <c r="S59" s="195"/>
      <c r="T59" s="195"/>
      <c r="U59" s="195"/>
      <c r="V59" s="196"/>
    </row>
    <row r="60" ht="18" customHeight="1">
      <c r="A60" t="s" s="103">
        <v>355</v>
      </c>
      <c r="B60" t="s" s="104">
        <v>356</v>
      </c>
      <c r="C60" s="105">
        <v>13</v>
      </c>
      <c r="D60" s="190"/>
      <c r="E60" t="s" s="103">
        <v>82</v>
      </c>
      <c r="F60" t="s" s="108">
        <v>512</v>
      </c>
      <c r="G60" t="s" s="104">
        <v>133</v>
      </c>
      <c r="H60" s="105">
        <v>7</v>
      </c>
      <c r="I60" s="105">
        <f>235/H60</f>
        <v>33.57142857142857</v>
      </c>
      <c r="J60" s="191"/>
      <c r="K60" t="s" s="202">
        <v>189</v>
      </c>
      <c r="L60" s="203">
        <v>276.5769230769231</v>
      </c>
      <c r="M60" s="193"/>
      <c r="N60" s="193"/>
      <c r="O60" s="193"/>
      <c r="P60" s="193"/>
      <c r="Q60" t="s" s="205">
        <v>108</v>
      </c>
      <c r="R60" s="195"/>
      <c r="S60" s="195"/>
      <c r="T60" s="195"/>
      <c r="U60" s="195"/>
      <c r="V60" s="196"/>
    </row>
    <row r="61" ht="18" customHeight="1">
      <c r="A61" t="s" s="103">
        <v>346</v>
      </c>
      <c r="B61" t="s" s="104">
        <v>347</v>
      </c>
      <c r="C61" s="105">
        <v>14</v>
      </c>
      <c r="D61" s="190"/>
      <c r="E61" t="s" s="103">
        <v>82</v>
      </c>
      <c r="F61" t="s" s="104">
        <v>83</v>
      </c>
      <c r="G61" t="s" s="108">
        <v>343</v>
      </c>
      <c r="H61" s="111">
        <v>14</v>
      </c>
      <c r="I61" s="105">
        <f>235/H61</f>
        <v>16.78571428571428</v>
      </c>
      <c r="J61" s="191"/>
      <c r="K61" t="s" s="202">
        <v>307</v>
      </c>
      <c r="L61" s="203">
        <v>52.22222222222222</v>
      </c>
      <c r="M61" s="193"/>
      <c r="N61" s="193"/>
      <c r="O61" s="193"/>
      <c r="P61" s="193"/>
      <c r="Q61" t="s" s="205">
        <v>114</v>
      </c>
      <c r="R61" s="195"/>
      <c r="S61" s="195"/>
      <c r="T61" s="195"/>
      <c r="U61" s="195"/>
      <c r="V61" s="196"/>
    </row>
    <row r="62" ht="18" customHeight="1">
      <c r="A62" t="s" s="103">
        <v>353</v>
      </c>
      <c r="B62" t="s" s="104">
        <v>354</v>
      </c>
      <c r="C62" s="105">
        <v>15</v>
      </c>
      <c r="D62" s="190"/>
      <c r="E62" t="s" s="103">
        <v>82</v>
      </c>
      <c r="F62" t="s" s="108">
        <v>83</v>
      </c>
      <c r="G62" t="s" s="108">
        <v>509</v>
      </c>
      <c r="H62" s="105">
        <v>7</v>
      </c>
      <c r="I62" s="105">
        <f>235/H62</f>
        <v>33.57142857142857</v>
      </c>
      <c r="J62" s="191"/>
      <c r="K62" t="s" s="202">
        <v>49</v>
      </c>
      <c r="L62" s="203">
        <v>231.5580808080808</v>
      </c>
      <c r="M62" s="193"/>
      <c r="N62" s="193"/>
      <c r="O62" s="193"/>
      <c r="P62" s="193"/>
      <c r="Q62" t="s" s="204">
        <v>245</v>
      </c>
      <c r="R62" s="195"/>
      <c r="S62" s="195"/>
      <c r="T62" s="195"/>
      <c r="U62" s="195"/>
      <c r="V62" s="196"/>
    </row>
    <row r="63" ht="18" customHeight="1">
      <c r="A63" t="s" s="103">
        <v>368</v>
      </c>
      <c r="B63" t="s" s="104">
        <v>369</v>
      </c>
      <c r="C63" s="105">
        <v>16</v>
      </c>
      <c r="D63" s="190"/>
      <c r="E63" t="s" s="109">
        <v>85</v>
      </c>
      <c r="F63" t="s" s="104">
        <v>86</v>
      </c>
      <c r="G63" t="s" s="108">
        <v>384</v>
      </c>
      <c r="H63" s="105">
        <v>10</v>
      </c>
      <c r="I63" s="105">
        <f>235/H63</f>
        <v>23.5</v>
      </c>
      <c r="J63" s="191"/>
      <c r="K63" t="s" s="202">
        <v>459</v>
      </c>
      <c r="L63" s="203">
        <v>15.66666666666667</v>
      </c>
      <c r="M63" s="193"/>
      <c r="N63" s="193"/>
      <c r="O63" s="193"/>
      <c r="P63" s="193"/>
      <c r="Q63" t="s" s="205">
        <v>124</v>
      </c>
      <c r="R63" s="195"/>
      <c r="S63" s="195"/>
      <c r="T63" s="195"/>
      <c r="U63" s="195"/>
      <c r="V63" s="196"/>
    </row>
    <row r="64" ht="18" customHeight="1">
      <c r="A64" t="s" s="103">
        <v>259</v>
      </c>
      <c r="B64" t="s" s="104">
        <v>260</v>
      </c>
      <c r="C64" s="105">
        <v>17</v>
      </c>
      <c r="D64" s="190"/>
      <c r="E64" t="s" s="103">
        <v>85</v>
      </c>
      <c r="F64" t="s" s="104">
        <v>86</v>
      </c>
      <c r="G64" t="s" s="104">
        <v>228</v>
      </c>
      <c r="H64" s="105">
        <v>9</v>
      </c>
      <c r="I64" s="105">
        <f>235/H64</f>
        <v>26.11111111111111</v>
      </c>
      <c r="J64" s="191"/>
      <c r="K64" t="s" s="202">
        <v>222</v>
      </c>
      <c r="L64" s="203">
        <v>117.5</v>
      </c>
      <c r="M64" s="193"/>
      <c r="N64" s="193"/>
      <c r="O64" s="193"/>
      <c r="P64" s="193"/>
      <c r="Q64" t="s" s="205">
        <v>315</v>
      </c>
      <c r="R64" s="195"/>
      <c r="S64" s="195"/>
      <c r="T64" s="195"/>
      <c r="U64" s="195"/>
      <c r="V64" s="196"/>
    </row>
    <row r="65" ht="18" customHeight="1">
      <c r="A65" s="212"/>
      <c r="B65" s="213"/>
      <c r="C65" s="213"/>
      <c r="D65" s="210"/>
      <c r="E65" t="s" s="109">
        <v>85</v>
      </c>
      <c r="F65" t="s" s="104">
        <v>86</v>
      </c>
      <c r="G65" t="s" s="108">
        <v>315</v>
      </c>
      <c r="H65" s="105">
        <v>12</v>
      </c>
      <c r="I65" s="105">
        <f>235/H65</f>
        <v>19.58333333333333</v>
      </c>
      <c r="J65" s="191"/>
      <c r="K65" t="s" s="202">
        <v>349</v>
      </c>
      <c r="L65" s="203">
        <v>33.57142857142857</v>
      </c>
      <c r="M65" s="193"/>
      <c r="N65" s="193"/>
      <c r="O65" s="193"/>
      <c r="P65" s="193"/>
      <c r="Q65" t="s" s="205">
        <v>343</v>
      </c>
      <c r="R65" s="195"/>
      <c r="S65" s="195"/>
      <c r="T65" s="195"/>
      <c r="U65" s="195"/>
      <c r="V65" s="196"/>
    </row>
    <row r="66" ht="18" customHeight="1">
      <c r="A66" t="s" s="180">
        <v>90</v>
      </c>
      <c r="B66" s="181"/>
      <c r="C66" s="181"/>
      <c r="D66" s="210"/>
      <c r="E66" t="s" s="103">
        <v>85</v>
      </c>
      <c r="F66" t="s" s="108">
        <v>86</v>
      </c>
      <c r="G66" t="s" s="108">
        <v>509</v>
      </c>
      <c r="H66" s="105">
        <v>5</v>
      </c>
      <c r="I66" s="105">
        <f>235/H66</f>
        <v>47</v>
      </c>
      <c r="J66" s="191"/>
      <c r="K66" t="s" s="202">
        <v>73</v>
      </c>
      <c r="L66" s="203">
        <v>117.5</v>
      </c>
      <c r="M66" s="193"/>
      <c r="N66" s="193"/>
      <c r="O66" s="193"/>
      <c r="P66" s="193"/>
      <c r="Q66" t="s" s="204">
        <v>515</v>
      </c>
      <c r="R66" s="195"/>
      <c r="S66" s="195"/>
      <c r="T66" s="195"/>
      <c r="U66" s="195"/>
      <c r="V66" s="196"/>
    </row>
    <row r="67" ht="18" customHeight="1">
      <c r="A67" t="s" s="217">
        <v>39</v>
      </c>
      <c r="B67" t="s" s="217">
        <v>26</v>
      </c>
      <c r="C67" t="s" s="217">
        <v>498</v>
      </c>
      <c r="D67" s="190"/>
      <c r="E67" t="s" s="103">
        <v>220</v>
      </c>
      <c r="F67" t="s" s="122">
        <v>221</v>
      </c>
      <c r="G67" t="s" s="104">
        <v>133</v>
      </c>
      <c r="H67" s="105">
        <v>2</v>
      </c>
      <c r="I67" s="105">
        <f>235/H67</f>
        <v>117.5</v>
      </c>
      <c r="J67" s="191"/>
      <c r="K67" t="s" s="202">
        <v>362</v>
      </c>
      <c r="L67" s="203">
        <v>29.375</v>
      </c>
      <c r="M67" s="193"/>
      <c r="N67" s="193"/>
      <c r="O67" s="193"/>
      <c r="P67" s="193"/>
      <c r="Q67" t="s" s="205">
        <v>384</v>
      </c>
      <c r="R67" s="195"/>
      <c r="S67" s="195"/>
      <c r="T67" s="195"/>
      <c r="U67" s="195"/>
      <c r="V67" s="196"/>
    </row>
    <row r="68" ht="18" customHeight="1">
      <c r="A68" t="s" s="109">
        <v>162</v>
      </c>
      <c r="B68" t="s" s="104">
        <v>163</v>
      </c>
      <c r="C68" s="105">
        <v>1</v>
      </c>
      <c r="D68" s="190"/>
      <c r="E68" t="s" s="109">
        <v>67</v>
      </c>
      <c r="F68" t="s" s="108">
        <v>68</v>
      </c>
      <c r="G68" t="s" s="104">
        <v>124</v>
      </c>
      <c r="H68" s="105">
        <v>3</v>
      </c>
      <c r="I68" s="105">
        <f>235/H68</f>
        <v>78.33333333333333</v>
      </c>
      <c r="J68" s="191"/>
      <c r="K68" t="s" s="202">
        <v>402</v>
      </c>
      <c r="L68" s="203">
        <v>23.5</v>
      </c>
      <c r="M68" s="193"/>
      <c r="N68" s="193"/>
      <c r="O68" s="193"/>
      <c r="P68" s="193"/>
      <c r="Q68" t="s" s="205">
        <v>140</v>
      </c>
      <c r="R68" s="195"/>
      <c r="S68" s="195"/>
      <c r="T68" s="195"/>
      <c r="U68" s="195"/>
      <c r="V68" s="196"/>
    </row>
    <row r="69" ht="18" customHeight="1">
      <c r="A69" t="s" s="103">
        <v>88</v>
      </c>
      <c r="B69" t="s" s="104">
        <v>89</v>
      </c>
      <c r="C69" s="105">
        <v>2</v>
      </c>
      <c r="D69" s="190"/>
      <c r="E69" t="s" s="103">
        <v>67</v>
      </c>
      <c r="F69" t="s" s="108">
        <v>506</v>
      </c>
      <c r="G69" t="s" s="104">
        <v>133</v>
      </c>
      <c r="H69" s="105">
        <v>14</v>
      </c>
      <c r="I69" s="105">
        <f>235/H69</f>
        <v>16.78571428571428</v>
      </c>
      <c r="J69" s="191"/>
      <c r="K69" t="s" s="202">
        <v>52</v>
      </c>
      <c r="L69" s="203">
        <v>235</v>
      </c>
      <c r="M69" s="193"/>
      <c r="N69" s="193"/>
      <c r="O69" s="193"/>
      <c r="P69" s="193"/>
      <c r="Q69" t="s" s="204">
        <v>624</v>
      </c>
      <c r="R69" s="195"/>
      <c r="S69" s="195"/>
      <c r="T69" s="195"/>
      <c r="U69" s="195"/>
      <c r="V69" s="196"/>
    </row>
    <row r="70" ht="18" customHeight="1">
      <c r="A70" t="s" s="103">
        <v>120</v>
      </c>
      <c r="B70" t="s" s="104">
        <v>121</v>
      </c>
      <c r="C70" s="105">
        <v>3</v>
      </c>
      <c r="D70" s="190"/>
      <c r="E70" t="s" s="109">
        <v>61</v>
      </c>
      <c r="F70" t="s" s="104">
        <v>62</v>
      </c>
      <c r="G70" t="s" s="108">
        <v>315</v>
      </c>
      <c r="H70" s="105">
        <v>8</v>
      </c>
      <c r="I70" s="105">
        <f>235/H70</f>
        <v>29.375</v>
      </c>
      <c r="J70" s="191"/>
      <c r="K70" t="s" s="202">
        <v>120</v>
      </c>
      <c r="L70" s="203">
        <v>78.33333333333333</v>
      </c>
      <c r="M70" s="193"/>
      <c r="N70" s="193"/>
      <c r="O70" s="193"/>
      <c r="P70" s="193"/>
      <c r="Q70" t="s" s="205">
        <v>343</v>
      </c>
      <c r="R70" s="195"/>
      <c r="S70" s="195"/>
      <c r="T70" s="195"/>
      <c r="U70" s="195"/>
      <c r="V70" s="196"/>
    </row>
    <row r="71" ht="18" customHeight="1">
      <c r="A71" t="s" s="103">
        <v>292</v>
      </c>
      <c r="B71" t="s" s="104">
        <v>293</v>
      </c>
      <c r="C71" s="105">
        <v>4</v>
      </c>
      <c r="D71" s="190"/>
      <c r="E71" t="s" s="109">
        <v>61</v>
      </c>
      <c r="F71" t="s" s="109">
        <v>62</v>
      </c>
      <c r="G71" t="s" s="105">
        <v>271</v>
      </c>
      <c r="H71" s="105">
        <v>3</v>
      </c>
      <c r="I71" s="105">
        <f>235/H71</f>
        <v>78.33333333333333</v>
      </c>
      <c r="J71" s="191"/>
      <c r="K71" t="s" s="202">
        <v>224</v>
      </c>
      <c r="L71" s="203">
        <v>117.5</v>
      </c>
      <c r="M71" s="193"/>
      <c r="N71" s="193"/>
      <c r="O71" s="193"/>
      <c r="P71" s="193"/>
      <c r="Q71" t="s" s="205">
        <v>271</v>
      </c>
      <c r="R71" s="195"/>
      <c r="S71" s="195"/>
      <c r="T71" s="195"/>
      <c r="U71" s="195"/>
      <c r="V71" s="196"/>
    </row>
    <row r="72" ht="18" customHeight="1">
      <c r="A72" t="s" s="103">
        <v>175</v>
      </c>
      <c r="B72" t="s" s="104">
        <v>176</v>
      </c>
      <c r="C72" s="105">
        <v>5</v>
      </c>
      <c r="D72" s="190"/>
      <c r="E72" t="s" s="103">
        <v>61</v>
      </c>
      <c r="F72" t="s" s="108">
        <v>625</v>
      </c>
      <c r="G72" t="s" s="104">
        <v>143</v>
      </c>
      <c r="H72" s="105">
        <v>6</v>
      </c>
      <c r="I72" s="105">
        <f>235/H72</f>
        <v>39.16666666666666</v>
      </c>
      <c r="J72" s="191"/>
      <c r="K72" t="s" s="202">
        <v>179</v>
      </c>
      <c r="L72" s="203">
        <v>300.0769230769231</v>
      </c>
      <c r="M72" s="193"/>
      <c r="N72" s="193"/>
      <c r="O72" s="193"/>
      <c r="P72" s="193"/>
      <c r="Q72" t="s" s="204">
        <v>46</v>
      </c>
      <c r="R72" s="195"/>
      <c r="S72" s="195"/>
      <c r="T72" s="195"/>
      <c r="U72" s="195"/>
      <c r="V72" s="196"/>
    </row>
    <row r="73" ht="18" customHeight="1">
      <c r="A73" t="s" s="103">
        <v>307</v>
      </c>
      <c r="B73" t="s" s="104">
        <v>538</v>
      </c>
      <c r="C73" s="105">
        <v>6</v>
      </c>
      <c r="D73" s="190"/>
      <c r="E73" t="s" s="109">
        <v>76</v>
      </c>
      <c r="F73" t="s" s="104">
        <v>77</v>
      </c>
      <c r="G73" t="s" s="108">
        <v>384</v>
      </c>
      <c r="H73" s="105">
        <v>8</v>
      </c>
      <c r="I73" s="105">
        <f>235/H73</f>
        <v>29.375</v>
      </c>
      <c r="J73" s="191"/>
      <c r="K73" t="s" s="202">
        <v>134</v>
      </c>
      <c r="L73" s="203">
        <v>19.58333333333333</v>
      </c>
      <c r="M73" s="193"/>
      <c r="N73" s="193"/>
      <c r="O73" s="193"/>
      <c r="P73" s="193"/>
      <c r="Q73" t="s" s="205">
        <v>124</v>
      </c>
      <c r="R73" s="195"/>
      <c r="S73" s="195"/>
      <c r="T73" s="195"/>
      <c r="U73" s="195"/>
      <c r="V73" s="196"/>
    </row>
    <row r="74" ht="18" customHeight="1">
      <c r="A74" t="s" s="103">
        <v>117</v>
      </c>
      <c r="B74" t="s" s="104">
        <v>118</v>
      </c>
      <c r="C74" s="105">
        <v>7</v>
      </c>
      <c r="D74" s="190"/>
      <c r="E74" t="s" s="103">
        <v>76</v>
      </c>
      <c r="F74" t="s" s="104">
        <v>77</v>
      </c>
      <c r="G74" t="s" s="105">
        <v>114</v>
      </c>
      <c r="H74" s="105">
        <v>8</v>
      </c>
      <c r="I74" s="105">
        <f>235/H74</f>
        <v>29.375</v>
      </c>
      <c r="J74" s="191"/>
      <c r="K74" t="s" s="202">
        <v>146</v>
      </c>
      <c r="L74" s="203">
        <v>47</v>
      </c>
      <c r="M74" s="193"/>
      <c r="N74" s="193"/>
      <c r="O74" s="193"/>
      <c r="P74" s="193"/>
      <c r="Q74" t="s" s="205">
        <v>509</v>
      </c>
      <c r="R74" s="195"/>
      <c r="S74" s="195"/>
      <c r="T74" s="195"/>
      <c r="U74" s="195"/>
      <c r="V74" s="196"/>
    </row>
    <row r="75" ht="18" customHeight="1">
      <c r="A75" t="s" s="103">
        <v>358</v>
      </c>
      <c r="B75" t="s" s="104">
        <v>359</v>
      </c>
      <c r="C75" s="105">
        <v>8</v>
      </c>
      <c r="D75" s="190"/>
      <c r="E75" t="s" s="103">
        <v>175</v>
      </c>
      <c r="F75" t="s" s="104">
        <v>176</v>
      </c>
      <c r="G75" t="s" s="104">
        <v>90</v>
      </c>
      <c r="H75" s="105">
        <v>5</v>
      </c>
      <c r="I75" s="105">
        <f>235/H75</f>
        <v>47</v>
      </c>
      <c r="J75" s="191"/>
      <c r="K75" t="s" s="202">
        <v>144</v>
      </c>
      <c r="L75" s="203">
        <v>119.5541958041958</v>
      </c>
      <c r="M75" s="193"/>
      <c r="N75" s="193"/>
      <c r="O75" s="193"/>
      <c r="P75" s="193"/>
      <c r="Q75" t="s" s="205">
        <v>140</v>
      </c>
      <c r="R75" s="195"/>
      <c r="S75" s="195"/>
      <c r="T75" s="195"/>
      <c r="U75" s="195"/>
      <c r="V75" s="196"/>
    </row>
    <row r="76" ht="18" customHeight="1">
      <c r="A76" t="s" s="103">
        <v>283</v>
      </c>
      <c r="B76" t="s" s="104">
        <v>284</v>
      </c>
      <c r="C76" s="105">
        <v>9</v>
      </c>
      <c r="D76" s="190"/>
      <c r="E76" t="s" s="103">
        <v>175</v>
      </c>
      <c r="F76" t="s" s="104">
        <v>176</v>
      </c>
      <c r="G76" t="s" s="104">
        <v>108</v>
      </c>
      <c r="H76" s="105">
        <v>1</v>
      </c>
      <c r="I76" s="105">
        <f>235/H76</f>
        <v>235</v>
      </c>
      <c r="J76" s="191"/>
      <c r="K76" t="s" s="202">
        <v>182</v>
      </c>
      <c r="L76" s="203">
        <v>293.75</v>
      </c>
      <c r="M76" s="193"/>
      <c r="N76" s="193"/>
      <c r="O76" s="193"/>
      <c r="P76" s="193"/>
      <c r="Q76" t="s" s="204">
        <v>49</v>
      </c>
      <c r="R76" s="195"/>
      <c r="S76" s="195"/>
      <c r="T76" s="195"/>
      <c r="U76" s="195"/>
      <c r="V76" s="196"/>
    </row>
    <row r="77" ht="18" customHeight="1">
      <c r="A77" t="s" s="103">
        <v>404</v>
      </c>
      <c r="B77" t="s" s="104">
        <v>405</v>
      </c>
      <c r="C77" s="105">
        <v>10</v>
      </c>
      <c r="D77" s="190"/>
      <c r="E77" t="s" s="103">
        <v>175</v>
      </c>
      <c r="F77" t="s" s="104">
        <v>176</v>
      </c>
      <c r="G77" t="s" s="105">
        <v>114</v>
      </c>
      <c r="H77" s="105">
        <v>6</v>
      </c>
      <c r="I77" s="105">
        <f>235/H77</f>
        <v>39.16666666666666</v>
      </c>
      <c r="J77" s="191"/>
      <c r="K77" t="s" s="202">
        <v>186</v>
      </c>
      <c r="L77" s="203">
        <v>279.1880341880342</v>
      </c>
      <c r="M77" s="193"/>
      <c r="N77" s="193"/>
      <c r="O77" s="193"/>
      <c r="P77" s="193"/>
      <c r="Q77" t="s" s="205">
        <v>124</v>
      </c>
      <c r="R77" s="195"/>
      <c r="S77" s="195"/>
      <c r="T77" s="195"/>
      <c r="U77" s="195"/>
      <c r="V77" s="196"/>
    </row>
    <row r="78" ht="18" customHeight="1">
      <c r="A78" t="s" s="103">
        <v>418</v>
      </c>
      <c r="B78" t="s" s="104">
        <v>419</v>
      </c>
      <c r="C78" s="105">
        <v>11</v>
      </c>
      <c r="D78" s="190"/>
      <c r="E78" t="s" s="103">
        <v>434</v>
      </c>
      <c r="F78" t="s" s="104">
        <v>435</v>
      </c>
      <c r="G78" t="s" s="104">
        <v>90</v>
      </c>
      <c r="H78" s="105">
        <v>13</v>
      </c>
      <c r="I78" s="105">
        <f>235/H78</f>
        <v>18.07692307692308</v>
      </c>
      <c r="J78" s="191"/>
      <c r="K78" t="s" s="202">
        <v>385</v>
      </c>
      <c r="L78" s="203">
        <v>26.11111111111111</v>
      </c>
      <c r="M78" s="193"/>
      <c r="N78" s="193"/>
      <c r="O78" s="193"/>
      <c r="P78" s="193"/>
      <c r="Q78" t="s" s="205">
        <v>509</v>
      </c>
      <c r="R78" s="195"/>
      <c r="S78" s="195"/>
      <c r="T78" s="195"/>
      <c r="U78" s="195"/>
      <c r="V78" s="196"/>
    </row>
    <row r="79" ht="18" customHeight="1">
      <c r="A79" t="s" s="103">
        <v>134</v>
      </c>
      <c r="B79" t="s" s="104">
        <v>135</v>
      </c>
      <c r="C79" s="105">
        <v>12</v>
      </c>
      <c r="D79" s="190"/>
      <c r="E79" t="s" s="109">
        <v>245</v>
      </c>
      <c r="F79" t="s" s="108">
        <v>246</v>
      </c>
      <c r="G79" t="s" s="104">
        <v>124</v>
      </c>
      <c r="H79" s="105">
        <v>12</v>
      </c>
      <c r="I79" s="105">
        <f>235/H79</f>
        <v>19.58333333333333</v>
      </c>
      <c r="J79" s="191"/>
      <c r="K79" t="s" s="202">
        <v>304</v>
      </c>
      <c r="L79" s="203">
        <v>53.1547619047619</v>
      </c>
      <c r="M79" s="193"/>
      <c r="N79" s="193"/>
      <c r="O79" s="193"/>
      <c r="P79" s="193"/>
      <c r="Q79" t="s" s="205">
        <v>133</v>
      </c>
      <c r="R79" s="195"/>
      <c r="S79" s="195"/>
      <c r="T79" s="195"/>
      <c r="U79" s="195"/>
      <c r="V79" s="196"/>
    </row>
    <row r="80" ht="18" customHeight="1">
      <c r="A80" t="s" s="103">
        <v>434</v>
      </c>
      <c r="B80" t="s" s="104">
        <v>435</v>
      </c>
      <c r="C80" s="105">
        <v>13</v>
      </c>
      <c r="D80" s="190"/>
      <c r="E80" t="s" s="109">
        <v>245</v>
      </c>
      <c r="F80" t="s" s="104">
        <v>246</v>
      </c>
      <c r="G80" t="s" s="108">
        <v>315</v>
      </c>
      <c r="H80" s="105">
        <v>4</v>
      </c>
      <c r="I80" s="105">
        <f>235/H80</f>
        <v>58.75</v>
      </c>
      <c r="J80" s="191"/>
      <c r="K80" t="s" s="202">
        <v>236</v>
      </c>
      <c r="L80" s="203">
        <v>93.02083333333333</v>
      </c>
      <c r="M80" s="193"/>
      <c r="N80" s="193"/>
      <c r="O80" s="193"/>
      <c r="P80" s="193"/>
      <c r="Q80" t="s" s="205">
        <v>114</v>
      </c>
      <c r="R80" s="195"/>
      <c r="S80" s="195"/>
      <c r="T80" s="195"/>
      <c r="U80" s="195"/>
      <c r="V80" s="196"/>
    </row>
    <row r="81" ht="18" customHeight="1">
      <c r="A81" s="212"/>
      <c r="B81" s="213"/>
      <c r="C81" s="213"/>
      <c r="D81" s="210"/>
      <c r="E81" t="s" s="103">
        <v>245</v>
      </c>
      <c r="F81" t="s" s="104">
        <v>246</v>
      </c>
      <c r="G81" t="s" s="108">
        <v>343</v>
      </c>
      <c r="H81" s="111">
        <v>18</v>
      </c>
      <c r="I81" s="105">
        <f>235/H81</f>
        <v>13.05555555555556</v>
      </c>
      <c r="J81" s="191"/>
      <c r="K81" t="s" s="202">
        <v>168</v>
      </c>
      <c r="L81" s="203">
        <v>352.5</v>
      </c>
      <c r="M81" s="193"/>
      <c r="N81" s="193"/>
      <c r="O81" s="193"/>
      <c r="P81" s="193"/>
      <c r="Q81" t="s" s="205">
        <v>343</v>
      </c>
      <c r="R81" s="195"/>
      <c r="S81" s="195"/>
      <c r="T81" s="195"/>
      <c r="U81" s="195"/>
      <c r="V81" s="196"/>
    </row>
    <row r="82" ht="18" customHeight="1">
      <c r="A82" t="s" s="214">
        <v>228</v>
      </c>
      <c r="B82" s="215"/>
      <c r="C82" s="216"/>
      <c r="D82" s="190"/>
      <c r="E82" t="s" s="103">
        <v>377</v>
      </c>
      <c r="F82" t="s" s="104">
        <v>378</v>
      </c>
      <c r="G82" t="s" s="104">
        <v>108</v>
      </c>
      <c r="H82" s="105">
        <v>16</v>
      </c>
      <c r="I82" s="105">
        <f>235/H82</f>
        <v>14.6875</v>
      </c>
      <c r="J82" s="191"/>
      <c r="K82" t="s" s="202">
        <v>131</v>
      </c>
      <c r="L82" s="203">
        <v>12.36842105263158</v>
      </c>
      <c r="M82" s="193"/>
      <c r="N82" s="193"/>
      <c r="O82" s="193"/>
      <c r="P82" s="193"/>
      <c r="Q82" t="s" s="205">
        <v>271</v>
      </c>
      <c r="R82" s="195"/>
      <c r="S82" s="195"/>
      <c r="T82" s="195"/>
      <c r="U82" s="195"/>
      <c r="V82" s="196"/>
    </row>
    <row r="83" ht="18" customHeight="1">
      <c r="A83" t="s" s="217">
        <v>39</v>
      </c>
      <c r="B83" t="s" s="217">
        <v>26</v>
      </c>
      <c r="C83" t="s" s="217">
        <v>498</v>
      </c>
      <c r="D83" s="190"/>
      <c r="E83" t="s" s="103">
        <v>377</v>
      </c>
      <c r="F83" t="s" s="108">
        <v>378</v>
      </c>
      <c r="G83" t="s" s="104">
        <v>143</v>
      </c>
      <c r="H83" s="105">
        <v>19</v>
      </c>
      <c r="I83" s="105">
        <f>235/H83</f>
        <v>12.36842105263158</v>
      </c>
      <c r="J83" s="191"/>
      <c r="K83" t="s" s="202">
        <v>430</v>
      </c>
      <c r="L83" s="203">
        <v>19.58333333333333</v>
      </c>
      <c r="M83" s="193"/>
      <c r="N83" s="193"/>
      <c r="O83" s="193"/>
      <c r="P83" s="193"/>
      <c r="Q83" t="s" s="204">
        <v>222</v>
      </c>
      <c r="R83" s="195"/>
      <c r="S83" s="195"/>
      <c r="T83" s="195"/>
      <c r="U83" s="195"/>
      <c r="V83" s="196"/>
    </row>
    <row r="84" ht="18" customHeight="1">
      <c r="A84" t="s" s="103">
        <v>198</v>
      </c>
      <c r="B84" t="s" s="104">
        <v>199</v>
      </c>
      <c r="C84" s="105">
        <v>1</v>
      </c>
      <c r="D84" s="190"/>
      <c r="E84" t="s" s="109">
        <v>280</v>
      </c>
      <c r="F84" t="s" s="113">
        <v>281</v>
      </c>
      <c r="G84" t="s" s="105">
        <v>271</v>
      </c>
      <c r="H84" s="105">
        <v>8</v>
      </c>
      <c r="I84" s="105">
        <f>235/H84</f>
        <v>29.375</v>
      </c>
      <c r="J84" s="191"/>
      <c r="K84" t="s" s="202">
        <v>364</v>
      </c>
      <c r="L84" s="203">
        <v>29.375</v>
      </c>
      <c r="M84" s="193"/>
      <c r="N84" s="193"/>
      <c r="O84" s="193"/>
      <c r="P84" s="193"/>
      <c r="Q84" t="s" s="205">
        <v>143</v>
      </c>
      <c r="R84" s="195"/>
      <c r="S84" s="195"/>
      <c r="T84" s="195"/>
      <c r="U84" s="195"/>
      <c r="V84" s="196"/>
    </row>
    <row r="85" ht="18" customHeight="1">
      <c r="A85" t="s" s="103">
        <v>226</v>
      </c>
      <c r="B85" t="s" s="104">
        <v>227</v>
      </c>
      <c r="C85" s="105">
        <v>2</v>
      </c>
      <c r="D85" s="190"/>
      <c r="E85" t="s" s="103">
        <v>280</v>
      </c>
      <c r="F85" t="s" s="104">
        <v>281</v>
      </c>
      <c r="G85" t="s" s="108">
        <v>343</v>
      </c>
      <c r="H85" s="111">
        <v>12</v>
      </c>
      <c r="I85" s="105">
        <f>235/H85</f>
        <v>19.58333333333333</v>
      </c>
      <c r="J85" s="191"/>
      <c r="K85" t="s" s="202">
        <v>436</v>
      </c>
      <c r="L85" s="203">
        <v>18.07692307692308</v>
      </c>
      <c r="M85" s="193"/>
      <c r="N85" s="193"/>
      <c r="O85" s="193"/>
      <c r="P85" s="193"/>
      <c r="Q85" t="s" s="204">
        <v>73</v>
      </c>
      <c r="R85" s="195"/>
      <c r="S85" s="195"/>
      <c r="T85" s="195"/>
      <c r="U85" s="195"/>
      <c r="V85" s="196"/>
    </row>
    <row r="86" ht="18" customHeight="1">
      <c r="A86" t="s" s="105">
        <v>172</v>
      </c>
      <c r="B86" t="s" s="105">
        <v>173</v>
      </c>
      <c r="C86" s="105">
        <v>2</v>
      </c>
      <c r="D86" s="190"/>
      <c r="E86" t="s" s="103">
        <v>280</v>
      </c>
      <c r="F86" t="s" s="108">
        <v>281</v>
      </c>
      <c r="G86" t="s" s="108">
        <v>509</v>
      </c>
      <c r="H86" s="105">
        <v>14</v>
      </c>
      <c r="I86" s="105">
        <f>235/H86</f>
        <v>16.78571428571428</v>
      </c>
      <c r="J86" s="191"/>
      <c r="K86" t="s" s="202">
        <v>404</v>
      </c>
      <c r="L86" s="203">
        <v>23.5</v>
      </c>
      <c r="M86" s="193"/>
      <c r="N86" s="193"/>
      <c r="O86" s="193"/>
      <c r="P86" s="193"/>
      <c r="Q86" t="s" s="205">
        <v>384</v>
      </c>
      <c r="R86" s="195"/>
      <c r="S86" s="195"/>
      <c r="T86" s="195"/>
      <c r="U86" s="195"/>
      <c r="V86" s="196"/>
    </row>
    <row r="87" ht="18" customHeight="1">
      <c r="A87" t="s" s="103">
        <v>290</v>
      </c>
      <c r="B87" t="s" s="104">
        <v>291</v>
      </c>
      <c r="C87" s="105">
        <v>4</v>
      </c>
      <c r="D87" s="190"/>
      <c r="E87" t="s" s="109">
        <v>515</v>
      </c>
      <c r="F87" t="s" s="104">
        <v>29</v>
      </c>
      <c r="G87" t="s" s="108">
        <v>384</v>
      </c>
      <c r="H87" s="105">
        <v>4</v>
      </c>
      <c r="I87" s="105">
        <f>235/H87</f>
        <v>58.75</v>
      </c>
      <c r="J87" s="191"/>
      <c r="K87" t="s" s="202">
        <v>239</v>
      </c>
      <c r="L87" s="203">
        <v>92.32142857142857</v>
      </c>
      <c r="M87" s="193"/>
      <c r="N87" s="193"/>
      <c r="O87" s="193"/>
      <c r="P87" s="193"/>
      <c r="Q87" t="s" s="205">
        <v>271</v>
      </c>
      <c r="R87" s="195"/>
      <c r="S87" s="195"/>
      <c r="T87" s="195"/>
      <c r="U87" s="195"/>
      <c r="V87" s="196"/>
    </row>
    <row r="88" ht="18" customHeight="1">
      <c r="A88" t="s" s="103">
        <v>259</v>
      </c>
      <c r="B88" t="s" s="104">
        <v>260</v>
      </c>
      <c r="C88" s="105">
        <v>5</v>
      </c>
      <c r="D88" s="190"/>
      <c r="E88" t="s" s="103">
        <v>515</v>
      </c>
      <c r="F88" t="s" s="109">
        <v>626</v>
      </c>
      <c r="G88" t="s" s="105">
        <v>140</v>
      </c>
      <c r="H88" s="105">
        <v>6</v>
      </c>
      <c r="I88" s="105">
        <f>235/H88</f>
        <v>39.16666666666666</v>
      </c>
      <c r="J88" s="191"/>
      <c r="K88" t="s" s="202">
        <v>295</v>
      </c>
      <c r="L88" s="203">
        <v>58.75</v>
      </c>
      <c r="M88" s="193"/>
      <c r="N88" s="193"/>
      <c r="O88" s="193"/>
      <c r="P88" s="193"/>
      <c r="Q88" t="s" s="204">
        <v>52</v>
      </c>
      <c r="R88" s="195"/>
      <c r="S88" s="195"/>
      <c r="T88" s="195"/>
      <c r="U88" s="195"/>
      <c r="V88" s="196"/>
    </row>
    <row r="89" ht="18" customHeight="1">
      <c r="A89" t="s" s="103">
        <v>324</v>
      </c>
      <c r="B89" t="s" s="104">
        <v>325</v>
      </c>
      <c r="C89" s="105">
        <v>6</v>
      </c>
      <c r="D89" s="190"/>
      <c r="E89" t="s" s="109">
        <v>333</v>
      </c>
      <c r="F89" t="s" s="104">
        <v>334</v>
      </c>
      <c r="G89" t="s" s="108">
        <v>315</v>
      </c>
      <c r="H89" s="105">
        <v>11</v>
      </c>
      <c r="I89" s="105">
        <f>235/H89</f>
        <v>21.36363636363636</v>
      </c>
      <c r="J89" s="191"/>
      <c r="K89" t="s" s="202">
        <v>204</v>
      </c>
      <c r="L89" s="203">
        <v>225.030303030303</v>
      </c>
      <c r="M89" s="193"/>
      <c r="N89" s="193"/>
      <c r="O89" s="193"/>
      <c r="P89" s="193"/>
      <c r="Q89" t="s" s="205">
        <v>154</v>
      </c>
      <c r="R89" s="195"/>
      <c r="S89" s="195"/>
      <c r="T89" s="195"/>
      <c r="U89" s="195"/>
      <c r="V89" s="196"/>
    </row>
    <row r="90" ht="18" customHeight="1">
      <c r="A90" t="s" s="103">
        <v>208</v>
      </c>
      <c r="B90" t="s" s="104">
        <v>209</v>
      </c>
      <c r="C90" s="105">
        <v>7</v>
      </c>
      <c r="D90" s="190"/>
      <c r="E90" t="s" s="103">
        <v>333</v>
      </c>
      <c r="F90" t="s" s="108">
        <v>334</v>
      </c>
      <c r="G90" t="s" s="104">
        <v>133</v>
      </c>
      <c r="H90" s="105">
        <v>16</v>
      </c>
      <c r="I90" s="105">
        <f>235/H90</f>
        <v>14.6875</v>
      </c>
      <c r="J90" s="191"/>
      <c r="K90" t="s" s="202">
        <v>226</v>
      </c>
      <c r="L90" s="203">
        <v>117.5</v>
      </c>
      <c r="M90" s="193"/>
      <c r="N90" s="193"/>
      <c r="O90" s="193"/>
      <c r="P90" s="193"/>
      <c r="Q90" t="s" s="204">
        <v>120</v>
      </c>
      <c r="R90" s="195"/>
      <c r="S90" s="195"/>
      <c r="T90" s="195"/>
      <c r="U90" s="195"/>
      <c r="V90" s="196"/>
    </row>
    <row r="91" ht="18" customHeight="1">
      <c r="A91" t="s" s="103">
        <v>262</v>
      </c>
      <c r="B91" t="s" s="104">
        <v>263</v>
      </c>
      <c r="C91" s="105">
        <v>8</v>
      </c>
      <c r="D91" s="190"/>
      <c r="E91" t="s" s="109">
        <v>624</v>
      </c>
      <c r="F91" t="s" s="113">
        <v>31</v>
      </c>
      <c r="G91" t="s" s="105">
        <v>271</v>
      </c>
      <c r="H91" s="105">
        <v>11</v>
      </c>
      <c r="I91" s="105">
        <f>235/H91</f>
        <v>21.36363636363636</v>
      </c>
      <c r="J91" s="191"/>
      <c r="K91" t="s" s="202">
        <v>286</v>
      </c>
      <c r="L91" s="203">
        <v>60.82352941176471</v>
      </c>
      <c r="M91" s="193"/>
      <c r="N91" s="193"/>
      <c r="O91" s="193"/>
      <c r="P91" s="193"/>
      <c r="Q91" t="s" s="205">
        <v>90</v>
      </c>
      <c r="R91" s="195"/>
      <c r="S91" s="195"/>
      <c r="T91" s="195"/>
      <c r="U91" s="195"/>
      <c r="V91" s="196"/>
    </row>
    <row r="92" ht="18" customHeight="1">
      <c r="A92" t="s" s="103">
        <v>85</v>
      </c>
      <c r="B92" t="s" s="104">
        <v>86</v>
      </c>
      <c r="C92" s="105">
        <v>9</v>
      </c>
      <c r="D92" s="190"/>
      <c r="E92" t="s" s="103">
        <v>624</v>
      </c>
      <c r="F92" t="s" s="104">
        <v>31</v>
      </c>
      <c r="G92" t="s" s="108">
        <v>343</v>
      </c>
      <c r="H92" s="111">
        <v>17</v>
      </c>
      <c r="I92" s="105">
        <f>235/H92</f>
        <v>13.82352941176471</v>
      </c>
      <c r="J92" s="191"/>
      <c r="K92" t="s" s="202">
        <v>469</v>
      </c>
      <c r="L92" s="203">
        <v>13.05555555555556</v>
      </c>
      <c r="M92" s="193"/>
      <c r="N92" s="193"/>
      <c r="O92" s="193"/>
      <c r="P92" s="193"/>
      <c r="Q92" t="s" s="204">
        <v>224</v>
      </c>
      <c r="R92" s="195"/>
      <c r="S92" s="195"/>
      <c r="T92" s="195"/>
      <c r="U92" s="195"/>
      <c r="V92" s="196"/>
    </row>
    <row r="93" ht="18" customHeight="1">
      <c r="A93" t="s" s="103">
        <v>242</v>
      </c>
      <c r="B93" t="s" s="104">
        <v>243</v>
      </c>
      <c r="C93" s="105">
        <v>10</v>
      </c>
      <c r="D93" s="190"/>
      <c r="E93" t="s" s="109">
        <v>382</v>
      </c>
      <c r="F93" t="s" s="104">
        <v>383</v>
      </c>
      <c r="G93" t="s" s="108">
        <v>384</v>
      </c>
      <c r="H93" s="105">
        <v>9</v>
      </c>
      <c r="I93" s="105">
        <f>235/H93</f>
        <v>26.11111111111111</v>
      </c>
      <c r="J93" s="191"/>
      <c r="K93" t="s" s="202">
        <v>387</v>
      </c>
      <c r="L93" s="203">
        <v>26.11111111111111</v>
      </c>
      <c r="M93" s="193"/>
      <c r="N93" s="193"/>
      <c r="O93" s="193"/>
      <c r="P93" s="193"/>
      <c r="Q93" t="s" s="205">
        <v>108</v>
      </c>
      <c r="R93" s="195"/>
      <c r="S93" s="195"/>
      <c r="T93" s="195"/>
      <c r="U93" s="195"/>
      <c r="V93" s="196"/>
    </row>
    <row r="94" ht="18" customHeight="1">
      <c r="A94" t="s" s="103">
        <v>420</v>
      </c>
      <c r="B94" t="s" s="104">
        <v>421</v>
      </c>
      <c r="C94" s="105">
        <v>11</v>
      </c>
      <c r="D94" s="190"/>
      <c r="E94" t="s" s="103">
        <v>428</v>
      </c>
      <c r="F94" t="s" s="104">
        <v>429</v>
      </c>
      <c r="G94" t="s" s="104">
        <v>108</v>
      </c>
      <c r="H94" s="105">
        <v>12</v>
      </c>
      <c r="I94" s="105">
        <f>235/H94</f>
        <v>19.58333333333333</v>
      </c>
      <c r="J94" s="191"/>
      <c r="K94" t="s" s="202">
        <v>627</v>
      </c>
      <c r="L94" s="203">
        <v>73.4375</v>
      </c>
      <c r="M94" s="193"/>
      <c r="N94" s="193"/>
      <c r="O94" s="193"/>
      <c r="P94" s="193"/>
      <c r="Q94" t="s" s="204">
        <v>134</v>
      </c>
      <c r="R94" s="195"/>
      <c r="S94" s="195"/>
      <c r="T94" s="195"/>
      <c r="U94" s="195"/>
      <c r="V94" s="196"/>
    </row>
    <row r="95" ht="18" customHeight="1">
      <c r="A95" t="s" s="103">
        <v>304</v>
      </c>
      <c r="B95" t="s" s="104">
        <v>305</v>
      </c>
      <c r="C95" s="105">
        <v>12</v>
      </c>
      <c r="D95" s="190"/>
      <c r="E95" t="s" s="103">
        <v>422</v>
      </c>
      <c r="F95" t="s" s="108">
        <v>423</v>
      </c>
      <c r="G95" t="s" s="104">
        <v>133</v>
      </c>
      <c r="H95" s="105">
        <v>11</v>
      </c>
      <c r="I95" s="105">
        <f>235/H95</f>
        <v>21.36363636363636</v>
      </c>
      <c r="J95" s="191"/>
      <c r="K95" t="s" s="202">
        <v>355</v>
      </c>
      <c r="L95" s="203">
        <v>29.82692307692308</v>
      </c>
      <c r="M95" s="193"/>
      <c r="N95" s="193"/>
      <c r="O95" s="193"/>
      <c r="P95" s="193"/>
      <c r="Q95" t="s" s="205">
        <v>90</v>
      </c>
      <c r="R95" s="195"/>
      <c r="S95" s="195"/>
      <c r="T95" s="195"/>
      <c r="U95" s="195"/>
      <c r="V95" s="196"/>
    </row>
    <row r="96" ht="18" customHeight="1">
      <c r="A96" t="s" s="103">
        <v>438</v>
      </c>
      <c r="B96" t="s" s="104">
        <v>439</v>
      </c>
      <c r="C96" s="105">
        <v>13</v>
      </c>
      <c r="D96" s="190"/>
      <c r="E96" t="s" s="109">
        <v>400</v>
      </c>
      <c r="F96" t="s" s="104">
        <v>401</v>
      </c>
      <c r="G96" t="s" s="108">
        <v>315</v>
      </c>
      <c r="H96" s="105">
        <v>10</v>
      </c>
      <c r="I96" s="105">
        <f>235/H96</f>
        <v>23.5</v>
      </c>
      <c r="J96" s="191"/>
      <c r="K96" t="s" s="202">
        <v>471</v>
      </c>
      <c r="L96" s="203">
        <v>13.05555555555556</v>
      </c>
      <c r="M96" s="193"/>
      <c r="N96" s="193"/>
      <c r="O96" s="193"/>
      <c r="P96" s="193"/>
      <c r="Q96" t="s" s="204">
        <v>146</v>
      </c>
      <c r="R96" s="195"/>
      <c r="S96" s="195"/>
      <c r="T96" s="195"/>
      <c r="U96" s="195"/>
      <c r="V96" s="196"/>
    </row>
    <row r="97" ht="18" customHeight="1">
      <c r="A97" t="s" s="103">
        <v>353</v>
      </c>
      <c r="B97" t="s" s="104">
        <v>354</v>
      </c>
      <c r="C97" s="105">
        <v>14</v>
      </c>
      <c r="D97" s="190"/>
      <c r="E97" t="s" s="109">
        <v>46</v>
      </c>
      <c r="F97" t="s" s="108">
        <v>47</v>
      </c>
      <c r="G97" t="s" s="104">
        <v>124</v>
      </c>
      <c r="H97" s="105">
        <v>5</v>
      </c>
      <c r="I97" s="105">
        <f>235/H97</f>
        <v>47</v>
      </c>
      <c r="J97" s="191"/>
      <c r="K97" t="s" s="202">
        <v>366</v>
      </c>
      <c r="L97" s="203">
        <v>29.375</v>
      </c>
      <c r="M97" s="193"/>
      <c r="N97" s="193"/>
      <c r="O97" s="193"/>
      <c r="P97" s="193"/>
      <c r="Q97" t="s" s="205">
        <v>140</v>
      </c>
      <c r="R97" s="195"/>
      <c r="S97" s="195"/>
      <c r="T97" s="195"/>
      <c r="U97" s="195"/>
      <c r="V97" s="196"/>
    </row>
    <row r="98" ht="18" customHeight="1">
      <c r="A98" s="212"/>
      <c r="B98" s="213"/>
      <c r="C98" s="213"/>
      <c r="D98" s="210"/>
      <c r="E98" t="s" s="103">
        <v>46</v>
      </c>
      <c r="F98" t="s" s="109">
        <v>517</v>
      </c>
      <c r="G98" t="s" s="105">
        <v>140</v>
      </c>
      <c r="H98" s="105">
        <v>2</v>
      </c>
      <c r="I98" s="105">
        <f>235/H98</f>
        <v>117.5</v>
      </c>
      <c r="J98" s="191"/>
      <c r="K98" t="s" s="202">
        <v>242</v>
      </c>
      <c r="L98" s="203">
        <v>92.32142857142857</v>
      </c>
      <c r="M98" s="193"/>
      <c r="N98" s="193"/>
      <c r="O98" s="193"/>
      <c r="P98" s="193"/>
      <c r="Q98" t="s" s="204">
        <v>144</v>
      </c>
      <c r="R98" s="195"/>
      <c r="S98" s="195"/>
      <c r="T98" s="195"/>
      <c r="U98" s="195"/>
      <c r="V98" s="196"/>
    </row>
    <row r="99" ht="18" customHeight="1">
      <c r="A99" t="s" s="180">
        <v>315</v>
      </c>
      <c r="B99" s="181"/>
      <c r="C99" s="181"/>
      <c r="D99" s="210"/>
      <c r="E99" t="s" s="103">
        <v>46</v>
      </c>
      <c r="F99" t="s" s="108">
        <v>47</v>
      </c>
      <c r="G99" t="s" s="108">
        <v>509</v>
      </c>
      <c r="H99" s="105">
        <v>17</v>
      </c>
      <c r="I99" s="105">
        <f>235/H99</f>
        <v>13.82352941176471</v>
      </c>
      <c r="J99" s="191"/>
      <c r="K99" t="s" s="202">
        <v>461</v>
      </c>
      <c r="L99" s="203">
        <v>15.66666666666667</v>
      </c>
      <c r="M99" s="193"/>
      <c r="N99" s="193"/>
      <c r="O99" s="193"/>
      <c r="P99" s="193"/>
      <c r="Q99" t="s" s="205">
        <v>509</v>
      </c>
      <c r="R99" s="195"/>
      <c r="S99" s="195"/>
      <c r="T99" s="195"/>
      <c r="U99" s="195"/>
      <c r="V99" s="196"/>
    </row>
    <row r="100" ht="18" customHeight="1">
      <c r="A100" t="s" s="101">
        <v>39</v>
      </c>
      <c r="B100" t="s" s="101">
        <v>26</v>
      </c>
      <c r="C100" t="s" s="218">
        <v>498</v>
      </c>
      <c r="D100" s="190"/>
      <c r="E100" t="s" s="109">
        <v>189</v>
      </c>
      <c r="F100" t="s" s="104">
        <v>190</v>
      </c>
      <c r="G100" t="s" s="108">
        <v>384</v>
      </c>
      <c r="H100" s="105">
        <v>13</v>
      </c>
      <c r="I100" s="105">
        <f>235/H100</f>
        <v>18.07692307692308</v>
      </c>
      <c r="J100" s="191"/>
      <c r="K100" t="s" s="202">
        <v>262</v>
      </c>
      <c r="L100" s="203">
        <v>74.41666666666667</v>
      </c>
      <c r="M100" s="193"/>
      <c r="N100" s="193"/>
      <c r="O100" s="193"/>
      <c r="P100" s="193"/>
      <c r="Q100" t="s" s="205">
        <v>154</v>
      </c>
      <c r="R100" s="195"/>
      <c r="S100" s="195"/>
      <c r="T100" s="195"/>
      <c r="U100" s="195"/>
      <c r="V100" s="196"/>
    </row>
    <row r="101" ht="18" customHeight="1">
      <c r="A101" t="s" s="109">
        <v>179</v>
      </c>
      <c r="B101" t="s" s="104">
        <v>180</v>
      </c>
      <c r="C101" s="105">
        <v>1</v>
      </c>
      <c r="D101" s="190"/>
      <c r="E101" t="s" s="103">
        <v>189</v>
      </c>
      <c r="F101" t="s" s="108">
        <v>190</v>
      </c>
      <c r="G101" t="s" s="104">
        <v>143</v>
      </c>
      <c r="H101" s="105">
        <v>10</v>
      </c>
      <c r="I101" s="105">
        <f>235/H101</f>
        <v>23.5</v>
      </c>
      <c r="J101" s="191"/>
      <c r="K101" t="s" s="202">
        <v>162</v>
      </c>
      <c r="L101" s="203">
        <v>547.3541666666667</v>
      </c>
      <c r="M101" s="193"/>
      <c r="N101" s="193"/>
      <c r="O101" s="193"/>
      <c r="P101" s="193"/>
      <c r="Q101" t="s" s="205">
        <v>108</v>
      </c>
      <c r="R101" s="195"/>
      <c r="S101" s="195"/>
      <c r="T101" s="195"/>
      <c r="U101" s="195"/>
      <c r="V101" s="196"/>
    </row>
    <row r="102" ht="18" customHeight="1">
      <c r="A102" t="s" s="109">
        <v>208</v>
      </c>
      <c r="B102" t="s" s="104">
        <v>209</v>
      </c>
      <c r="C102" s="105">
        <v>2</v>
      </c>
      <c r="D102" s="190"/>
      <c r="E102" t="s" s="103">
        <v>189</v>
      </c>
      <c r="F102" t="s" s="104">
        <v>190</v>
      </c>
      <c r="G102" t="s" s="105">
        <v>114</v>
      </c>
      <c r="H102" s="105">
        <v>1</v>
      </c>
      <c r="I102" s="105">
        <f>235/H102</f>
        <v>235</v>
      </c>
      <c r="J102" s="191"/>
      <c r="K102" t="s" s="202">
        <v>97</v>
      </c>
      <c r="L102" s="203">
        <v>99.69696969696969</v>
      </c>
      <c r="M102" s="193"/>
      <c r="N102" s="193"/>
      <c r="O102" s="193"/>
      <c r="P102" s="193"/>
      <c r="Q102" t="s" s="205">
        <v>140</v>
      </c>
      <c r="R102" s="195"/>
      <c r="S102" s="195"/>
      <c r="T102" s="195"/>
      <c r="U102" s="195"/>
      <c r="V102" s="196"/>
    </row>
    <row r="103" ht="18" customHeight="1">
      <c r="A103" t="s" s="109">
        <v>168</v>
      </c>
      <c r="B103" t="s" s="104">
        <v>169</v>
      </c>
      <c r="C103" s="105">
        <v>3</v>
      </c>
      <c r="D103" s="190"/>
      <c r="E103" t="s" s="103">
        <v>307</v>
      </c>
      <c r="F103" t="s" s="108">
        <v>308</v>
      </c>
      <c r="G103" t="s" s="104">
        <v>90</v>
      </c>
      <c r="H103" s="105">
        <v>6</v>
      </c>
      <c r="I103" s="105">
        <f>235/H103</f>
        <v>39.16666666666666</v>
      </c>
      <c r="J103" s="191"/>
      <c r="K103" t="s" s="202">
        <v>467</v>
      </c>
      <c r="L103" s="203">
        <v>13.82352941176471</v>
      </c>
      <c r="M103" s="193"/>
      <c r="N103" s="193"/>
      <c r="O103" s="193"/>
      <c r="P103" s="193"/>
      <c r="Q103" t="s" s="204">
        <v>182</v>
      </c>
      <c r="R103" s="195"/>
      <c r="S103" s="195"/>
      <c r="T103" s="195"/>
      <c r="U103" s="195"/>
      <c r="V103" s="196"/>
    </row>
    <row r="104" ht="18" customHeight="1">
      <c r="A104" t="s" s="109">
        <v>245</v>
      </c>
      <c r="B104" t="s" s="104">
        <v>246</v>
      </c>
      <c r="C104" s="105">
        <v>4</v>
      </c>
      <c r="D104" s="190"/>
      <c r="E104" t="s" s="103">
        <v>307</v>
      </c>
      <c r="F104" t="s" s="108">
        <v>308</v>
      </c>
      <c r="G104" t="s" s="104">
        <v>143</v>
      </c>
      <c r="H104" s="105">
        <v>18</v>
      </c>
      <c r="I104" s="105">
        <f>235/H104</f>
        <v>13.05555555555556</v>
      </c>
      <c r="J104" s="191"/>
      <c r="K104" t="s" s="202">
        <v>336</v>
      </c>
      <c r="L104" s="203">
        <v>35.86842105263158</v>
      </c>
      <c r="M104" s="193"/>
      <c r="N104" s="193"/>
      <c r="O104" s="193"/>
      <c r="P104" s="193"/>
      <c r="Q104" t="s" s="205">
        <v>509</v>
      </c>
      <c r="R104" s="195"/>
      <c r="S104" s="195"/>
      <c r="T104" s="195"/>
      <c r="U104" s="195"/>
      <c r="V104" s="196"/>
    </row>
    <row r="105" ht="18" customHeight="1">
      <c r="A105" t="s" s="122">
        <v>313</v>
      </c>
      <c r="B105" t="s" s="104">
        <v>314</v>
      </c>
      <c r="C105" s="105">
        <v>5</v>
      </c>
      <c r="D105" s="190"/>
      <c r="E105" t="s" s="109">
        <v>49</v>
      </c>
      <c r="F105" t="s" s="108">
        <v>156</v>
      </c>
      <c r="G105" t="s" s="104">
        <v>124</v>
      </c>
      <c r="H105" s="105">
        <v>6</v>
      </c>
      <c r="I105" s="105">
        <f>235/H105</f>
        <v>39.16666666666666</v>
      </c>
      <c r="J105" s="191"/>
      <c r="K105" t="s" s="202">
        <v>432</v>
      </c>
      <c r="L105" s="203">
        <v>19.58333333333333</v>
      </c>
      <c r="M105" s="193"/>
      <c r="N105" s="193"/>
      <c r="O105" s="193"/>
      <c r="P105" s="193"/>
      <c r="Q105" t="s" s="205">
        <v>343</v>
      </c>
      <c r="R105" s="195"/>
      <c r="S105" s="195"/>
      <c r="T105" s="195"/>
      <c r="U105" s="195"/>
      <c r="V105" s="196"/>
    </row>
    <row r="106" ht="18" customHeight="1">
      <c r="A106" t="s" s="109">
        <v>162</v>
      </c>
      <c r="B106" t="s" s="104">
        <v>163</v>
      </c>
      <c r="C106" s="105">
        <v>6</v>
      </c>
      <c r="D106" s="190"/>
      <c r="E106" t="s" s="109">
        <v>49</v>
      </c>
      <c r="F106" t="s" s="109">
        <v>156</v>
      </c>
      <c r="G106" t="s" s="105">
        <v>271</v>
      </c>
      <c r="H106" s="105">
        <v>9</v>
      </c>
      <c r="I106" s="105">
        <f>235/H106</f>
        <v>26.11111111111111</v>
      </c>
      <c r="J106" s="191"/>
      <c r="K106" t="s" s="202">
        <v>316</v>
      </c>
      <c r="L106" s="203">
        <v>46.61263736263736</v>
      </c>
      <c r="M106" s="193"/>
      <c r="N106" s="193"/>
      <c r="O106" s="193"/>
      <c r="P106" s="193"/>
      <c r="Q106" t="s" s="204">
        <v>186</v>
      </c>
      <c r="R106" s="195"/>
      <c r="S106" s="195"/>
      <c r="T106" s="195"/>
      <c r="U106" s="195"/>
      <c r="V106" s="196"/>
    </row>
    <row r="107" ht="18" customHeight="1">
      <c r="A107" t="s" s="105">
        <v>276</v>
      </c>
      <c r="B107" t="s" s="104">
        <v>620</v>
      </c>
      <c r="C107" s="105">
        <v>7</v>
      </c>
      <c r="D107" s="190"/>
      <c r="E107" t="s" s="103">
        <v>49</v>
      </c>
      <c r="F107" t="s" s="108">
        <v>156</v>
      </c>
      <c r="G107" t="s" s="104">
        <v>133</v>
      </c>
      <c r="H107" s="105">
        <v>6</v>
      </c>
      <c r="I107" s="105">
        <f>235/H107</f>
        <v>39.16666666666666</v>
      </c>
      <c r="J107" s="191"/>
      <c r="K107" t="s" s="202">
        <v>88</v>
      </c>
      <c r="L107" s="203">
        <v>117.5</v>
      </c>
      <c r="M107" s="193"/>
      <c r="N107" s="193"/>
      <c r="O107" s="193"/>
      <c r="P107" s="193"/>
      <c r="Q107" t="s" s="205">
        <v>124</v>
      </c>
      <c r="R107" s="195"/>
      <c r="S107" s="195"/>
      <c r="T107" s="195"/>
      <c r="U107" s="195"/>
      <c r="V107" s="196"/>
    </row>
    <row r="108" ht="18" customHeight="1">
      <c r="A108" t="s" s="109">
        <v>61</v>
      </c>
      <c r="B108" t="s" s="104">
        <v>62</v>
      </c>
      <c r="C108" s="105">
        <v>8</v>
      </c>
      <c r="D108" s="190"/>
      <c r="E108" t="s" s="103">
        <v>49</v>
      </c>
      <c r="F108" t="s" s="104">
        <v>156</v>
      </c>
      <c r="G108" t="s" s="108">
        <v>343</v>
      </c>
      <c r="H108" s="111">
        <v>5</v>
      </c>
      <c r="I108" s="105">
        <f>235/H108</f>
        <v>47</v>
      </c>
      <c r="J108" s="191"/>
      <c r="K108" t="s" s="202">
        <v>298</v>
      </c>
      <c r="L108" s="203">
        <v>55.48611111111111</v>
      </c>
      <c r="M108" s="193"/>
      <c r="N108" s="193"/>
      <c r="O108" s="193"/>
      <c r="P108" s="193"/>
      <c r="Q108" t="s" s="205">
        <v>384</v>
      </c>
      <c r="R108" s="195"/>
      <c r="S108" s="195"/>
      <c r="T108" s="195"/>
      <c r="U108" s="195"/>
      <c r="V108" s="196"/>
    </row>
    <row r="109" ht="18" customHeight="1">
      <c r="A109" t="s" s="109">
        <v>380</v>
      </c>
      <c r="B109" t="s" s="104">
        <v>381</v>
      </c>
      <c r="C109" s="105">
        <v>9</v>
      </c>
      <c r="D109" s="190"/>
      <c r="E109" t="s" s="103">
        <v>49</v>
      </c>
      <c r="F109" t="s" s="108">
        <v>156</v>
      </c>
      <c r="G109" t="s" s="105">
        <v>114</v>
      </c>
      <c r="H109" s="105">
        <v>4</v>
      </c>
      <c r="I109" s="105">
        <f>235/H109</f>
        <v>58.75</v>
      </c>
      <c r="J109" s="191"/>
      <c r="K109" t="s" s="202">
        <v>115</v>
      </c>
      <c r="L109" s="203">
        <v>117.5</v>
      </c>
      <c r="M109" s="193"/>
      <c r="N109" s="193"/>
      <c r="O109" s="193"/>
      <c r="P109" s="193"/>
      <c r="Q109" t="s" s="205">
        <v>509</v>
      </c>
      <c r="R109" s="195"/>
      <c r="S109" s="195"/>
      <c r="T109" s="195"/>
      <c r="U109" s="195"/>
      <c r="V109" s="196"/>
    </row>
    <row r="110" ht="18" customHeight="1">
      <c r="A110" t="s" s="109">
        <v>400</v>
      </c>
      <c r="B110" t="s" s="104">
        <v>401</v>
      </c>
      <c r="C110" s="105">
        <v>10</v>
      </c>
      <c r="D110" s="190"/>
      <c r="E110" t="s" s="103">
        <v>49</v>
      </c>
      <c r="F110" t="s" s="108">
        <v>156</v>
      </c>
      <c r="G110" t="s" s="108">
        <v>509</v>
      </c>
      <c r="H110" s="105">
        <v>11</v>
      </c>
      <c r="I110" s="105">
        <f>235/H110</f>
        <v>21.36363636363636</v>
      </c>
      <c r="J110" s="191"/>
      <c r="K110" t="s" s="202">
        <v>195</v>
      </c>
      <c r="L110" s="203">
        <v>248.0555555555555</v>
      </c>
      <c r="M110" s="193"/>
      <c r="N110" s="193"/>
      <c r="O110" s="193"/>
      <c r="P110" s="193"/>
      <c r="Q110" t="s" s="205">
        <v>343</v>
      </c>
      <c r="R110" s="195"/>
      <c r="S110" s="195"/>
      <c r="T110" s="195"/>
      <c r="U110" s="195"/>
      <c r="V110" s="196"/>
    </row>
    <row r="111" ht="18" customHeight="1">
      <c r="A111" t="s" s="109">
        <v>333</v>
      </c>
      <c r="B111" t="s" s="104">
        <v>334</v>
      </c>
      <c r="C111" s="105">
        <v>11</v>
      </c>
      <c r="D111" s="190"/>
      <c r="E111" t="s" s="122">
        <v>459</v>
      </c>
      <c r="F111" t="s" s="104">
        <v>460</v>
      </c>
      <c r="G111" t="s" s="108">
        <v>315</v>
      </c>
      <c r="H111" s="105">
        <v>15</v>
      </c>
      <c r="I111" s="105">
        <f>235/H111</f>
        <v>15.66666666666667</v>
      </c>
      <c r="J111" s="191"/>
      <c r="K111" t="s" s="202">
        <v>79</v>
      </c>
      <c r="L111" s="203">
        <v>468.4935897435897</v>
      </c>
      <c r="M111" s="193"/>
      <c r="N111" s="193"/>
      <c r="O111" s="193"/>
      <c r="P111" s="193"/>
      <c r="Q111" t="s" s="204">
        <v>131</v>
      </c>
      <c r="R111" s="195"/>
      <c r="S111" s="195"/>
      <c r="T111" s="195"/>
      <c r="U111" s="195"/>
      <c r="V111" s="196"/>
    </row>
    <row r="112" ht="18" customHeight="1">
      <c r="A112" t="s" s="109">
        <v>85</v>
      </c>
      <c r="B112" t="s" s="104">
        <v>86</v>
      </c>
      <c r="C112" s="105">
        <v>12</v>
      </c>
      <c r="D112" s="190"/>
      <c r="E112" t="s" s="103">
        <v>222</v>
      </c>
      <c r="F112" t="s" s="108">
        <v>223</v>
      </c>
      <c r="G112" t="s" s="104">
        <v>143</v>
      </c>
      <c r="H112" s="105">
        <v>2</v>
      </c>
      <c r="I112" s="105">
        <f>235/H112</f>
        <v>117.5</v>
      </c>
      <c r="J112" s="191"/>
      <c r="K112" t="s" s="202">
        <v>338</v>
      </c>
      <c r="L112" s="203">
        <v>34.86263736263736</v>
      </c>
      <c r="M112" s="193"/>
      <c r="N112" s="193"/>
      <c r="O112" s="193"/>
      <c r="P112" s="193"/>
      <c r="Q112" t="s" s="205">
        <v>133</v>
      </c>
      <c r="R112" s="195"/>
      <c r="S112" s="195"/>
      <c r="T112" s="195"/>
      <c r="U112" s="195"/>
      <c r="V112" s="196"/>
    </row>
    <row r="113" ht="18" customHeight="1">
      <c r="A113" t="s" s="109">
        <v>79</v>
      </c>
      <c r="B113" t="s" s="104">
        <v>80</v>
      </c>
      <c r="C113" s="105">
        <v>13</v>
      </c>
      <c r="D113" s="190"/>
      <c r="E113" t="s" s="104">
        <v>349</v>
      </c>
      <c r="F113" t="s" s="108">
        <v>350</v>
      </c>
      <c r="G113" t="s" s="104">
        <v>143</v>
      </c>
      <c r="H113" s="105">
        <v>7</v>
      </c>
      <c r="I113" s="105">
        <f>235/H113</f>
        <v>33.57142857142857</v>
      </c>
      <c r="J113" s="191"/>
      <c r="K113" t="s" s="202">
        <v>58</v>
      </c>
      <c r="L113" s="203">
        <v>209.656862745098</v>
      </c>
      <c r="M113" s="193"/>
      <c r="N113" s="193"/>
      <c r="O113" s="193"/>
      <c r="P113" s="193"/>
      <c r="Q113" t="s" s="204">
        <v>239</v>
      </c>
      <c r="R113" s="195"/>
      <c r="S113" s="195"/>
      <c r="T113" s="195"/>
      <c r="U113" s="195"/>
      <c r="V113" s="196"/>
    </row>
    <row r="114" ht="18" customHeight="1">
      <c r="A114" t="s" s="109">
        <v>316</v>
      </c>
      <c r="B114" t="s" s="104">
        <v>317</v>
      </c>
      <c r="C114" s="105">
        <v>14</v>
      </c>
      <c r="D114" s="190"/>
      <c r="E114" t="s" s="109">
        <v>73</v>
      </c>
      <c r="F114" t="s" s="104">
        <v>74</v>
      </c>
      <c r="G114" t="s" s="108">
        <v>384</v>
      </c>
      <c r="H114" s="105">
        <v>3</v>
      </c>
      <c r="I114" s="105">
        <f>235/H114</f>
        <v>78.33333333333333</v>
      </c>
      <c r="J114" s="191"/>
      <c r="K114" t="s" s="202">
        <v>368</v>
      </c>
      <c r="L114" s="203">
        <v>28.51102941176471</v>
      </c>
      <c r="M114" s="193"/>
      <c r="N114" s="193"/>
      <c r="O114" s="193"/>
      <c r="P114" s="193"/>
      <c r="Q114" t="s" s="205">
        <v>154</v>
      </c>
      <c r="R114" s="195"/>
      <c r="S114" s="195"/>
      <c r="T114" s="195"/>
      <c r="U114" s="195"/>
      <c r="V114" s="196"/>
    </row>
    <row r="115" ht="18" customHeight="1">
      <c r="A115" t="s" s="122">
        <v>459</v>
      </c>
      <c r="B115" t="s" s="104">
        <v>460</v>
      </c>
      <c r="C115" s="105">
        <v>15</v>
      </c>
      <c r="D115" s="190"/>
      <c r="E115" t="s" s="109">
        <v>73</v>
      </c>
      <c r="F115" t="s" s="113">
        <v>74</v>
      </c>
      <c r="G115" t="s" s="105">
        <v>271</v>
      </c>
      <c r="H115" s="105">
        <v>6</v>
      </c>
      <c r="I115" s="105">
        <f>235/H115</f>
        <v>39.16666666666666</v>
      </c>
      <c r="J115" s="191"/>
      <c r="K115" t="s" s="202">
        <v>353</v>
      </c>
      <c r="L115" s="203">
        <v>32.45238095238095</v>
      </c>
      <c r="M115" s="193"/>
      <c r="N115" s="193"/>
      <c r="O115" s="193"/>
      <c r="P115" s="193"/>
      <c r="Q115" t="s" s="205">
        <v>140</v>
      </c>
      <c r="R115" s="195"/>
      <c r="S115" s="195"/>
      <c r="T115" s="195"/>
      <c r="U115" s="195"/>
      <c r="V115" s="196"/>
    </row>
    <row r="116" ht="18" customHeight="1">
      <c r="A116" t="s" s="109">
        <v>301</v>
      </c>
      <c r="B116" t="s" s="104">
        <v>302</v>
      </c>
      <c r="C116" s="105">
        <v>16</v>
      </c>
      <c r="D116" s="190"/>
      <c r="E116" t="s" s="103">
        <v>362</v>
      </c>
      <c r="F116" t="s" s="104">
        <v>363</v>
      </c>
      <c r="G116" t="s" s="104">
        <v>108</v>
      </c>
      <c r="H116" s="105">
        <v>8</v>
      </c>
      <c r="I116" s="105">
        <f>235/H116</f>
        <v>29.375</v>
      </c>
      <c r="J116" s="191"/>
      <c r="K116" t="s" s="202">
        <v>424</v>
      </c>
      <c r="L116" s="203">
        <v>21.36363636363636</v>
      </c>
      <c r="M116" s="193"/>
      <c r="N116" s="193"/>
      <c r="O116" s="193"/>
      <c r="P116" s="193"/>
      <c r="Q116" t="s" s="204">
        <v>204</v>
      </c>
      <c r="R116" s="195"/>
      <c r="S116" s="195"/>
      <c r="T116" s="195"/>
      <c r="U116" s="195"/>
      <c r="V116" s="196"/>
    </row>
    <row r="117" ht="18" customHeight="1">
      <c r="A117" t="s" s="109">
        <v>368</v>
      </c>
      <c r="B117" t="s" s="104">
        <v>369</v>
      </c>
      <c r="C117" s="105">
        <v>17</v>
      </c>
      <c r="D117" s="190"/>
      <c r="E117" t="s" s="103">
        <v>402</v>
      </c>
      <c r="F117" t="s" s="108">
        <v>403</v>
      </c>
      <c r="G117" t="s" s="105">
        <v>114</v>
      </c>
      <c r="H117" s="105">
        <v>10</v>
      </c>
      <c r="I117" s="105">
        <f>235/H117</f>
        <v>23.5</v>
      </c>
      <c r="J117" s="191"/>
      <c r="K117" t="s" s="202">
        <v>251</v>
      </c>
      <c r="L117" s="203">
        <v>84.86111111111111</v>
      </c>
      <c r="M117" s="193"/>
      <c r="N117" s="193"/>
      <c r="O117" s="193"/>
      <c r="P117" s="193"/>
      <c r="Q117" t="s" s="205">
        <v>124</v>
      </c>
      <c r="R117" s="195"/>
      <c r="S117" s="195"/>
      <c r="T117" s="195"/>
      <c r="U117" s="195"/>
      <c r="V117" s="196"/>
    </row>
    <row r="118" ht="18" customHeight="1">
      <c r="A118" t="s" s="109">
        <v>395</v>
      </c>
      <c r="B118" t="s" s="104">
        <v>396</v>
      </c>
      <c r="C118" s="105">
        <v>18</v>
      </c>
      <c r="D118" s="190"/>
      <c r="E118" t="s" s="103">
        <v>52</v>
      </c>
      <c r="F118" t="s" s="104">
        <v>53</v>
      </c>
      <c r="G118" t="s" s="108">
        <v>154</v>
      </c>
      <c r="H118" s="105">
        <v>1</v>
      </c>
      <c r="I118" s="105">
        <f>235/H118</f>
        <v>235</v>
      </c>
      <c r="J118" s="191"/>
      <c r="K118" t="s" s="202">
        <v>351</v>
      </c>
      <c r="L118" s="203">
        <v>33.57142857142857</v>
      </c>
      <c r="M118" s="193"/>
      <c r="N118" s="193"/>
      <c r="O118" s="193"/>
      <c r="P118" s="193"/>
      <c r="Q118" t="s" s="205">
        <v>384</v>
      </c>
      <c r="R118" s="195"/>
      <c r="S118" s="195"/>
      <c r="T118" s="195"/>
      <c r="U118" s="195"/>
      <c r="V118" s="196"/>
    </row>
    <row r="119" ht="18" customHeight="1">
      <c r="A119" t="s" s="109">
        <v>477</v>
      </c>
      <c r="B119" t="s" s="104">
        <v>478</v>
      </c>
      <c r="C119" s="105">
        <v>19</v>
      </c>
      <c r="D119" s="190"/>
      <c r="E119" t="s" s="103">
        <v>120</v>
      </c>
      <c r="F119" t="s" s="104">
        <v>121</v>
      </c>
      <c r="G119" t="s" s="104">
        <v>90</v>
      </c>
      <c r="H119" s="105">
        <v>3</v>
      </c>
      <c r="I119" s="105">
        <f>235/H119</f>
        <v>78.33333333333333</v>
      </c>
      <c r="J119" s="191"/>
      <c r="K119" t="s" s="202">
        <v>208</v>
      </c>
      <c r="L119" s="203">
        <v>214.5060690943044</v>
      </c>
      <c r="M119" s="193"/>
      <c r="N119" s="193"/>
      <c r="O119" s="193"/>
      <c r="P119" s="193"/>
      <c r="Q119" t="s" s="205">
        <v>133</v>
      </c>
      <c r="R119" s="195"/>
      <c r="S119" s="195"/>
      <c r="T119" s="195"/>
      <c r="U119" s="195"/>
      <c r="V119" s="196"/>
    </row>
    <row r="120" ht="18" customHeight="1">
      <c r="A120" t="s" s="109">
        <v>374</v>
      </c>
      <c r="B120" t="s" s="104">
        <v>375</v>
      </c>
      <c r="C120" s="105">
        <v>20</v>
      </c>
      <c r="D120" s="190"/>
      <c r="E120" t="s" s="103">
        <v>224</v>
      </c>
      <c r="F120" t="s" s="104">
        <v>225</v>
      </c>
      <c r="G120" t="s" s="104">
        <v>108</v>
      </c>
      <c r="H120" s="105">
        <v>2</v>
      </c>
      <c r="I120" s="105">
        <f>235/H120</f>
        <v>117.5</v>
      </c>
      <c r="J120" s="191"/>
      <c r="K120" t="s" s="202">
        <v>438</v>
      </c>
      <c r="L120" s="203">
        <v>18.07692307692308</v>
      </c>
      <c r="M120" s="193"/>
      <c r="N120" s="193"/>
      <c r="O120" s="193"/>
      <c r="P120" s="193"/>
      <c r="Q120" t="s" s="205">
        <v>343</v>
      </c>
      <c r="R120" s="195"/>
      <c r="S120" s="195"/>
      <c r="T120" s="195"/>
      <c r="U120" s="195"/>
      <c r="V120" s="196"/>
    </row>
    <row r="121" ht="18" customHeight="1">
      <c r="A121" s="212"/>
      <c r="B121" s="213"/>
      <c r="C121" s="213"/>
      <c r="D121" s="210"/>
      <c r="E121" t="s" s="109">
        <v>179</v>
      </c>
      <c r="F121" t="s" s="104">
        <v>180</v>
      </c>
      <c r="G121" t="s" s="108">
        <v>384</v>
      </c>
      <c r="H121" s="105">
        <v>5</v>
      </c>
      <c r="I121" s="105">
        <f>235/H121</f>
        <v>47</v>
      </c>
      <c r="J121" s="191"/>
      <c r="K121" t="s" s="202">
        <v>389</v>
      </c>
      <c r="L121" s="203">
        <v>26.11111111111111</v>
      </c>
      <c r="M121" s="193"/>
      <c r="N121" s="193"/>
      <c r="O121" s="193"/>
      <c r="P121" s="193"/>
      <c r="Q121" t="s" s="204">
        <v>286</v>
      </c>
      <c r="R121" s="195"/>
      <c r="S121" s="195"/>
      <c r="T121" s="195"/>
      <c r="U121" s="195"/>
      <c r="V121" s="196"/>
    </row>
    <row r="122" ht="18" customHeight="1">
      <c r="A122" t="s" s="219">
        <v>628</v>
      </c>
      <c r="B122" s="220"/>
      <c r="C122" s="220"/>
      <c r="D122" s="190"/>
      <c r="E122" t="s" s="109">
        <v>179</v>
      </c>
      <c r="F122" t="s" s="104">
        <v>180</v>
      </c>
      <c r="G122" t="s" s="108">
        <v>315</v>
      </c>
      <c r="H122" s="105">
        <v>1</v>
      </c>
      <c r="I122" s="105">
        <f>235/H122</f>
        <v>235</v>
      </c>
      <c r="J122" s="191"/>
      <c r="K122" t="s" s="202">
        <v>374</v>
      </c>
      <c r="L122" s="203">
        <v>27.41666666666666</v>
      </c>
      <c r="M122" s="193"/>
      <c r="N122" s="193"/>
      <c r="O122" s="193"/>
      <c r="P122" s="193"/>
      <c r="Q122" t="s" s="205">
        <v>154</v>
      </c>
      <c r="R122" s="195"/>
      <c r="S122" s="195"/>
      <c r="T122" s="195"/>
      <c r="U122" s="195"/>
      <c r="V122" s="196"/>
    </row>
    <row r="123" ht="18" customHeight="1">
      <c r="A123" t="s" s="101">
        <v>39</v>
      </c>
      <c r="B123" t="s" s="101">
        <v>26</v>
      </c>
      <c r="C123" t="s" s="101">
        <v>498</v>
      </c>
      <c r="D123" s="190"/>
      <c r="E123" t="s" s="103">
        <v>179</v>
      </c>
      <c r="F123" t="s" s="104">
        <v>180</v>
      </c>
      <c r="G123" t="s" s="105">
        <v>114</v>
      </c>
      <c r="H123" s="105">
        <v>13</v>
      </c>
      <c r="I123" s="105">
        <f>235/H123</f>
        <v>18.07692307692308</v>
      </c>
      <c r="J123" s="191"/>
      <c r="K123" t="s" s="202">
        <v>122</v>
      </c>
      <c r="L123" s="203">
        <v>33.57142857142857</v>
      </c>
      <c r="M123" s="193"/>
      <c r="N123" s="193"/>
      <c r="O123" s="193"/>
      <c r="P123" s="193"/>
      <c r="Q123" t="s" s="205">
        <v>143</v>
      </c>
      <c r="R123" s="195"/>
      <c r="S123" s="195"/>
      <c r="T123" s="195"/>
      <c r="U123" s="195"/>
      <c r="V123" s="196"/>
    </row>
    <row r="124" ht="18" customHeight="1">
      <c r="A124" t="s" s="109">
        <v>192</v>
      </c>
      <c r="B124" t="s" s="109">
        <v>193</v>
      </c>
      <c r="C124" s="105">
        <v>1</v>
      </c>
      <c r="D124" s="190"/>
      <c r="E124" t="s" s="103">
        <v>134</v>
      </c>
      <c r="F124" t="s" s="104">
        <v>135</v>
      </c>
      <c r="G124" t="s" s="104">
        <v>90</v>
      </c>
      <c r="H124" s="105">
        <v>12</v>
      </c>
      <c r="I124" s="105">
        <f>235/H124</f>
        <v>19.58333333333333</v>
      </c>
      <c r="J124" s="191"/>
      <c r="K124" t="s" s="202">
        <v>391</v>
      </c>
      <c r="L124" s="203">
        <v>26.11111111111111</v>
      </c>
      <c r="M124" s="193"/>
      <c r="N124" s="193"/>
      <c r="O124" s="193"/>
      <c r="P124" s="193"/>
      <c r="Q124" t="s" s="204">
        <v>387</v>
      </c>
      <c r="R124" s="195"/>
      <c r="S124" s="195"/>
      <c r="T124" s="195"/>
      <c r="U124" s="195"/>
      <c r="V124" s="196"/>
    </row>
    <row r="125" ht="18" customHeight="1">
      <c r="A125" t="s" s="109">
        <v>217</v>
      </c>
      <c r="B125" t="s" s="109">
        <v>218</v>
      </c>
      <c r="C125" s="105">
        <v>2</v>
      </c>
      <c r="D125" s="190"/>
      <c r="E125" t="s" s="103">
        <v>146</v>
      </c>
      <c r="F125" t="s" s="108">
        <v>147</v>
      </c>
      <c r="G125" t="s" s="105">
        <v>140</v>
      </c>
      <c r="H125" s="105">
        <v>5</v>
      </c>
      <c r="I125" s="105">
        <f>235/H125</f>
        <v>47</v>
      </c>
      <c r="J125" s="191"/>
      <c r="K125" t="s" s="202">
        <v>313</v>
      </c>
      <c r="L125" s="203">
        <v>47</v>
      </c>
      <c r="M125" s="193"/>
      <c r="N125" s="193"/>
      <c r="O125" s="193"/>
      <c r="P125" s="193"/>
      <c r="Q125" t="s" s="205">
        <v>343</v>
      </c>
      <c r="R125" s="195"/>
      <c r="S125" s="195"/>
      <c r="T125" s="195"/>
      <c r="U125" s="195"/>
      <c r="V125" s="196"/>
    </row>
    <row r="126" ht="18" customHeight="1">
      <c r="A126" t="s" s="109">
        <v>61</v>
      </c>
      <c r="B126" t="s" s="109">
        <v>62</v>
      </c>
      <c r="C126" s="105">
        <v>3</v>
      </c>
      <c r="D126" s="190"/>
      <c r="E126" t="s" s="103">
        <v>144</v>
      </c>
      <c r="F126" t="s" s="104">
        <v>145</v>
      </c>
      <c r="G126" t="s" s="104">
        <v>108</v>
      </c>
      <c r="H126" s="105">
        <v>11</v>
      </c>
      <c r="I126" s="105">
        <f>235/H126</f>
        <v>21.36363636363636</v>
      </c>
      <c r="J126" s="191"/>
      <c r="K126" t="s" s="202">
        <v>172</v>
      </c>
      <c r="L126" s="203">
        <v>352.5</v>
      </c>
      <c r="M126" s="193"/>
      <c r="N126" s="193"/>
      <c r="O126" s="193"/>
      <c r="P126" s="193"/>
      <c r="Q126" t="s" s="204">
        <v>627</v>
      </c>
      <c r="R126" s="195"/>
      <c r="S126" s="195"/>
      <c r="T126" s="195"/>
      <c r="U126" s="195"/>
      <c r="V126" s="196"/>
    </row>
    <row r="127" ht="18" customHeight="1">
      <c r="A127" t="s" s="109">
        <v>288</v>
      </c>
      <c r="B127" t="s" s="113">
        <v>289</v>
      </c>
      <c r="C127" s="105">
        <v>4</v>
      </c>
      <c r="D127" s="190"/>
      <c r="E127" t="s" s="103">
        <v>144</v>
      </c>
      <c r="F127" t="s" s="104">
        <v>145</v>
      </c>
      <c r="G127" t="s" s="108">
        <v>154</v>
      </c>
      <c r="H127" s="105">
        <v>11</v>
      </c>
      <c r="I127" s="105">
        <f>235/H127</f>
        <v>21.36363636363636</v>
      </c>
      <c r="J127" s="191"/>
      <c r="K127" t="s" s="202">
        <v>463</v>
      </c>
      <c r="L127" s="203">
        <v>15.66666666666667</v>
      </c>
      <c r="M127" s="193"/>
      <c r="N127" s="193"/>
      <c r="O127" s="193"/>
      <c r="P127" s="193"/>
      <c r="Q127" t="s" s="205">
        <v>133</v>
      </c>
      <c r="R127" s="195"/>
      <c r="S127" s="195"/>
      <c r="T127" s="195"/>
      <c r="U127" s="195"/>
      <c r="V127" s="196"/>
    </row>
    <row r="128" ht="18" customHeight="1">
      <c r="A128" t="s" s="109">
        <v>311</v>
      </c>
      <c r="B128" t="s" s="109">
        <v>312</v>
      </c>
      <c r="C128" s="105">
        <v>5</v>
      </c>
      <c r="D128" s="190"/>
      <c r="E128" t="s" s="103">
        <v>144</v>
      </c>
      <c r="F128" t="s" s="109">
        <v>145</v>
      </c>
      <c r="G128" t="s" s="105">
        <v>140</v>
      </c>
      <c r="H128" s="105">
        <v>4</v>
      </c>
      <c r="I128" s="105">
        <f>235/H128</f>
        <v>58.75</v>
      </c>
      <c r="J128" s="191"/>
      <c r="K128" t="s" s="202">
        <v>198</v>
      </c>
      <c r="L128" s="203">
        <v>235</v>
      </c>
      <c r="M128" s="193"/>
      <c r="N128" s="193"/>
      <c r="O128" s="193"/>
      <c r="P128" s="193"/>
      <c r="Q128" t="s" s="205">
        <v>343</v>
      </c>
      <c r="R128" s="195"/>
      <c r="S128" s="195"/>
      <c r="T128" s="195"/>
      <c r="U128" s="195"/>
      <c r="V128" s="196"/>
    </row>
    <row r="129" ht="18" customHeight="1">
      <c r="A129" t="s" s="109">
        <v>73</v>
      </c>
      <c r="B129" t="s" s="113">
        <v>74</v>
      </c>
      <c r="C129" s="105">
        <v>6</v>
      </c>
      <c r="D129" s="190"/>
      <c r="E129" t="s" s="103">
        <v>144</v>
      </c>
      <c r="F129" t="s" s="108">
        <v>629</v>
      </c>
      <c r="G129" t="s" s="108">
        <v>509</v>
      </c>
      <c r="H129" s="105">
        <v>13</v>
      </c>
      <c r="I129" s="105">
        <f>235/H129</f>
        <v>18.07692307692308</v>
      </c>
      <c r="J129" s="191"/>
      <c r="K129" t="s" s="202">
        <v>257</v>
      </c>
      <c r="L129" s="203">
        <v>78.33333333333333</v>
      </c>
      <c r="M129" s="193"/>
      <c r="N129" s="193"/>
      <c r="O129" s="193"/>
      <c r="P129" s="193"/>
      <c r="Q129" t="s" s="204">
        <v>262</v>
      </c>
      <c r="R129" s="195"/>
      <c r="S129" s="195"/>
      <c r="T129" s="195"/>
      <c r="U129" s="195"/>
      <c r="V129" s="196"/>
    </row>
    <row r="130" ht="18" customHeight="1">
      <c r="A130" t="s" s="109">
        <v>344</v>
      </c>
      <c r="B130" t="s" s="109">
        <v>345</v>
      </c>
      <c r="C130" s="105">
        <v>7</v>
      </c>
      <c r="D130" s="190"/>
      <c r="E130" t="s" s="103">
        <v>182</v>
      </c>
      <c r="F130" t="s" s="104">
        <v>183</v>
      </c>
      <c r="G130" t="s" s="108">
        <v>343</v>
      </c>
      <c r="H130" s="111">
        <v>1</v>
      </c>
      <c r="I130" s="105">
        <f>235/H130</f>
        <v>235</v>
      </c>
      <c r="J130" s="191"/>
      <c r="K130" t="s" s="202">
        <v>202</v>
      </c>
      <c r="L130" s="203">
        <v>235</v>
      </c>
      <c r="M130" s="193"/>
      <c r="N130" s="193"/>
      <c r="O130" s="193"/>
      <c r="P130" s="193"/>
      <c r="Q130" t="s" s="205">
        <v>154</v>
      </c>
      <c r="R130" s="195"/>
      <c r="S130" s="195"/>
      <c r="T130" s="195"/>
      <c r="U130" s="195"/>
      <c r="V130" s="196"/>
    </row>
    <row r="131" ht="18" customHeight="1">
      <c r="A131" t="s" s="109">
        <v>280</v>
      </c>
      <c r="B131" t="s" s="113">
        <v>281</v>
      </c>
      <c r="C131" s="105">
        <v>8</v>
      </c>
      <c r="D131" s="190"/>
      <c r="E131" t="s" s="103">
        <v>182</v>
      </c>
      <c r="F131" t="s" s="108">
        <v>183</v>
      </c>
      <c r="G131" t="s" s="108">
        <v>509</v>
      </c>
      <c r="H131" s="105">
        <v>4</v>
      </c>
      <c r="I131" s="105">
        <f>235/H131</f>
        <v>58.75</v>
      </c>
      <c r="J131" s="191"/>
      <c r="K131" t="s" s="202">
        <v>112</v>
      </c>
      <c r="L131" s="203">
        <v>78.33333333333333</v>
      </c>
      <c r="M131" s="193"/>
      <c r="N131" s="193"/>
      <c r="O131" s="193"/>
      <c r="P131" s="193"/>
      <c r="Q131" t="s" s="205">
        <v>133</v>
      </c>
      <c r="R131" s="195"/>
      <c r="S131" s="195"/>
      <c r="T131" s="195"/>
      <c r="U131" s="195"/>
      <c r="V131" s="196"/>
    </row>
    <row r="132" ht="18" customHeight="1">
      <c r="A132" t="s" s="109">
        <v>49</v>
      </c>
      <c r="B132" t="s" s="109">
        <v>156</v>
      </c>
      <c r="C132" s="105">
        <v>9</v>
      </c>
      <c r="D132" s="190"/>
      <c r="E132" t="s" s="109">
        <v>186</v>
      </c>
      <c r="F132" t="s" s="108">
        <v>187</v>
      </c>
      <c r="G132" t="s" s="104">
        <v>124</v>
      </c>
      <c r="H132" s="105">
        <v>18</v>
      </c>
      <c r="I132" s="105">
        <f>235/H132</f>
        <v>13.05555555555556</v>
      </c>
      <c r="J132" s="191"/>
      <c r="K132" t="s" s="202">
        <v>393</v>
      </c>
      <c r="L132" s="203">
        <v>26.11111111111111</v>
      </c>
      <c r="M132" s="193"/>
      <c r="N132" s="193"/>
      <c r="O132" s="193"/>
      <c r="P132" s="193"/>
      <c r="Q132" t="s" s="205">
        <v>228</v>
      </c>
      <c r="R132" s="195"/>
      <c r="S132" s="195"/>
      <c r="T132" s="195"/>
      <c r="U132" s="195"/>
      <c r="V132" s="196"/>
    </row>
    <row r="133" ht="18" customHeight="1">
      <c r="A133" t="s" s="109">
        <v>168</v>
      </c>
      <c r="B133" t="s" s="109">
        <v>169</v>
      </c>
      <c r="C133" s="105">
        <v>10</v>
      </c>
      <c r="D133" s="190"/>
      <c r="E133" t="s" s="109">
        <v>186</v>
      </c>
      <c r="F133" t="s" s="104">
        <v>187</v>
      </c>
      <c r="G133" t="s" s="108">
        <v>384</v>
      </c>
      <c r="H133" s="105">
        <v>1</v>
      </c>
      <c r="I133" s="105">
        <f>235/H133</f>
        <v>235</v>
      </c>
      <c r="J133" s="191"/>
      <c r="K133" t="s" s="202">
        <v>406</v>
      </c>
      <c r="L133" s="203">
        <v>23.5</v>
      </c>
      <c r="M133" s="193"/>
      <c r="N133" s="193"/>
      <c r="O133" s="193"/>
      <c r="P133" s="193"/>
      <c r="Q133" t="s" s="204">
        <v>316</v>
      </c>
      <c r="R133" s="195"/>
      <c r="S133" s="195"/>
      <c r="T133" s="195"/>
      <c r="U133" s="195"/>
      <c r="V133" s="196"/>
    </row>
    <row r="134" ht="18" customHeight="1">
      <c r="A134" t="s" s="109">
        <v>624</v>
      </c>
      <c r="B134" t="s" s="113">
        <v>31</v>
      </c>
      <c r="C134" s="105">
        <v>11</v>
      </c>
      <c r="D134" s="190"/>
      <c r="E134" t="s" s="103">
        <v>186</v>
      </c>
      <c r="F134" t="s" s="104">
        <v>187</v>
      </c>
      <c r="G134" t="s" s="108">
        <v>343</v>
      </c>
      <c r="H134" s="111">
        <v>13</v>
      </c>
      <c r="I134" s="105">
        <f>235/H134</f>
        <v>18.07692307692308</v>
      </c>
      <c r="J134" s="191"/>
      <c r="K134" t="s" s="202">
        <v>283</v>
      </c>
      <c r="L134" s="203">
        <v>65.27777777777777</v>
      </c>
      <c r="M134" s="193"/>
      <c r="N134" s="193"/>
      <c r="O134" s="193"/>
      <c r="P134" s="193"/>
      <c r="Q134" t="s" s="205">
        <v>124</v>
      </c>
      <c r="R134" s="195"/>
      <c r="S134" s="195"/>
      <c r="T134" s="195"/>
      <c r="U134" s="195"/>
      <c r="V134" s="196"/>
    </row>
    <row r="135" ht="18" customHeight="1">
      <c r="A135" s="221"/>
      <c r="B135" s="222"/>
      <c r="C135" s="208"/>
      <c r="D135" s="210"/>
      <c r="E135" t="s" s="103">
        <v>186</v>
      </c>
      <c r="F135" t="s" s="108">
        <v>187</v>
      </c>
      <c r="G135" t="s" s="108">
        <v>509</v>
      </c>
      <c r="H135" s="105">
        <v>18</v>
      </c>
      <c r="I135" s="105">
        <f>235/H135</f>
        <v>13.05555555555556</v>
      </c>
      <c r="J135" s="191"/>
      <c r="K135" t="s" s="223">
        <v>630</v>
      </c>
      <c r="L135" s="224">
        <v>11232.102371248466</v>
      </c>
      <c r="M135" s="193"/>
      <c r="N135" s="193"/>
      <c r="O135" s="193"/>
      <c r="P135" s="193"/>
      <c r="Q135" t="s" s="205">
        <v>315</v>
      </c>
      <c r="R135" s="195"/>
      <c r="S135" s="195"/>
      <c r="T135" s="195"/>
      <c r="U135" s="195"/>
      <c r="V135" s="196"/>
    </row>
    <row r="136" ht="18" customHeight="1">
      <c r="A136" t="s" s="219">
        <v>108</v>
      </c>
      <c r="B136" s="220"/>
      <c r="C136" s="220"/>
      <c r="D136" s="190"/>
      <c r="E136" t="s" s="103">
        <v>385</v>
      </c>
      <c r="F136" t="s" s="108">
        <v>386</v>
      </c>
      <c r="G136" t="s" s="104">
        <v>133</v>
      </c>
      <c r="H136" s="105">
        <v>9</v>
      </c>
      <c r="I136" s="105">
        <f>235/H136</f>
        <v>26.11111111111111</v>
      </c>
      <c r="J136" s="191"/>
      <c r="K136" s="193"/>
      <c r="L136" s="193"/>
      <c r="M136" s="193"/>
      <c r="N136" s="193"/>
      <c r="O136" s="193"/>
      <c r="P136" s="193"/>
      <c r="Q136" t="s" s="205">
        <v>343</v>
      </c>
      <c r="R136" s="195"/>
      <c r="S136" s="195"/>
      <c r="T136" s="195"/>
      <c r="U136" s="195"/>
      <c r="V136" s="196"/>
    </row>
    <row r="137" ht="18" customHeight="1">
      <c r="A137" t="s" s="101">
        <v>39</v>
      </c>
      <c r="B137" t="s" s="101">
        <v>26</v>
      </c>
      <c r="C137" t="s" s="101">
        <v>498</v>
      </c>
      <c r="D137" s="190"/>
      <c r="E137" t="s" s="103">
        <v>304</v>
      </c>
      <c r="F137" t="s" s="104">
        <v>305</v>
      </c>
      <c r="G137" t="s" s="108">
        <v>154</v>
      </c>
      <c r="H137" s="105">
        <v>7</v>
      </c>
      <c r="I137" s="105">
        <f>235/H137</f>
        <v>33.57142857142857</v>
      </c>
      <c r="J137" s="191"/>
      <c r="K137" s="193"/>
      <c r="L137" s="193"/>
      <c r="M137" s="193"/>
      <c r="N137" s="193"/>
      <c r="O137" s="193"/>
      <c r="P137" s="193"/>
      <c r="Q137" t="s" s="204">
        <v>88</v>
      </c>
      <c r="R137" s="195"/>
      <c r="S137" s="195"/>
      <c r="T137" s="195"/>
      <c r="U137" s="195"/>
      <c r="V137" s="196"/>
    </row>
    <row r="138" ht="18" customHeight="1">
      <c r="A138" t="s" s="103">
        <v>175</v>
      </c>
      <c r="B138" t="s" s="104">
        <v>176</v>
      </c>
      <c r="C138" s="105">
        <v>1</v>
      </c>
      <c r="D138" s="190"/>
      <c r="E138" t="s" s="103">
        <v>304</v>
      </c>
      <c r="F138" t="s" s="104">
        <v>305</v>
      </c>
      <c r="G138" t="s" s="104">
        <v>228</v>
      </c>
      <c r="H138" s="105">
        <v>12</v>
      </c>
      <c r="I138" s="105">
        <f>235/H138</f>
        <v>19.58333333333333</v>
      </c>
      <c r="J138" s="191"/>
      <c r="K138" s="193"/>
      <c r="L138" s="193"/>
      <c r="M138" s="193"/>
      <c r="N138" s="193"/>
      <c r="O138" s="193"/>
      <c r="P138" s="193"/>
      <c r="Q138" t="s" s="205">
        <v>90</v>
      </c>
      <c r="R138" s="195"/>
      <c r="S138" s="195"/>
      <c r="T138" s="195"/>
      <c r="U138" s="195"/>
      <c r="V138" s="196"/>
    </row>
    <row r="139" ht="18" customHeight="1">
      <c r="A139" t="s" s="103">
        <v>224</v>
      </c>
      <c r="B139" t="s" s="104">
        <v>225</v>
      </c>
      <c r="C139" s="105">
        <v>2</v>
      </c>
      <c r="D139" s="190"/>
      <c r="E139" t="s" s="103">
        <v>236</v>
      </c>
      <c r="F139" t="s" s="109">
        <v>237</v>
      </c>
      <c r="G139" t="s" s="108">
        <v>154</v>
      </c>
      <c r="H139" s="105">
        <v>3</v>
      </c>
      <c r="I139" s="105">
        <f>235/H139</f>
        <v>78.33333333333333</v>
      </c>
      <c r="J139" s="191"/>
      <c r="K139" s="193"/>
      <c r="L139" s="193"/>
      <c r="M139" s="193"/>
      <c r="N139" s="193"/>
      <c r="O139" s="193"/>
      <c r="P139" s="193"/>
      <c r="Q139" t="s" s="204">
        <v>115</v>
      </c>
      <c r="R139" s="195"/>
      <c r="S139" s="195"/>
      <c r="T139" s="195"/>
      <c r="U139" s="195"/>
      <c r="V139" s="196"/>
    </row>
    <row r="140" ht="18" customHeight="1">
      <c r="A140" t="s" s="103">
        <v>64</v>
      </c>
      <c r="B140" t="s" s="104">
        <v>65</v>
      </c>
      <c r="C140" s="105">
        <v>3</v>
      </c>
      <c r="D140" s="190"/>
      <c r="E140" t="s" s="103">
        <v>236</v>
      </c>
      <c r="F140" t="s" s="108">
        <v>237</v>
      </c>
      <c r="G140" t="s" s="104">
        <v>143</v>
      </c>
      <c r="H140" s="105">
        <v>16</v>
      </c>
      <c r="I140" s="105">
        <f>235/H140</f>
        <v>14.6875</v>
      </c>
      <c r="J140" s="191"/>
      <c r="K140" s="193"/>
      <c r="L140" s="193"/>
      <c r="M140" s="193"/>
      <c r="N140" s="193"/>
      <c r="O140" s="193"/>
      <c r="P140" s="193"/>
      <c r="Q140" t="s" s="205">
        <v>114</v>
      </c>
      <c r="R140" s="195"/>
      <c r="S140" s="195"/>
      <c r="T140" s="195"/>
      <c r="U140" s="195"/>
      <c r="V140" s="196"/>
    </row>
    <row r="141" ht="18" customHeight="1">
      <c r="A141" t="s" s="103">
        <v>295</v>
      </c>
      <c r="B141" t="s" s="104">
        <v>296</v>
      </c>
      <c r="C141" s="105">
        <v>4</v>
      </c>
      <c r="D141" s="190"/>
      <c r="E141" t="s" s="109">
        <v>168</v>
      </c>
      <c r="F141" t="s" s="108">
        <v>169</v>
      </c>
      <c r="G141" t="s" s="104">
        <v>124</v>
      </c>
      <c r="H141" s="105">
        <v>15</v>
      </c>
      <c r="I141" s="105">
        <f>235/H141</f>
        <v>15.66666666666667</v>
      </c>
      <c r="J141" s="191"/>
      <c r="K141" s="193"/>
      <c r="L141" s="193"/>
      <c r="M141" s="193"/>
      <c r="N141" s="193"/>
      <c r="O141" s="193"/>
      <c r="P141" s="193"/>
      <c r="Q141" t="s" s="204">
        <v>79</v>
      </c>
      <c r="R141" s="195"/>
      <c r="S141" s="195"/>
      <c r="T141" s="195"/>
      <c r="U141" s="195"/>
      <c r="V141" s="196"/>
    </row>
    <row r="142" ht="18" customHeight="1">
      <c r="A142" t="s" s="103">
        <v>117</v>
      </c>
      <c r="B142" t="s" s="104">
        <v>118</v>
      </c>
      <c r="C142" s="105">
        <v>5</v>
      </c>
      <c r="D142" s="190"/>
      <c r="E142" t="s" s="109">
        <v>168</v>
      </c>
      <c r="F142" t="s" s="104">
        <v>169</v>
      </c>
      <c r="G142" t="s" s="108">
        <v>315</v>
      </c>
      <c r="H142" s="105">
        <v>3</v>
      </c>
      <c r="I142" s="105">
        <f>235/H142</f>
        <v>78.33333333333333</v>
      </c>
      <c r="J142" s="191"/>
      <c r="K142" s="193"/>
      <c r="L142" s="193"/>
      <c r="M142" s="193"/>
      <c r="N142" s="193"/>
      <c r="O142" s="193"/>
      <c r="P142" s="193"/>
      <c r="Q142" t="s" s="205">
        <v>124</v>
      </c>
      <c r="R142" s="195"/>
      <c r="S142" s="195"/>
      <c r="T142" s="195"/>
      <c r="U142" s="195"/>
      <c r="V142" s="196"/>
    </row>
    <row r="143" ht="18" customHeight="1">
      <c r="A143" t="s" s="103">
        <v>283</v>
      </c>
      <c r="B143" t="s" s="104">
        <v>560</v>
      </c>
      <c r="C143" s="105">
        <v>6</v>
      </c>
      <c r="D143" s="190"/>
      <c r="E143" t="s" s="109">
        <v>168</v>
      </c>
      <c r="F143" t="s" s="109">
        <v>169</v>
      </c>
      <c r="G143" t="s" s="105">
        <v>271</v>
      </c>
      <c r="H143" s="105">
        <v>10</v>
      </c>
      <c r="I143" s="105">
        <f>235/H143</f>
        <v>23.5</v>
      </c>
      <c r="J143" s="191"/>
      <c r="K143" s="193"/>
      <c r="L143" s="193"/>
      <c r="M143" s="193"/>
      <c r="N143" s="193"/>
      <c r="O143" s="193"/>
      <c r="P143" s="193"/>
      <c r="Q143" t="s" s="205">
        <v>509</v>
      </c>
      <c r="R143" s="195"/>
      <c r="S143" s="195"/>
      <c r="T143" s="195"/>
      <c r="U143" s="195"/>
      <c r="V143" s="196"/>
    </row>
    <row r="144" ht="18" customHeight="1">
      <c r="A144" t="s" s="103">
        <v>266</v>
      </c>
      <c r="B144" t="s" s="104">
        <v>267</v>
      </c>
      <c r="C144" s="105">
        <v>7</v>
      </c>
      <c r="D144" s="190"/>
      <c r="E144" t="s" s="103">
        <v>168</v>
      </c>
      <c r="F144" t="s" s="108">
        <v>169</v>
      </c>
      <c r="G144" t="s" s="108">
        <v>509</v>
      </c>
      <c r="H144" s="105">
        <v>1</v>
      </c>
      <c r="I144" s="105">
        <f>235/H144</f>
        <v>235</v>
      </c>
      <c r="J144" s="191"/>
      <c r="K144" s="193"/>
      <c r="L144" s="193"/>
      <c r="M144" s="193"/>
      <c r="N144" s="193"/>
      <c r="O144" s="193"/>
      <c r="P144" s="193"/>
      <c r="Q144" t="s" s="205">
        <v>315</v>
      </c>
      <c r="R144" s="195"/>
      <c r="S144" s="195"/>
      <c r="T144" s="195"/>
      <c r="U144" s="195"/>
      <c r="V144" s="196"/>
    </row>
    <row r="145" ht="18" customHeight="1">
      <c r="A145" t="s" s="103">
        <v>362</v>
      </c>
      <c r="B145" t="s" s="104">
        <v>363</v>
      </c>
      <c r="C145" s="105">
        <v>8</v>
      </c>
      <c r="D145" s="190"/>
      <c r="E145" t="s" s="103">
        <v>131</v>
      </c>
      <c r="F145" t="s" s="108">
        <v>132</v>
      </c>
      <c r="G145" t="s" s="104">
        <v>133</v>
      </c>
      <c r="H145" s="105">
        <v>19</v>
      </c>
      <c r="I145" s="105">
        <f>235/H145</f>
        <v>12.36842105263158</v>
      </c>
      <c r="J145" s="191"/>
      <c r="K145" s="193"/>
      <c r="L145" s="193"/>
      <c r="M145" s="193"/>
      <c r="N145" s="193"/>
      <c r="O145" s="193"/>
      <c r="P145" s="193"/>
      <c r="Q145" t="s" s="205">
        <v>133</v>
      </c>
      <c r="R145" s="195"/>
      <c r="S145" s="195"/>
      <c r="T145" s="195"/>
      <c r="U145" s="195"/>
      <c r="V145" s="196"/>
    </row>
    <row r="146" ht="18" customHeight="1">
      <c r="A146" t="s" s="103">
        <v>326</v>
      </c>
      <c r="B146" t="s" s="104">
        <v>327</v>
      </c>
      <c r="C146" s="105">
        <v>9</v>
      </c>
      <c r="D146" s="190"/>
      <c r="E146" t="s" s="103">
        <v>430</v>
      </c>
      <c r="F146" t="s" s="104">
        <v>431</v>
      </c>
      <c r="G146" t="s" s="105">
        <v>114</v>
      </c>
      <c r="H146" s="105">
        <v>12</v>
      </c>
      <c r="I146" s="105">
        <f>235/H146</f>
        <v>19.58333333333333</v>
      </c>
      <c r="J146" s="191"/>
      <c r="K146" s="193"/>
      <c r="L146" s="193"/>
      <c r="M146" s="193"/>
      <c r="N146" s="193"/>
      <c r="O146" s="193"/>
      <c r="P146" s="193"/>
      <c r="Q146" t="s" s="205">
        <v>343</v>
      </c>
      <c r="R146" s="195"/>
      <c r="S146" s="195"/>
      <c r="T146" s="195"/>
      <c r="U146" s="195"/>
      <c r="V146" s="196"/>
    </row>
    <row r="147" ht="18" customHeight="1">
      <c r="A147" t="s" s="103">
        <v>318</v>
      </c>
      <c r="B147" t="s" s="104">
        <v>319</v>
      </c>
      <c r="C147" s="105">
        <v>10</v>
      </c>
      <c r="D147" s="190"/>
      <c r="E147" t="s" s="103">
        <v>364</v>
      </c>
      <c r="F147" t="s" s="109">
        <v>365</v>
      </c>
      <c r="G147" t="s" s="105">
        <v>140</v>
      </c>
      <c r="H147" s="105">
        <v>8</v>
      </c>
      <c r="I147" s="105">
        <f>235/H147</f>
        <v>29.375</v>
      </c>
      <c r="J147" s="191"/>
      <c r="K147" s="193"/>
      <c r="L147" s="193"/>
      <c r="M147" s="193"/>
      <c r="N147" s="193"/>
      <c r="O147" s="193"/>
      <c r="P147" s="193"/>
      <c r="Q147" t="s" s="204">
        <v>251</v>
      </c>
      <c r="R147" s="195"/>
      <c r="S147" s="195"/>
      <c r="T147" s="195"/>
      <c r="U147" s="195"/>
      <c r="V147" s="196"/>
    </row>
    <row r="148" ht="18" customHeight="1">
      <c r="A148" t="s" s="103">
        <v>144</v>
      </c>
      <c r="B148" t="s" s="104">
        <v>631</v>
      </c>
      <c r="C148" s="105">
        <v>11</v>
      </c>
      <c r="D148" s="190"/>
      <c r="E148" t="s" s="103">
        <v>436</v>
      </c>
      <c r="F148" t="s" s="104">
        <v>437</v>
      </c>
      <c r="G148" t="s" s="104">
        <v>108</v>
      </c>
      <c r="H148" s="105">
        <v>13</v>
      </c>
      <c r="I148" s="105">
        <f>235/H148</f>
        <v>18.07692307692308</v>
      </c>
      <c r="J148" s="191"/>
      <c r="K148" s="193"/>
      <c r="L148" s="193"/>
      <c r="M148" s="193"/>
      <c r="N148" s="193"/>
      <c r="O148" s="193"/>
      <c r="P148" s="193"/>
      <c r="Q148" t="s" s="205">
        <v>124</v>
      </c>
      <c r="R148" s="195"/>
      <c r="S148" s="195"/>
      <c r="T148" s="195"/>
      <c r="U148" s="195"/>
      <c r="V148" s="196"/>
    </row>
    <row r="149" ht="18" customHeight="1">
      <c r="A149" t="s" s="103">
        <v>428</v>
      </c>
      <c r="B149" t="s" s="104">
        <v>429</v>
      </c>
      <c r="C149" s="105">
        <v>12</v>
      </c>
      <c r="D149" s="190"/>
      <c r="E149" t="s" s="103">
        <v>404</v>
      </c>
      <c r="F149" t="s" s="104">
        <v>405</v>
      </c>
      <c r="G149" t="s" s="104">
        <v>90</v>
      </c>
      <c r="H149" s="105">
        <v>10</v>
      </c>
      <c r="I149" s="105">
        <f>235/H149</f>
        <v>23.5</v>
      </c>
      <c r="J149" s="191"/>
      <c r="K149" s="193"/>
      <c r="L149" s="193"/>
      <c r="M149" s="193"/>
      <c r="N149" s="193"/>
      <c r="O149" s="193"/>
      <c r="P149" s="193"/>
      <c r="Q149" t="s" s="205">
        <v>509</v>
      </c>
      <c r="R149" s="195"/>
      <c r="S149" s="195"/>
      <c r="T149" s="195"/>
      <c r="U149" s="195"/>
      <c r="V149" s="196"/>
    </row>
    <row r="150" ht="18" customHeight="1">
      <c r="A150" t="s" s="103">
        <v>436</v>
      </c>
      <c r="B150" t="s" s="104">
        <v>437</v>
      </c>
      <c r="C150" s="105">
        <v>13</v>
      </c>
      <c r="D150" s="190"/>
      <c r="E150" t="s" s="103">
        <v>239</v>
      </c>
      <c r="F150" t="s" s="109">
        <v>240</v>
      </c>
      <c r="G150" t="s" s="108">
        <v>154</v>
      </c>
      <c r="H150" s="105">
        <v>4</v>
      </c>
      <c r="I150" s="105">
        <f>235/H150</f>
        <v>58.75</v>
      </c>
      <c r="J150" s="191"/>
      <c r="K150" s="193"/>
      <c r="L150" s="193"/>
      <c r="M150" s="193"/>
      <c r="N150" s="193"/>
      <c r="O150" s="193"/>
      <c r="P150" s="193"/>
      <c r="Q150" t="s" s="204">
        <v>351</v>
      </c>
      <c r="R150" s="195"/>
      <c r="S150" s="195"/>
      <c r="T150" s="195"/>
      <c r="U150" s="195"/>
      <c r="V150" s="196"/>
    </row>
    <row r="151" ht="18" customHeight="1">
      <c r="A151" t="s" s="103">
        <v>346</v>
      </c>
      <c r="B151" t="s" s="104">
        <v>347</v>
      </c>
      <c r="C151" s="105">
        <v>14</v>
      </c>
      <c r="D151" s="190"/>
      <c r="E151" t="s" s="103">
        <v>239</v>
      </c>
      <c r="F151" t="s" s="109">
        <v>240</v>
      </c>
      <c r="G151" t="s" s="105">
        <v>140</v>
      </c>
      <c r="H151" s="105">
        <v>7</v>
      </c>
      <c r="I151" s="105">
        <f>235/H151</f>
        <v>33.57142857142857</v>
      </c>
      <c r="J151" s="191"/>
      <c r="K151" s="193"/>
      <c r="L151" s="193"/>
      <c r="M151" s="193"/>
      <c r="N151" s="193"/>
      <c r="O151" s="193"/>
      <c r="P151" s="193"/>
      <c r="Q151" t="s" s="205">
        <v>114</v>
      </c>
      <c r="R151" s="195"/>
      <c r="S151" s="195"/>
      <c r="T151" s="195"/>
      <c r="U151" s="195"/>
      <c r="V151" s="196"/>
    </row>
    <row r="152" ht="18" customHeight="1">
      <c r="A152" t="s" s="103">
        <v>374</v>
      </c>
      <c r="B152" t="s" s="104">
        <v>557</v>
      </c>
      <c r="C152" s="105">
        <v>15</v>
      </c>
      <c r="D152" s="190"/>
      <c r="E152" t="s" s="103">
        <v>295</v>
      </c>
      <c r="F152" t="s" s="104">
        <v>296</v>
      </c>
      <c r="G152" t="s" s="104">
        <v>108</v>
      </c>
      <c r="H152" s="105">
        <v>4</v>
      </c>
      <c r="I152" s="105">
        <f>235/H152</f>
        <v>58.75</v>
      </c>
      <c r="J152" s="191"/>
      <c r="K152" s="193"/>
      <c r="L152" s="193"/>
      <c r="M152" s="193"/>
      <c r="N152" s="193"/>
      <c r="O152" s="193"/>
      <c r="P152" s="193"/>
      <c r="Q152" t="s" s="204">
        <v>389</v>
      </c>
      <c r="R152" s="195"/>
      <c r="S152" s="195"/>
      <c r="T152" s="195"/>
      <c r="U152" s="195"/>
      <c r="V152" s="196"/>
    </row>
    <row r="153" ht="18" customHeight="1">
      <c r="A153" t="s" s="103">
        <v>377</v>
      </c>
      <c r="B153" t="s" s="104">
        <v>378</v>
      </c>
      <c r="C153" s="105">
        <v>16</v>
      </c>
      <c r="D153" s="190"/>
      <c r="E153" t="s" s="109">
        <v>204</v>
      </c>
      <c r="F153" t="s" s="108">
        <v>205</v>
      </c>
      <c r="G153" t="s" s="104">
        <v>124</v>
      </c>
      <c r="H153" s="105">
        <v>11</v>
      </c>
      <c r="I153" s="105">
        <f>235/H153</f>
        <v>21.36363636363636</v>
      </c>
      <c r="J153" s="191"/>
      <c r="K153" s="193"/>
      <c r="L153" s="193"/>
      <c r="M153" s="193"/>
      <c r="N153" s="193"/>
      <c r="O153" s="193"/>
      <c r="P153" s="193"/>
      <c r="Q153" t="s" s="205">
        <v>114</v>
      </c>
      <c r="R153" s="195"/>
      <c r="S153" s="195"/>
      <c r="T153" s="195"/>
      <c r="U153" s="195"/>
      <c r="V153" s="196"/>
    </row>
    <row r="154" ht="18" customHeight="1">
      <c r="A154" t="s" s="103">
        <v>467</v>
      </c>
      <c r="B154" t="s" s="104">
        <v>468</v>
      </c>
      <c r="C154" s="105">
        <v>17</v>
      </c>
      <c r="D154" s="190"/>
      <c r="E154" t="s" s="109">
        <v>204</v>
      </c>
      <c r="F154" t="s" s="104">
        <v>205</v>
      </c>
      <c r="G154" t="s" s="108">
        <v>384</v>
      </c>
      <c r="H154" s="105">
        <v>2</v>
      </c>
      <c r="I154" s="105">
        <f>235/H154</f>
        <v>117.5</v>
      </c>
      <c r="J154" s="191"/>
      <c r="K154" s="193"/>
      <c r="L154" s="193"/>
      <c r="M154" s="193"/>
      <c r="N154" s="193"/>
      <c r="O154" s="193"/>
      <c r="P154" s="193"/>
      <c r="Q154" t="s" s="204">
        <v>463</v>
      </c>
      <c r="R154" s="195"/>
      <c r="S154" s="195"/>
      <c r="T154" s="195"/>
      <c r="U154" s="195"/>
      <c r="V154" s="196"/>
    </row>
    <row r="155" ht="18" customHeight="1">
      <c r="A155" t="s" s="103">
        <v>195</v>
      </c>
      <c r="B155" t="s" s="104">
        <v>196</v>
      </c>
      <c r="C155" s="105">
        <v>18</v>
      </c>
      <c r="D155" s="190"/>
      <c r="E155" t="s" s="103">
        <v>204</v>
      </c>
      <c r="F155" t="s" s="108">
        <v>205</v>
      </c>
      <c r="G155" t="s" s="104">
        <v>133</v>
      </c>
      <c r="H155" s="105">
        <v>5</v>
      </c>
      <c r="I155" s="105">
        <f>235/H155</f>
        <v>47</v>
      </c>
      <c r="J155" s="191"/>
      <c r="K155" s="193"/>
      <c r="L155" s="193"/>
      <c r="M155" s="193"/>
      <c r="N155" s="193"/>
      <c r="O155" s="193"/>
      <c r="P155" s="193"/>
      <c r="Q155" t="s" s="205">
        <v>343</v>
      </c>
      <c r="R155" s="195"/>
      <c r="S155" s="195"/>
      <c r="T155" s="195"/>
      <c r="U155" s="195"/>
      <c r="V155" s="196"/>
    </row>
    <row r="156" ht="18" customHeight="1">
      <c r="A156" t="s" s="103">
        <v>475</v>
      </c>
      <c r="B156" t="s" s="104">
        <v>476</v>
      </c>
      <c r="C156" s="105">
        <v>19</v>
      </c>
      <c r="D156" s="190"/>
      <c r="E156" t="s" s="103">
        <v>204</v>
      </c>
      <c r="F156" t="s" s="104">
        <v>205</v>
      </c>
      <c r="G156" t="s" s="108">
        <v>343</v>
      </c>
      <c r="H156" s="111">
        <v>6</v>
      </c>
      <c r="I156" s="105">
        <f>235/H156</f>
        <v>39.16666666666666</v>
      </c>
      <c r="J156" s="191"/>
      <c r="K156" s="193"/>
      <c r="L156" s="193"/>
      <c r="M156" s="193"/>
      <c r="N156" s="193"/>
      <c r="O156" s="193"/>
      <c r="P156" s="193"/>
      <c r="Q156" t="s" s="204">
        <v>198</v>
      </c>
      <c r="R156" s="195"/>
      <c r="S156" s="195"/>
      <c r="T156" s="195"/>
      <c r="U156" s="195"/>
      <c r="V156" s="196"/>
    </row>
    <row r="157" ht="18" customHeight="1">
      <c r="A157" t="s" s="105">
        <v>242</v>
      </c>
      <c r="B157" t="s" s="105">
        <v>243</v>
      </c>
      <c r="C157" s="105">
        <v>20</v>
      </c>
      <c r="D157" s="190"/>
      <c r="E157" t="s" s="103">
        <v>226</v>
      </c>
      <c r="F157" t="s" s="104">
        <v>227</v>
      </c>
      <c r="G157" t="s" s="104">
        <v>228</v>
      </c>
      <c r="H157" s="105">
        <v>2</v>
      </c>
      <c r="I157" s="105">
        <f>235/H157</f>
        <v>117.5</v>
      </c>
      <c r="J157" s="191"/>
      <c r="K157" s="193"/>
      <c r="L157" s="193"/>
      <c r="M157" s="193"/>
      <c r="N157" s="193"/>
      <c r="O157" s="193"/>
      <c r="P157" s="193"/>
      <c r="Q157" t="s" s="205">
        <v>228</v>
      </c>
      <c r="R157" s="195"/>
      <c r="S157" s="195"/>
      <c r="T157" s="195"/>
      <c r="U157" s="195"/>
      <c r="V157" s="196"/>
    </row>
    <row r="158" ht="18" customHeight="1">
      <c r="A158" s="212"/>
      <c r="B158" s="213"/>
      <c r="C158" s="213"/>
      <c r="D158" s="210"/>
      <c r="E158" t="s" s="103">
        <v>286</v>
      </c>
      <c r="F158" t="s" s="104">
        <v>287</v>
      </c>
      <c r="G158" t="s" s="108">
        <v>154</v>
      </c>
      <c r="H158" s="105">
        <v>5</v>
      </c>
      <c r="I158" s="105">
        <f>235/H158</f>
        <v>47</v>
      </c>
      <c r="J158" s="191"/>
      <c r="K158" s="193"/>
      <c r="L158" s="193"/>
      <c r="M158" s="193"/>
      <c r="N158" s="193"/>
      <c r="O158" s="193"/>
      <c r="P158" s="193"/>
      <c r="Q158" t="s" s="204">
        <v>202</v>
      </c>
      <c r="R158" s="195"/>
      <c r="S158" s="195"/>
      <c r="T158" s="195"/>
      <c r="U158" s="195"/>
      <c r="V158" s="196"/>
    </row>
    <row r="159" ht="18" customHeight="1">
      <c r="A159" t="s" s="214">
        <v>133</v>
      </c>
      <c r="B159" s="215"/>
      <c r="C159" s="216"/>
      <c r="D159" s="190"/>
      <c r="E159" t="s" s="103">
        <v>286</v>
      </c>
      <c r="F159" t="s" s="104">
        <v>287</v>
      </c>
      <c r="G159" t="s" s="104">
        <v>143</v>
      </c>
      <c r="H159" s="105">
        <v>17</v>
      </c>
      <c r="I159" s="105">
        <f>235/H159</f>
        <v>13.82352941176471</v>
      </c>
      <c r="J159" s="191"/>
      <c r="K159" s="193"/>
      <c r="L159" s="193"/>
      <c r="M159" s="193"/>
      <c r="N159" s="193"/>
      <c r="O159" s="193"/>
      <c r="P159" s="193"/>
      <c r="Q159" t="s" s="205">
        <v>143</v>
      </c>
      <c r="R159" s="195"/>
      <c r="S159" s="195"/>
      <c r="T159" s="195"/>
      <c r="U159" s="195"/>
      <c r="V159" s="196"/>
    </row>
    <row r="160" ht="18" customHeight="1">
      <c r="A160" t="s" s="217">
        <v>39</v>
      </c>
      <c r="B160" t="s" s="217">
        <v>26</v>
      </c>
      <c r="C160" t="s" s="217">
        <v>498</v>
      </c>
      <c r="D160" s="190"/>
      <c r="E160" t="s" s="109">
        <v>469</v>
      </c>
      <c r="F160" t="s" s="104">
        <v>470</v>
      </c>
      <c r="G160" t="s" s="108">
        <v>384</v>
      </c>
      <c r="H160" s="105">
        <v>18</v>
      </c>
      <c r="I160" s="105">
        <f>235/H160</f>
        <v>13.05555555555556</v>
      </c>
      <c r="J160" s="191"/>
      <c r="K160" s="193"/>
      <c r="L160" s="193"/>
      <c r="M160" s="193"/>
      <c r="N160" s="193"/>
      <c r="O160" s="193"/>
      <c r="P160" s="193"/>
      <c r="Q160" t="s" s="204">
        <v>112</v>
      </c>
      <c r="R160" s="195"/>
      <c r="S160" s="195"/>
      <c r="T160" s="195"/>
      <c r="U160" s="195"/>
      <c r="V160" s="196"/>
    </row>
    <row r="161" ht="18" customHeight="1">
      <c r="A161" t="s" s="103">
        <v>195</v>
      </c>
      <c r="B161" t="s" s="104">
        <v>551</v>
      </c>
      <c r="C161" s="105">
        <v>1</v>
      </c>
      <c r="D161" s="190"/>
      <c r="E161" t="s" s="103">
        <v>387</v>
      </c>
      <c r="F161" t="s" s="104">
        <v>388</v>
      </c>
      <c r="G161" t="s" s="108">
        <v>343</v>
      </c>
      <c r="H161" s="111">
        <v>9</v>
      </c>
      <c r="I161" s="105">
        <f>235/H161</f>
        <v>26.11111111111111</v>
      </c>
      <c r="J161" s="191"/>
      <c r="K161" s="193"/>
      <c r="L161" s="193"/>
      <c r="M161" s="193"/>
      <c r="N161" s="193"/>
      <c r="O161" s="193"/>
      <c r="P161" s="193"/>
      <c r="Q161" t="s" s="205">
        <v>114</v>
      </c>
      <c r="R161" s="195"/>
      <c r="S161" s="195"/>
      <c r="T161" s="195"/>
      <c r="U161" s="195"/>
      <c r="V161" s="196"/>
    </row>
    <row r="162" ht="18" customHeight="1">
      <c r="A162" t="s" s="103">
        <v>220</v>
      </c>
      <c r="B162" t="s" s="122">
        <v>221</v>
      </c>
      <c r="C162" s="105">
        <v>2</v>
      </c>
      <c r="D162" s="190"/>
      <c r="E162" t="s" s="103">
        <v>627</v>
      </c>
      <c r="F162" t="s" s="104">
        <v>32</v>
      </c>
      <c r="G162" t="s" s="104">
        <v>133</v>
      </c>
      <c r="H162" s="105">
        <v>4</v>
      </c>
      <c r="I162" s="105">
        <f>235/H162</f>
        <v>58.75</v>
      </c>
      <c r="J162" s="191"/>
      <c r="K162" s="193"/>
      <c r="L162" s="193"/>
      <c r="M162" s="193"/>
      <c r="N162" s="193"/>
      <c r="O162" s="193"/>
      <c r="P162" s="193"/>
      <c r="Q162" t="s" s="204">
        <v>393</v>
      </c>
      <c r="R162" s="195"/>
      <c r="S162" s="195"/>
      <c r="T162" s="195"/>
      <c r="U162" s="195"/>
      <c r="V162" s="196"/>
    </row>
    <row r="163" ht="18" customHeight="1">
      <c r="A163" t="s" s="103">
        <v>79</v>
      </c>
      <c r="B163" t="s" s="108">
        <v>80</v>
      </c>
      <c r="C163" s="105">
        <v>3</v>
      </c>
      <c r="D163" s="190"/>
      <c r="E163" t="s" s="103">
        <v>627</v>
      </c>
      <c r="F163" t="s" s="104">
        <v>32</v>
      </c>
      <c r="G163" t="s" s="108">
        <v>343</v>
      </c>
      <c r="H163" s="111">
        <v>16</v>
      </c>
      <c r="I163" s="105">
        <f>235/H163</f>
        <v>14.6875</v>
      </c>
      <c r="J163" s="191"/>
      <c r="K163" s="193"/>
      <c r="L163" s="193"/>
      <c r="M163" s="193"/>
      <c r="N163" s="193"/>
      <c r="O163" s="193"/>
      <c r="P163" s="193"/>
      <c r="Q163" t="s" s="205">
        <v>124</v>
      </c>
      <c r="R163" s="195"/>
      <c r="S163" s="195"/>
      <c r="T163" s="195"/>
      <c r="U163" s="195"/>
      <c r="V163" s="196"/>
    </row>
    <row r="164" ht="18" customHeight="1">
      <c r="A164" t="s" s="103">
        <v>627</v>
      </c>
      <c r="B164" t="s" s="104">
        <v>32</v>
      </c>
      <c r="C164" s="105">
        <v>4</v>
      </c>
      <c r="D164" s="190"/>
      <c r="E164" t="s" s="109">
        <v>355</v>
      </c>
      <c r="F164" t="s" s="104">
        <v>356</v>
      </c>
      <c r="G164" t="s" s="108">
        <v>384</v>
      </c>
      <c r="H164" s="105">
        <v>20</v>
      </c>
      <c r="I164" s="105">
        <f>235/H164</f>
        <v>11.75</v>
      </c>
      <c r="J164" s="191"/>
      <c r="K164" s="193"/>
      <c r="L164" s="193"/>
      <c r="M164" s="193"/>
      <c r="N164" s="193"/>
      <c r="O164" s="193"/>
      <c r="P164" s="193"/>
      <c r="Q164" t="s" s="204">
        <v>283</v>
      </c>
      <c r="R164" s="195"/>
      <c r="S164" s="195"/>
      <c r="T164" s="195"/>
      <c r="U164" s="195"/>
      <c r="V164" s="196"/>
    </row>
    <row r="165" ht="18" customHeight="1">
      <c r="A165" t="s" s="103">
        <v>204</v>
      </c>
      <c r="B165" t="s" s="108">
        <v>205</v>
      </c>
      <c r="C165" s="105">
        <v>5</v>
      </c>
      <c r="D165" s="190"/>
      <c r="E165" t="s" s="103">
        <v>355</v>
      </c>
      <c r="F165" t="s" s="104">
        <v>356</v>
      </c>
      <c r="G165" t="s" s="108">
        <v>154</v>
      </c>
      <c r="H165" s="105">
        <v>13</v>
      </c>
      <c r="I165" s="105">
        <f>235/H165</f>
        <v>18.07692307692308</v>
      </c>
      <c r="J165" s="191"/>
      <c r="K165" s="193"/>
      <c r="L165" s="193"/>
      <c r="M165" s="193"/>
      <c r="N165" s="193"/>
      <c r="O165" s="193"/>
      <c r="P165" s="193"/>
      <c r="Q165" t="s" s="205">
        <v>90</v>
      </c>
      <c r="R165" s="195"/>
      <c r="S165" s="195"/>
      <c r="T165" s="195"/>
      <c r="U165" s="195"/>
      <c r="V165" s="196"/>
    </row>
    <row r="166" ht="18" customHeight="1">
      <c r="A166" t="s" s="103">
        <v>49</v>
      </c>
      <c r="B166" t="s" s="108">
        <v>156</v>
      </c>
      <c r="C166" s="105">
        <v>6</v>
      </c>
      <c r="D166" s="190"/>
      <c r="E166" t="s" s="103">
        <v>471</v>
      </c>
      <c r="F166" t="s" s="104">
        <v>472</v>
      </c>
      <c r="G166" t="s" s="104">
        <v>133</v>
      </c>
      <c r="H166" s="105">
        <v>18</v>
      </c>
      <c r="I166" s="105">
        <f>235/H166</f>
        <v>13.05555555555556</v>
      </c>
      <c r="J166" s="191"/>
      <c r="K166" s="193"/>
      <c r="L166" s="193"/>
      <c r="M166" s="193"/>
      <c r="N166" s="193"/>
      <c r="O166" s="193"/>
      <c r="P166" s="193"/>
      <c r="Q166" t="s" s="205">
        <v>108</v>
      </c>
      <c r="R166" s="195"/>
      <c r="S166" s="195"/>
      <c r="T166" s="195"/>
      <c r="U166" s="195"/>
      <c r="V166" s="196"/>
    </row>
    <row r="167" ht="18" customHeight="1">
      <c r="A167" t="s" s="103">
        <v>82</v>
      </c>
      <c r="B167" t="s" s="108">
        <v>512</v>
      </c>
      <c r="C167" s="105">
        <v>7</v>
      </c>
      <c r="D167" s="190"/>
      <c r="E167" t="s" s="109">
        <v>366</v>
      </c>
      <c r="F167" t="s" s="108">
        <v>367</v>
      </c>
      <c r="G167" t="s" s="104">
        <v>124</v>
      </c>
      <c r="H167" s="105">
        <v>8</v>
      </c>
      <c r="I167" s="105">
        <f>235/H167</f>
        <v>29.375</v>
      </c>
      <c r="J167" s="191"/>
      <c r="K167" s="193"/>
      <c r="L167" s="193"/>
      <c r="M167" s="193"/>
      <c r="N167" s="193"/>
      <c r="O167" s="193"/>
      <c r="P167" s="193"/>
      <c r="Q167" t="s" s="204">
        <v>416</v>
      </c>
      <c r="R167" s="195"/>
      <c r="S167" s="195"/>
      <c r="T167" s="195"/>
      <c r="U167" s="195"/>
      <c r="V167" s="196"/>
    </row>
    <row r="168" ht="18" customHeight="1">
      <c r="A168" t="s" s="103">
        <v>298</v>
      </c>
      <c r="B168" t="s" s="108">
        <v>299</v>
      </c>
      <c r="C168" s="105">
        <v>8</v>
      </c>
      <c r="D168" s="190"/>
      <c r="E168" t="s" s="109">
        <v>242</v>
      </c>
      <c r="F168" t="s" s="108">
        <v>243</v>
      </c>
      <c r="G168" t="s" s="104">
        <v>124</v>
      </c>
      <c r="H168" s="105">
        <v>10</v>
      </c>
      <c r="I168" s="105">
        <f>235/H168</f>
        <v>23.5</v>
      </c>
      <c r="J168" s="191"/>
      <c r="K168" s="193"/>
      <c r="L168" s="193"/>
      <c r="M168" s="193"/>
      <c r="N168" s="193"/>
      <c r="O168" s="193"/>
      <c r="P168" s="193"/>
      <c r="Q168" t="s" s="205">
        <v>114</v>
      </c>
      <c r="R168" s="195"/>
      <c r="S168" s="195"/>
      <c r="T168" s="195"/>
      <c r="U168" s="195"/>
      <c r="V168" s="196"/>
    </row>
    <row r="169" ht="18" customHeight="1">
      <c r="A169" t="s" s="103">
        <v>385</v>
      </c>
      <c r="B169" t="s" s="108">
        <v>386</v>
      </c>
      <c r="C169" s="105">
        <v>9</v>
      </c>
      <c r="D169" s="190"/>
      <c r="E169" t="s" s="109">
        <v>242</v>
      </c>
      <c r="F169" t="s" s="104">
        <v>243</v>
      </c>
      <c r="G169" t="s" s="108">
        <v>384</v>
      </c>
      <c r="H169" s="105">
        <v>7</v>
      </c>
      <c r="I169" s="105">
        <f>235/H169</f>
        <v>33.57142857142857</v>
      </c>
      <c r="J169" s="191"/>
      <c r="K169" s="193"/>
      <c r="L169" s="193"/>
      <c r="M169" s="193"/>
      <c r="N169" s="193"/>
      <c r="O169" s="193"/>
      <c r="P169" s="193"/>
      <c r="Q169" t="s" s="204">
        <v>395</v>
      </c>
      <c r="R169" s="195"/>
      <c r="S169" s="195"/>
      <c r="T169" s="195"/>
      <c r="U169" s="195"/>
      <c r="V169" s="196"/>
    </row>
    <row r="170" ht="18" customHeight="1">
      <c r="A170" t="s" s="103">
        <v>162</v>
      </c>
      <c r="B170" t="s" s="108">
        <v>163</v>
      </c>
      <c r="C170" s="105">
        <v>10</v>
      </c>
      <c r="D170" s="190"/>
      <c r="E170" t="s" s="103">
        <v>242</v>
      </c>
      <c r="F170" t="s" s="104">
        <v>243</v>
      </c>
      <c r="G170" t="s" s="104">
        <v>228</v>
      </c>
      <c r="H170" s="105">
        <v>10</v>
      </c>
      <c r="I170" s="105">
        <f>235/H170</f>
        <v>23.5</v>
      </c>
      <c r="J170" s="191"/>
      <c r="K170" s="193"/>
      <c r="L170" s="193"/>
      <c r="M170" s="193"/>
      <c r="N170" s="193"/>
      <c r="O170" s="193"/>
      <c r="P170" s="193"/>
      <c r="Q170" t="s" s="205">
        <v>315</v>
      </c>
      <c r="R170" s="195"/>
      <c r="S170" s="195"/>
      <c r="T170" s="195"/>
      <c r="U170" s="195"/>
      <c r="V170" s="196"/>
    </row>
    <row r="171" ht="18" customHeight="1">
      <c r="A171" t="s" s="103">
        <v>422</v>
      </c>
      <c r="B171" t="s" s="108">
        <v>423</v>
      </c>
      <c r="C171" s="105">
        <v>11</v>
      </c>
      <c r="D171" s="190"/>
      <c r="E171" t="s" s="103">
        <v>242</v>
      </c>
      <c r="F171" t="s" s="123">
        <v>243</v>
      </c>
      <c r="G171" t="s" s="105">
        <v>108</v>
      </c>
      <c r="H171" s="105">
        <v>20</v>
      </c>
      <c r="I171" s="105">
        <f>235/H171</f>
        <v>11.75</v>
      </c>
      <c r="J171" s="191"/>
      <c r="K171" s="193"/>
      <c r="L171" s="193"/>
      <c r="M171" s="193"/>
      <c r="N171" s="193"/>
      <c r="O171" s="193"/>
      <c r="P171" s="193"/>
      <c r="Q171" t="s" s="205">
        <v>133</v>
      </c>
      <c r="R171" s="195"/>
      <c r="S171" s="195"/>
      <c r="T171" s="195"/>
      <c r="U171" s="195"/>
      <c r="V171" s="196"/>
    </row>
    <row r="172" ht="18" customHeight="1">
      <c r="A172" t="s" s="103">
        <v>426</v>
      </c>
      <c r="B172" t="s" s="108">
        <v>427</v>
      </c>
      <c r="C172" s="105">
        <v>12</v>
      </c>
      <c r="D172" s="190"/>
      <c r="E172" t="s" s="103">
        <v>461</v>
      </c>
      <c r="F172" t="s" s="108">
        <v>462</v>
      </c>
      <c r="G172" t="s" s="104">
        <v>143</v>
      </c>
      <c r="H172" s="105">
        <v>15</v>
      </c>
      <c r="I172" s="105">
        <f>235/H172</f>
        <v>15.66666666666667</v>
      </c>
      <c r="J172" s="191"/>
      <c r="K172" s="193"/>
      <c r="L172" s="193"/>
      <c r="M172" s="193"/>
      <c r="N172" s="193"/>
      <c r="O172" s="193"/>
      <c r="P172" s="193"/>
      <c r="Q172" t="s" s="204">
        <v>418</v>
      </c>
      <c r="R172" s="195"/>
      <c r="S172" s="195"/>
      <c r="T172" s="195"/>
      <c r="U172" s="195"/>
      <c r="V172" s="196"/>
    </row>
    <row r="173" ht="18" customHeight="1">
      <c r="A173" t="s" s="103">
        <v>338</v>
      </c>
      <c r="B173" t="s" s="108">
        <v>632</v>
      </c>
      <c r="C173" s="105">
        <v>13</v>
      </c>
      <c r="D173" s="190"/>
      <c r="E173" t="s" s="103">
        <v>262</v>
      </c>
      <c r="F173" t="s" s="104">
        <v>263</v>
      </c>
      <c r="G173" t="s" s="108">
        <v>154</v>
      </c>
      <c r="H173" s="105">
        <v>8</v>
      </c>
      <c r="I173" s="105">
        <f>235/H173</f>
        <v>29.375</v>
      </c>
      <c r="J173" s="191"/>
      <c r="K173" s="193"/>
      <c r="L173" s="193"/>
      <c r="M173" s="193"/>
      <c r="N173" s="193"/>
      <c r="O173" s="193"/>
      <c r="P173" s="193"/>
      <c r="Q173" t="s" s="205">
        <v>90</v>
      </c>
      <c r="R173" s="195"/>
      <c r="S173" s="195"/>
      <c r="T173" s="195"/>
      <c r="U173" s="195"/>
      <c r="V173" s="196"/>
    </row>
    <row r="174" ht="18" customHeight="1">
      <c r="A174" t="s" s="103">
        <v>67</v>
      </c>
      <c r="B174" t="s" s="108">
        <v>506</v>
      </c>
      <c r="C174" s="105">
        <v>14</v>
      </c>
      <c r="D174" s="190"/>
      <c r="E174" t="s" s="103">
        <v>262</v>
      </c>
      <c r="F174" t="s" s="104">
        <v>263</v>
      </c>
      <c r="G174" t="s" s="104">
        <v>228</v>
      </c>
      <c r="H174" s="105">
        <v>8</v>
      </c>
      <c r="I174" s="105">
        <f>235/H174</f>
        <v>29.375</v>
      </c>
      <c r="J174" s="191"/>
      <c r="K174" s="193"/>
      <c r="L174" s="193"/>
      <c r="M174" s="193"/>
      <c r="N174" s="193"/>
      <c r="O174" s="193"/>
      <c r="P174" s="193"/>
      <c r="Q174" t="s" s="204">
        <v>358</v>
      </c>
      <c r="R174" s="195"/>
      <c r="S174" s="195"/>
      <c r="T174" s="195"/>
      <c r="U174" s="195"/>
      <c r="V174" s="196"/>
    </row>
    <row r="175" ht="18" customHeight="1">
      <c r="A175" t="s" s="103">
        <v>262</v>
      </c>
      <c r="B175" t="s" s="108">
        <v>548</v>
      </c>
      <c r="C175" s="105">
        <v>15</v>
      </c>
      <c r="D175" s="190"/>
      <c r="E175" t="s" s="103">
        <v>262</v>
      </c>
      <c r="F175" t="s" s="108">
        <v>548</v>
      </c>
      <c r="G175" t="s" s="104">
        <v>133</v>
      </c>
      <c r="H175" s="105">
        <v>15</v>
      </c>
      <c r="I175" s="105">
        <f>235/H175</f>
        <v>15.66666666666667</v>
      </c>
      <c r="J175" s="191"/>
      <c r="K175" s="193"/>
      <c r="L175" s="193"/>
      <c r="M175" s="193"/>
      <c r="N175" s="193"/>
      <c r="O175" s="193"/>
      <c r="P175" s="193"/>
      <c r="Q175" t="s" s="205">
        <v>90</v>
      </c>
      <c r="R175" s="195"/>
      <c r="S175" s="195"/>
      <c r="T175" s="195"/>
      <c r="U175" s="195"/>
      <c r="V175" s="196"/>
    </row>
    <row r="176" ht="18" customHeight="1">
      <c r="A176" t="s" s="103">
        <v>333</v>
      </c>
      <c r="B176" t="s" s="108">
        <v>334</v>
      </c>
      <c r="C176" s="105">
        <v>16</v>
      </c>
      <c r="D176" s="190"/>
      <c r="E176" t="s" s="109">
        <v>162</v>
      </c>
      <c r="F176" t="s" s="104">
        <v>163</v>
      </c>
      <c r="G176" t="s" s="108">
        <v>384</v>
      </c>
      <c r="H176" s="105">
        <v>16</v>
      </c>
      <c r="I176" s="105">
        <f>235/H176</f>
        <v>14.6875</v>
      </c>
      <c r="J176" s="191"/>
      <c r="K176" s="193"/>
      <c r="L176" s="193"/>
      <c r="M176" s="193"/>
      <c r="N176" s="193"/>
      <c r="O176" s="193"/>
      <c r="P176" s="193"/>
      <c r="Q176" t="s" s="204">
        <v>290</v>
      </c>
      <c r="R176" s="195"/>
      <c r="S176" s="195"/>
      <c r="T176" s="195"/>
      <c r="U176" s="195"/>
      <c r="V176" s="196"/>
    </row>
    <row r="177" ht="18" customHeight="1">
      <c r="A177" t="s" s="103">
        <v>58</v>
      </c>
      <c r="B177" t="s" s="104">
        <v>523</v>
      </c>
      <c r="C177" s="105">
        <v>17</v>
      </c>
      <c r="D177" s="190"/>
      <c r="E177" t="s" s="109">
        <v>162</v>
      </c>
      <c r="F177" t="s" s="104">
        <v>163</v>
      </c>
      <c r="G177" t="s" s="104">
        <v>90</v>
      </c>
      <c r="H177" s="105">
        <v>1</v>
      </c>
      <c r="I177" s="105">
        <f>235/H177</f>
        <v>235</v>
      </c>
      <c r="J177" s="191"/>
      <c r="K177" s="193"/>
      <c r="L177" s="193"/>
      <c r="M177" s="193"/>
      <c r="N177" s="193"/>
      <c r="O177" s="193"/>
      <c r="P177" s="193"/>
      <c r="Q177" t="s" s="205">
        <v>228</v>
      </c>
      <c r="R177" s="195"/>
      <c r="S177" s="195"/>
      <c r="T177" s="195"/>
      <c r="U177" s="195"/>
      <c r="V177" s="196"/>
    </row>
    <row r="178" ht="18" customHeight="1">
      <c r="A178" t="s" s="103">
        <v>471</v>
      </c>
      <c r="B178" t="s" s="104">
        <v>472</v>
      </c>
      <c r="C178" s="105">
        <v>18</v>
      </c>
      <c r="D178" s="190"/>
      <c r="E178" t="s" s="109">
        <v>162</v>
      </c>
      <c r="F178" t="s" s="104">
        <v>163</v>
      </c>
      <c r="G178" t="s" s="108">
        <v>315</v>
      </c>
      <c r="H178" s="105">
        <v>6</v>
      </c>
      <c r="I178" s="105">
        <f>235/H178</f>
        <v>39.16666666666666</v>
      </c>
      <c r="J178" s="191"/>
      <c r="K178" s="193"/>
      <c r="L178" s="193"/>
      <c r="M178" s="193"/>
      <c r="N178" s="193"/>
      <c r="O178" s="193"/>
      <c r="P178" s="193"/>
      <c r="Q178" t="s" s="204">
        <v>217</v>
      </c>
      <c r="R178" s="195"/>
      <c r="S178" s="195"/>
      <c r="T178" s="195"/>
      <c r="U178" s="195"/>
      <c r="V178" s="196"/>
    </row>
    <row r="179" ht="18" customHeight="1">
      <c r="A179" t="s" s="103">
        <v>131</v>
      </c>
      <c r="B179" t="s" s="108">
        <v>132</v>
      </c>
      <c r="C179" s="105">
        <v>19</v>
      </c>
      <c r="D179" s="190"/>
      <c r="E179" t="s" s="103">
        <v>162</v>
      </c>
      <c r="F179" t="s" s="108">
        <v>163</v>
      </c>
      <c r="G179" t="s" s="104">
        <v>133</v>
      </c>
      <c r="H179" s="105">
        <v>10</v>
      </c>
      <c r="I179" s="105">
        <f>235/H179</f>
        <v>23.5</v>
      </c>
      <c r="J179" s="191"/>
      <c r="K179" s="193"/>
      <c r="L179" s="193"/>
      <c r="M179" s="193"/>
      <c r="N179" s="193"/>
      <c r="O179" s="193"/>
      <c r="P179" s="193"/>
      <c r="Q179" t="s" s="205">
        <v>271</v>
      </c>
      <c r="R179" s="195"/>
      <c r="S179" s="195"/>
      <c r="T179" s="195"/>
      <c r="U179" s="195"/>
      <c r="V179" s="196"/>
    </row>
    <row r="180" ht="18" customHeight="1">
      <c r="A180" t="s" s="103">
        <v>395</v>
      </c>
      <c r="B180" t="s" s="108">
        <v>396</v>
      </c>
      <c r="C180" s="105">
        <v>20</v>
      </c>
      <c r="D180" s="190"/>
      <c r="E180" t="s" s="103">
        <v>162</v>
      </c>
      <c r="F180" t="s" s="109">
        <v>163</v>
      </c>
      <c r="G180" t="s" s="105">
        <v>140</v>
      </c>
      <c r="H180" s="105">
        <v>1</v>
      </c>
      <c r="I180" s="105">
        <f>235/H180</f>
        <v>235</v>
      </c>
      <c r="J180" s="191"/>
      <c r="K180" s="193"/>
      <c r="L180" s="193"/>
      <c r="M180" s="193"/>
      <c r="N180" s="193"/>
      <c r="O180" s="193"/>
      <c r="P180" s="193"/>
      <c r="Q180" t="s" s="204">
        <v>324</v>
      </c>
      <c r="R180" s="195"/>
      <c r="S180" s="195"/>
      <c r="T180" s="195"/>
      <c r="U180" s="195"/>
      <c r="V180" s="196"/>
    </row>
    <row r="181" ht="18" customHeight="1">
      <c r="A181" s="212"/>
      <c r="B181" s="213"/>
      <c r="C181" s="213"/>
      <c r="D181" s="210"/>
      <c r="E181" t="s" s="109">
        <v>97</v>
      </c>
      <c r="F181" t="s" s="104">
        <v>98</v>
      </c>
      <c r="G181" t="s" s="108">
        <v>384</v>
      </c>
      <c r="H181" s="105">
        <v>11</v>
      </c>
      <c r="I181" s="105">
        <f>235/H181</f>
        <v>21.36363636363636</v>
      </c>
      <c r="J181" s="191"/>
      <c r="K181" s="193"/>
      <c r="L181" s="193"/>
      <c r="M181" s="193"/>
      <c r="N181" s="193"/>
      <c r="O181" s="193"/>
      <c r="P181" s="193"/>
      <c r="Q181" t="s" s="205">
        <v>228</v>
      </c>
      <c r="R181" s="193"/>
      <c r="S181" s="193"/>
      <c r="T181" s="193"/>
      <c r="U181" s="193"/>
      <c r="V181" s="225"/>
    </row>
    <row r="182" ht="18" customHeight="1">
      <c r="A182" t="s" s="226">
        <v>140</v>
      </c>
      <c r="B182" s="227"/>
      <c r="C182" s="227"/>
      <c r="D182" s="190"/>
      <c r="E182" t="s" s="103">
        <v>97</v>
      </c>
      <c r="F182" t="s" s="108">
        <v>98</v>
      </c>
      <c r="G182" t="s" s="104">
        <v>143</v>
      </c>
      <c r="H182" s="105">
        <v>3</v>
      </c>
      <c r="I182" s="105">
        <f>235/H182</f>
        <v>78.33333333333333</v>
      </c>
      <c r="J182" s="191"/>
      <c r="K182" s="193"/>
      <c r="L182" s="193"/>
      <c r="M182" s="193"/>
      <c r="N182" s="193"/>
      <c r="O182" s="193"/>
      <c r="P182" s="193"/>
      <c r="Q182" t="s" s="204">
        <v>454</v>
      </c>
      <c r="R182" s="193"/>
      <c r="S182" s="193"/>
      <c r="T182" s="193"/>
      <c r="U182" s="193"/>
      <c r="V182" s="225"/>
    </row>
    <row r="183" ht="18" customHeight="1">
      <c r="A183" t="s" s="217">
        <v>39</v>
      </c>
      <c r="B183" t="s" s="217">
        <v>26</v>
      </c>
      <c r="C183" t="s" s="217">
        <v>498</v>
      </c>
      <c r="D183" s="190"/>
      <c r="E183" t="s" s="103">
        <v>467</v>
      </c>
      <c r="F183" t="s" s="104">
        <v>468</v>
      </c>
      <c r="G183" t="s" s="104">
        <v>108</v>
      </c>
      <c r="H183" s="105">
        <v>17</v>
      </c>
      <c r="I183" s="105">
        <f>235/H183</f>
        <v>13.82352941176471</v>
      </c>
      <c r="J183" s="191"/>
      <c r="K183" s="193"/>
      <c r="L183" s="193"/>
      <c r="M183" s="193"/>
      <c r="N183" s="193"/>
      <c r="O183" s="193"/>
      <c r="P183" s="193"/>
      <c r="Q183" t="s" s="205">
        <v>143</v>
      </c>
      <c r="R183" s="193"/>
      <c r="S183" s="193"/>
      <c r="T183" s="193"/>
      <c r="U183" s="193"/>
      <c r="V183" s="225"/>
    </row>
    <row r="184" ht="18" customHeight="1">
      <c r="A184" t="s" s="103">
        <v>162</v>
      </c>
      <c r="B184" t="s" s="109">
        <v>163</v>
      </c>
      <c r="C184" s="105">
        <v>1</v>
      </c>
      <c r="D184" s="190"/>
      <c r="E184" t="s" s="109">
        <v>336</v>
      </c>
      <c r="F184" t="s" s="108">
        <v>337</v>
      </c>
      <c r="G184" t="s" s="104">
        <v>124</v>
      </c>
      <c r="H184" s="105">
        <v>19</v>
      </c>
      <c r="I184" s="105">
        <f>235/H184</f>
        <v>12.36842105263158</v>
      </c>
      <c r="J184" s="191"/>
      <c r="K184" s="193"/>
      <c r="L184" s="193"/>
      <c r="M184" s="193"/>
      <c r="N184" s="193"/>
      <c r="O184" s="193"/>
      <c r="P184" s="193"/>
      <c r="Q184" t="s" s="204">
        <v>420</v>
      </c>
      <c r="R184" s="193"/>
      <c r="S184" s="193"/>
      <c r="T184" s="193"/>
      <c r="U184" s="193"/>
      <c r="V184" s="225"/>
    </row>
    <row r="185" ht="18" customHeight="1">
      <c r="A185" t="s" s="103">
        <v>46</v>
      </c>
      <c r="B185" t="s" s="109">
        <v>517</v>
      </c>
      <c r="C185" s="105">
        <v>2</v>
      </c>
      <c r="D185" s="190"/>
      <c r="E185" t="s" s="103">
        <v>336</v>
      </c>
      <c r="F185" t="s" s="108">
        <v>337</v>
      </c>
      <c r="G185" t="s" s="108">
        <v>509</v>
      </c>
      <c r="H185" s="105">
        <v>10</v>
      </c>
      <c r="I185" s="105">
        <f>235/H185</f>
        <v>23.5</v>
      </c>
      <c r="J185" s="191"/>
      <c r="K185" s="193"/>
      <c r="L185" s="193"/>
      <c r="M185" s="193"/>
      <c r="N185" s="193"/>
      <c r="O185" s="193"/>
      <c r="P185" s="193"/>
      <c r="Q185" t="s" s="205">
        <v>228</v>
      </c>
      <c r="R185" s="193"/>
      <c r="S185" s="193"/>
      <c r="T185" s="193"/>
      <c r="U185" s="193"/>
      <c r="V185" s="225"/>
    </row>
    <row r="186" ht="18" customHeight="1">
      <c r="A186" t="s" s="103">
        <v>257</v>
      </c>
      <c r="B186" t="s" s="109">
        <v>258</v>
      </c>
      <c r="C186" s="105">
        <v>3</v>
      </c>
      <c r="D186" s="190"/>
      <c r="E186" t="s" s="103">
        <v>432</v>
      </c>
      <c r="F186" t="s" s="109">
        <v>433</v>
      </c>
      <c r="G186" t="s" s="108">
        <v>154</v>
      </c>
      <c r="H186" s="105">
        <v>12</v>
      </c>
      <c r="I186" s="105">
        <f>235/H186</f>
        <v>19.58333333333333</v>
      </c>
      <c r="J186" s="191"/>
      <c r="K186" s="193"/>
      <c r="L186" s="193"/>
      <c r="M186" s="193"/>
      <c r="N186" s="193"/>
      <c r="O186" s="193"/>
      <c r="P186" s="193"/>
      <c r="Q186" t="s" s="204">
        <v>301</v>
      </c>
      <c r="R186" s="193"/>
      <c r="S186" s="193"/>
      <c r="T186" s="193"/>
      <c r="U186" s="193"/>
      <c r="V186" s="225"/>
    </row>
    <row r="187" ht="18" customHeight="1">
      <c r="A187" t="s" s="103">
        <v>144</v>
      </c>
      <c r="B187" t="s" s="109">
        <v>145</v>
      </c>
      <c r="C187" s="105">
        <v>4</v>
      </c>
      <c r="D187" s="190"/>
      <c r="E187" t="s" s="109">
        <v>316</v>
      </c>
      <c r="F187" t="s" s="108">
        <v>317</v>
      </c>
      <c r="G187" t="s" s="104">
        <v>124</v>
      </c>
      <c r="H187" s="105">
        <v>13</v>
      </c>
      <c r="I187" s="105">
        <f>235/H187</f>
        <v>18.07692307692308</v>
      </c>
      <c r="J187" s="191"/>
      <c r="K187" s="193"/>
      <c r="L187" s="193"/>
      <c r="M187" s="193"/>
      <c r="N187" s="193"/>
      <c r="O187" s="193"/>
      <c r="P187" s="193"/>
      <c r="Q187" t="s" s="205">
        <v>384</v>
      </c>
      <c r="R187" s="193"/>
      <c r="S187" s="193"/>
      <c r="T187" s="193"/>
      <c r="U187" s="193"/>
      <c r="V187" s="225"/>
    </row>
    <row r="188" ht="18" customHeight="1">
      <c r="A188" t="s" s="103">
        <v>146</v>
      </c>
      <c r="B188" t="s" s="108">
        <v>147</v>
      </c>
      <c r="C188" s="105">
        <v>5</v>
      </c>
      <c r="D188" s="190"/>
      <c r="E188" t="s" s="109">
        <v>316</v>
      </c>
      <c r="F188" t="s" s="104">
        <v>317</v>
      </c>
      <c r="G188" t="s" s="108">
        <v>315</v>
      </c>
      <c r="H188" s="105">
        <v>14</v>
      </c>
      <c r="I188" s="105">
        <f>235/H188</f>
        <v>16.78571428571428</v>
      </c>
      <c r="J188" s="191"/>
      <c r="K188" s="193"/>
      <c r="L188" s="193"/>
      <c r="M188" s="193"/>
      <c r="N188" s="193"/>
      <c r="O188" s="193"/>
      <c r="P188" s="193"/>
      <c r="Q188" t="s" s="205">
        <v>315</v>
      </c>
      <c r="R188" s="193"/>
      <c r="S188" s="193"/>
      <c r="T188" s="193"/>
      <c r="U188" s="193"/>
      <c r="V188" s="225"/>
    </row>
    <row r="189" ht="18" customHeight="1">
      <c r="A189" t="s" s="103">
        <v>515</v>
      </c>
      <c r="B189" t="s" s="109">
        <v>626</v>
      </c>
      <c r="C189" s="105">
        <v>6</v>
      </c>
      <c r="D189" s="190"/>
      <c r="E189" t="s" s="103">
        <v>316</v>
      </c>
      <c r="F189" t="s" s="104">
        <v>317</v>
      </c>
      <c r="G189" t="s" s="108">
        <v>343</v>
      </c>
      <c r="H189" s="111">
        <v>20</v>
      </c>
      <c r="I189" s="105">
        <f>235/H189</f>
        <v>11.75</v>
      </c>
      <c r="J189" s="191"/>
      <c r="K189" s="193"/>
      <c r="L189" s="193"/>
      <c r="M189" s="193"/>
      <c r="N189" s="193"/>
      <c r="O189" s="193"/>
      <c r="P189" s="193"/>
      <c r="Q189" t="s" s="204">
        <v>192</v>
      </c>
      <c r="R189" s="193"/>
      <c r="S189" s="193"/>
      <c r="T189" s="193"/>
      <c r="U189" s="193"/>
      <c r="V189" s="225"/>
    </row>
    <row r="190" ht="18" customHeight="1">
      <c r="A190" t="s" s="103">
        <v>239</v>
      </c>
      <c r="B190" t="s" s="109">
        <v>240</v>
      </c>
      <c r="C190" s="105">
        <v>7</v>
      </c>
      <c r="D190" s="190"/>
      <c r="E190" t="s" s="103">
        <v>88</v>
      </c>
      <c r="F190" t="s" s="104">
        <v>89</v>
      </c>
      <c r="G190" t="s" s="104">
        <v>90</v>
      </c>
      <c r="H190" s="105">
        <v>2</v>
      </c>
      <c r="I190" s="105">
        <f>235/H190</f>
        <v>117.5</v>
      </c>
      <c r="J190" s="191"/>
      <c r="K190" s="193"/>
      <c r="L190" s="193"/>
      <c r="M190" s="193"/>
      <c r="N190" s="193"/>
      <c r="O190" s="193"/>
      <c r="P190" s="193"/>
      <c r="Q190" t="s" s="205">
        <v>384</v>
      </c>
      <c r="R190" s="193"/>
      <c r="S190" s="193"/>
      <c r="T190" s="193"/>
      <c r="U190" s="193"/>
      <c r="V190" s="225"/>
    </row>
    <row r="191" ht="18" customHeight="1">
      <c r="A191" t="s" s="103">
        <v>364</v>
      </c>
      <c r="B191" t="s" s="109">
        <v>365</v>
      </c>
      <c r="C191" s="105">
        <v>8</v>
      </c>
      <c r="D191" s="190"/>
      <c r="E191" t="s" s="103">
        <v>298</v>
      </c>
      <c r="F191" t="s" s="108">
        <v>299</v>
      </c>
      <c r="G191" t="s" s="104">
        <v>133</v>
      </c>
      <c r="H191" s="105">
        <v>8</v>
      </c>
      <c r="I191" s="105">
        <f>235/H191</f>
        <v>29.375</v>
      </c>
      <c r="J191" s="191"/>
      <c r="K191" s="193"/>
      <c r="L191" s="193"/>
      <c r="M191" s="193"/>
      <c r="N191" s="193"/>
      <c r="O191" s="193"/>
      <c r="P191" s="193"/>
      <c r="Q191" t="s" s="205">
        <v>271</v>
      </c>
      <c r="R191" s="193"/>
      <c r="S191" s="193"/>
      <c r="T191" s="193"/>
      <c r="U191" s="193"/>
      <c r="V191" s="225"/>
    </row>
    <row r="192" ht="18" customHeight="1">
      <c r="A192" t="s" s="103">
        <v>391</v>
      </c>
      <c r="B192" t="s" s="108">
        <v>392</v>
      </c>
      <c r="C192" s="105">
        <v>9</v>
      </c>
      <c r="D192" s="190"/>
      <c r="E192" t="s" s="103">
        <v>298</v>
      </c>
      <c r="F192" t="s" s="108">
        <v>299</v>
      </c>
      <c r="G192" t="s" s="104">
        <v>143</v>
      </c>
      <c r="H192" s="105">
        <v>9</v>
      </c>
      <c r="I192" s="105">
        <f>235/H192</f>
        <v>26.11111111111111</v>
      </c>
      <c r="J192" s="191"/>
      <c r="K192" s="193"/>
      <c r="L192" s="193"/>
      <c r="M192" s="193"/>
      <c r="N192" s="193"/>
      <c r="O192" s="193"/>
      <c r="P192" s="193"/>
      <c r="Q192" t="s" s="204">
        <v>360</v>
      </c>
      <c r="R192" s="193"/>
      <c r="S192" s="193"/>
      <c r="T192" s="193"/>
      <c r="U192" s="193"/>
      <c r="V192" s="225"/>
    </row>
    <row r="193" ht="18" customHeight="1">
      <c r="A193" t="s" s="103">
        <v>406</v>
      </c>
      <c r="B193" t="s" s="108">
        <v>407</v>
      </c>
      <c r="C193" s="105">
        <v>10</v>
      </c>
      <c r="D193" s="190"/>
      <c r="E193" t="s" s="103">
        <v>115</v>
      </c>
      <c r="F193" t="s" s="108">
        <v>116</v>
      </c>
      <c r="G193" t="s" s="105">
        <v>114</v>
      </c>
      <c r="H193" s="105">
        <v>2</v>
      </c>
      <c r="I193" s="105">
        <f>235/H193</f>
        <v>117.5</v>
      </c>
      <c r="J193" s="191"/>
      <c r="K193" s="193"/>
      <c r="L193" s="193"/>
      <c r="M193" s="193"/>
      <c r="N193" s="193"/>
      <c r="O193" s="193"/>
      <c r="P193" s="193"/>
      <c r="Q193" t="s" s="205">
        <v>143</v>
      </c>
      <c r="R193" s="193"/>
      <c r="S193" s="193"/>
      <c r="T193" s="193"/>
      <c r="U193" s="193"/>
      <c r="V193" s="225"/>
    </row>
    <row r="194" ht="18" customHeight="1">
      <c r="A194" s="212"/>
      <c r="B194" s="213"/>
      <c r="C194" s="213"/>
      <c r="D194" s="210"/>
      <c r="E194" t="s" s="103">
        <v>195</v>
      </c>
      <c r="F194" t="s" s="104">
        <v>196</v>
      </c>
      <c r="G194" t="s" s="104">
        <v>108</v>
      </c>
      <c r="H194" s="105">
        <v>18</v>
      </c>
      <c r="I194" s="105">
        <f>235/H194</f>
        <v>13.05555555555556</v>
      </c>
      <c r="J194" s="191"/>
      <c r="K194" s="193"/>
      <c r="L194" s="193"/>
      <c r="M194" s="193"/>
      <c r="N194" s="193"/>
      <c r="O194" s="193"/>
      <c r="P194" s="193"/>
      <c r="Q194" t="s" s="204">
        <v>475</v>
      </c>
      <c r="R194" s="193"/>
      <c r="S194" s="193"/>
      <c r="T194" s="193"/>
      <c r="U194" s="193"/>
      <c r="V194" s="225"/>
    </row>
    <row r="195" ht="18" customHeight="1">
      <c r="A195" t="s" s="226">
        <v>143</v>
      </c>
      <c r="B195" s="227"/>
      <c r="C195" s="227"/>
      <c r="D195" s="190"/>
      <c r="E195" t="s" s="103">
        <v>195</v>
      </c>
      <c r="F195" t="s" s="104">
        <v>551</v>
      </c>
      <c r="G195" t="s" s="104">
        <v>133</v>
      </c>
      <c r="H195" s="105">
        <v>1</v>
      </c>
      <c r="I195" s="105">
        <f>235/H195</f>
        <v>235</v>
      </c>
      <c r="J195" s="191"/>
      <c r="K195" s="193"/>
      <c r="L195" s="193"/>
      <c r="M195" s="193"/>
      <c r="N195" s="193"/>
      <c r="O195" s="193"/>
      <c r="P195" s="193"/>
      <c r="Q195" t="s" s="205">
        <v>108</v>
      </c>
      <c r="R195" s="193"/>
      <c r="S195" s="193"/>
      <c r="T195" s="193"/>
      <c r="U195" s="193"/>
      <c r="V195" s="225"/>
    </row>
    <row r="196" ht="18" customHeight="1">
      <c r="A196" t="s" s="217">
        <v>39</v>
      </c>
      <c r="B196" t="s" s="217">
        <v>26</v>
      </c>
      <c r="C196" t="s" s="217">
        <v>498</v>
      </c>
      <c r="D196" s="190"/>
      <c r="E196" t="s" s="109">
        <v>79</v>
      </c>
      <c r="F196" t="s" s="108">
        <v>80</v>
      </c>
      <c r="G196" t="s" s="104">
        <v>124</v>
      </c>
      <c r="H196" s="105">
        <v>1</v>
      </c>
      <c r="I196" s="105">
        <f>235/H196</f>
        <v>235</v>
      </c>
      <c r="J196" s="191"/>
      <c r="K196" s="193"/>
      <c r="L196" s="193"/>
      <c r="M196" s="193"/>
      <c r="N196" s="193"/>
      <c r="O196" s="193"/>
      <c r="P196" s="193"/>
      <c r="Q196" t="s" s="204">
        <v>276</v>
      </c>
      <c r="R196" s="193"/>
      <c r="S196" s="193"/>
      <c r="T196" s="193"/>
      <c r="U196" s="193"/>
      <c r="V196" s="225"/>
    </row>
    <row r="197" ht="18" customHeight="1">
      <c r="A197" t="s" s="103">
        <v>202</v>
      </c>
      <c r="B197" t="s" s="108">
        <v>203</v>
      </c>
      <c r="C197" s="105">
        <v>1</v>
      </c>
      <c r="D197" s="190"/>
      <c r="E197" t="s" s="109">
        <v>79</v>
      </c>
      <c r="F197" t="s" s="104">
        <v>80</v>
      </c>
      <c r="G197" t="s" s="108">
        <v>315</v>
      </c>
      <c r="H197" s="105">
        <v>13</v>
      </c>
      <c r="I197" s="105">
        <f>235/H197</f>
        <v>18.07692307692308</v>
      </c>
      <c r="J197" s="191"/>
      <c r="K197" s="193"/>
      <c r="L197" s="193"/>
      <c r="M197" s="193"/>
      <c r="N197" s="193"/>
      <c r="O197" s="193"/>
      <c r="P197" s="193"/>
      <c r="Q197" t="s" s="205">
        <v>124</v>
      </c>
      <c r="R197" s="193"/>
      <c r="S197" s="193"/>
      <c r="T197" s="193"/>
      <c r="U197" s="193"/>
      <c r="V197" s="225"/>
    </row>
    <row r="198" ht="18" customHeight="1">
      <c r="A198" t="s" s="103">
        <v>222</v>
      </c>
      <c r="B198" t="s" s="108">
        <v>223</v>
      </c>
      <c r="C198" s="105">
        <v>2</v>
      </c>
      <c r="D198" s="190"/>
      <c r="E198" t="s" s="103">
        <v>79</v>
      </c>
      <c r="F198" t="s" s="108">
        <v>80</v>
      </c>
      <c r="G198" t="s" s="104">
        <v>133</v>
      </c>
      <c r="H198" s="105">
        <v>3</v>
      </c>
      <c r="I198" s="105">
        <f>235/H198</f>
        <v>78.33333333333333</v>
      </c>
      <c r="J198" s="191"/>
      <c r="K198" s="193"/>
      <c r="L198" s="193"/>
      <c r="M198" s="193"/>
      <c r="N198" s="193"/>
      <c r="O198" s="193"/>
      <c r="P198" s="193"/>
      <c r="Q198" t="s" s="205">
        <v>315</v>
      </c>
      <c r="R198" s="193"/>
      <c r="S198" s="193"/>
      <c r="T198" s="193"/>
      <c r="U198" s="193"/>
      <c r="V198" s="225"/>
    </row>
    <row r="199" ht="18" customHeight="1">
      <c r="A199" t="s" s="103">
        <v>97</v>
      </c>
      <c r="B199" t="s" s="108">
        <v>98</v>
      </c>
      <c r="C199" s="105">
        <v>3</v>
      </c>
      <c r="D199" s="190"/>
      <c r="E199" t="s" s="103">
        <v>79</v>
      </c>
      <c r="F199" t="s" s="104">
        <v>80</v>
      </c>
      <c r="G199" t="s" s="108">
        <v>343</v>
      </c>
      <c r="H199" s="111">
        <v>4</v>
      </c>
      <c r="I199" s="105">
        <f>235/H199</f>
        <v>58.75</v>
      </c>
      <c r="J199" s="191"/>
      <c r="K199" s="193"/>
      <c r="L199" s="193"/>
      <c r="M199" s="193"/>
      <c r="N199" s="193"/>
      <c r="O199" s="193"/>
      <c r="P199" s="193"/>
      <c r="Q199" t="s" s="205">
        <v>143</v>
      </c>
      <c r="R199" s="193"/>
      <c r="S199" s="193"/>
      <c r="T199" s="193"/>
      <c r="U199" s="193"/>
      <c r="V199" s="225"/>
    </row>
    <row r="200" ht="18" customHeight="1">
      <c r="A200" t="s" s="104">
        <v>100</v>
      </c>
      <c r="B200" t="s" s="108">
        <v>101</v>
      </c>
      <c r="C200" s="105">
        <v>4</v>
      </c>
      <c r="D200" s="190"/>
      <c r="E200" t="s" s="103">
        <v>79</v>
      </c>
      <c r="F200" t="s" s="108">
        <v>80</v>
      </c>
      <c r="G200" t="s" s="108">
        <v>509</v>
      </c>
      <c r="H200" s="105">
        <v>3</v>
      </c>
      <c r="I200" s="105">
        <f>235/H200</f>
        <v>78.33333333333333</v>
      </c>
      <c r="J200" s="191"/>
      <c r="K200" s="193"/>
      <c r="L200" s="193"/>
      <c r="M200" s="193"/>
      <c r="N200" s="193"/>
      <c r="O200" s="193"/>
      <c r="P200" s="193"/>
      <c r="Q200" t="s" s="204">
        <v>214</v>
      </c>
      <c r="R200" s="193"/>
      <c r="S200" s="193"/>
      <c r="T200" s="193"/>
      <c r="U200" s="193"/>
      <c r="V200" s="225"/>
    </row>
    <row r="201" ht="18" customHeight="1">
      <c r="A201" t="s" s="103">
        <v>64</v>
      </c>
      <c r="B201" t="s" s="108">
        <v>65</v>
      </c>
      <c r="C201" s="105">
        <v>5</v>
      </c>
      <c r="D201" s="190"/>
      <c r="E201" t="s" s="109">
        <v>338</v>
      </c>
      <c r="F201" t="s" s="104">
        <v>339</v>
      </c>
      <c r="G201" t="s" s="108">
        <v>384</v>
      </c>
      <c r="H201" s="105">
        <v>14</v>
      </c>
      <c r="I201" s="105">
        <f>235/H201</f>
        <v>16.78571428571428</v>
      </c>
      <c r="J201" s="191"/>
      <c r="K201" s="193"/>
      <c r="L201" s="193"/>
      <c r="M201" s="193"/>
      <c r="N201" s="193"/>
      <c r="O201" s="193"/>
      <c r="P201" s="193"/>
      <c r="Q201" t="s" s="205">
        <v>154</v>
      </c>
      <c r="R201" s="193"/>
      <c r="S201" s="193"/>
      <c r="T201" s="193"/>
      <c r="U201" s="193"/>
      <c r="V201" s="225"/>
    </row>
    <row r="202" ht="18" customHeight="1">
      <c r="A202" t="s" s="103">
        <v>61</v>
      </c>
      <c r="B202" t="s" s="108">
        <v>625</v>
      </c>
      <c r="C202" s="105">
        <v>6</v>
      </c>
      <c r="D202" s="190"/>
      <c r="E202" t="s" s="103">
        <v>338</v>
      </c>
      <c r="F202" t="s" s="104">
        <v>339</v>
      </c>
      <c r="G202" t="s" s="104">
        <v>133</v>
      </c>
      <c r="H202" s="105">
        <v>13</v>
      </c>
      <c r="I202" s="105">
        <f>235/H202</f>
        <v>18.07692307692308</v>
      </c>
      <c r="J202" s="191"/>
      <c r="K202" s="193"/>
      <c r="L202" s="193"/>
      <c r="M202" s="193"/>
      <c r="N202" s="193"/>
      <c r="O202" s="193"/>
      <c r="P202" s="193"/>
      <c r="Q202" t="s" s="205">
        <v>143</v>
      </c>
      <c r="R202" s="193"/>
      <c r="S202" s="193"/>
      <c r="T202" s="193"/>
      <c r="U202" s="193"/>
      <c r="V202" s="225"/>
    </row>
    <row r="203" ht="18" customHeight="1">
      <c r="A203" t="s" s="104">
        <v>349</v>
      </c>
      <c r="B203" t="s" s="108">
        <v>350</v>
      </c>
      <c r="C203" s="105">
        <v>7</v>
      </c>
      <c r="D203" s="190"/>
      <c r="E203" t="s" s="109">
        <v>58</v>
      </c>
      <c r="F203" t="s" s="104">
        <v>523</v>
      </c>
      <c r="G203" t="s" s="104">
        <v>124</v>
      </c>
      <c r="H203" s="105">
        <v>2</v>
      </c>
      <c r="I203" s="105">
        <f>235/H203</f>
        <v>117.5</v>
      </c>
      <c r="J203" s="191"/>
      <c r="K203" s="193"/>
      <c r="L203" s="193"/>
      <c r="M203" s="193"/>
      <c r="N203" s="193"/>
      <c r="O203" s="193"/>
      <c r="P203" s="193"/>
      <c r="Q203" t="s" s="204">
        <v>341</v>
      </c>
      <c r="R203" s="193"/>
      <c r="S203" s="193"/>
      <c r="T203" s="193"/>
      <c r="U203" s="193"/>
      <c r="V203" s="225"/>
    </row>
    <row r="204" ht="18" customHeight="1">
      <c r="A204" t="s" s="103">
        <v>360</v>
      </c>
      <c r="B204" t="s" s="108">
        <v>361</v>
      </c>
      <c r="C204" s="105">
        <v>8</v>
      </c>
      <c r="D204" s="190"/>
      <c r="E204" t="s" s="103">
        <v>58</v>
      </c>
      <c r="F204" t="s" s="104">
        <v>523</v>
      </c>
      <c r="G204" t="s" s="104">
        <v>133</v>
      </c>
      <c r="H204" s="105">
        <v>17</v>
      </c>
      <c r="I204" s="105">
        <f>235/H204</f>
        <v>13.82352941176471</v>
      </c>
      <c r="J204" s="191"/>
      <c r="K204" s="193"/>
      <c r="L204" s="193"/>
      <c r="M204" s="193"/>
      <c r="N204" s="193"/>
      <c r="O204" s="193"/>
      <c r="P204" s="193"/>
      <c r="Q204" t="s" s="205">
        <v>343</v>
      </c>
      <c r="R204" s="193"/>
      <c r="S204" s="193"/>
      <c r="T204" s="193"/>
      <c r="U204" s="193"/>
      <c r="V204" s="225"/>
    </row>
    <row r="205" ht="18" customHeight="1">
      <c r="A205" t="s" s="103">
        <v>298</v>
      </c>
      <c r="B205" t="s" s="108">
        <v>299</v>
      </c>
      <c r="C205" s="105">
        <v>9</v>
      </c>
      <c r="D205" s="190"/>
      <c r="E205" t="s" s="103">
        <v>58</v>
      </c>
      <c r="F205" t="s" s="104">
        <v>523</v>
      </c>
      <c r="G205" t="s" s="108">
        <v>343</v>
      </c>
      <c r="H205" s="111">
        <v>3</v>
      </c>
      <c r="I205" s="105">
        <f>235/H205</f>
        <v>78.33333333333333</v>
      </c>
      <c r="J205" s="191"/>
      <c r="K205" s="193"/>
      <c r="L205" s="193"/>
      <c r="M205" s="193"/>
      <c r="N205" s="193"/>
      <c r="O205" s="193"/>
      <c r="P205" s="193"/>
      <c r="Q205" t="s" s="204">
        <v>465</v>
      </c>
      <c r="R205" s="193"/>
      <c r="S205" s="193"/>
      <c r="T205" s="193"/>
      <c r="U205" s="193"/>
      <c r="V205" s="225"/>
    </row>
    <row r="206" ht="18" customHeight="1">
      <c r="A206" t="s" s="103">
        <v>189</v>
      </c>
      <c r="B206" t="s" s="108">
        <v>190</v>
      </c>
      <c r="C206" s="105">
        <v>10</v>
      </c>
      <c r="D206" s="190"/>
      <c r="E206" t="s" s="103">
        <v>368</v>
      </c>
      <c r="F206" t="s" s="104">
        <v>369</v>
      </c>
      <c r="G206" t="s" s="108">
        <v>154</v>
      </c>
      <c r="H206" s="105">
        <v>16</v>
      </c>
      <c r="I206" s="105">
        <f>235/H206</f>
        <v>14.6875</v>
      </c>
      <c r="J206" s="191"/>
      <c r="K206" s="193"/>
      <c r="L206" s="193"/>
      <c r="M206" s="193"/>
      <c r="N206" s="193"/>
      <c r="O206" s="193"/>
      <c r="P206" s="193"/>
      <c r="Q206" t="s" s="205">
        <v>384</v>
      </c>
      <c r="R206" s="193"/>
      <c r="S206" s="193"/>
      <c r="T206" s="193"/>
      <c r="U206" s="193"/>
      <c r="V206" s="225"/>
    </row>
    <row r="207" ht="18" customHeight="1">
      <c r="A207" t="s" s="103">
        <v>424</v>
      </c>
      <c r="B207" t="s" s="108">
        <v>425</v>
      </c>
      <c r="C207" s="105">
        <v>11</v>
      </c>
      <c r="D207" s="190"/>
      <c r="E207" t="s" s="109">
        <v>368</v>
      </c>
      <c r="F207" t="s" s="104">
        <v>369</v>
      </c>
      <c r="G207" t="s" s="108">
        <v>315</v>
      </c>
      <c r="H207" s="105">
        <v>17</v>
      </c>
      <c r="I207" s="105">
        <f>235/H207</f>
        <v>13.82352941176471</v>
      </c>
      <c r="J207" s="191"/>
      <c r="K207" s="193"/>
      <c r="L207" s="193"/>
      <c r="M207" s="193"/>
      <c r="N207" s="193"/>
      <c r="O207" s="193"/>
      <c r="P207" s="193"/>
      <c r="Q207" t="s" s="204">
        <v>457</v>
      </c>
      <c r="R207" s="193"/>
      <c r="S207" s="193"/>
      <c r="T207" s="193"/>
      <c r="U207" s="193"/>
      <c r="V207" s="225"/>
    </row>
    <row r="208" ht="18" customHeight="1">
      <c r="A208" t="s" s="103">
        <v>214</v>
      </c>
      <c r="B208" t="s" s="108">
        <v>215</v>
      </c>
      <c r="C208" s="105">
        <v>12</v>
      </c>
      <c r="D208" s="190"/>
      <c r="E208" t="s" s="103">
        <v>353</v>
      </c>
      <c r="F208" t="s" s="104">
        <v>354</v>
      </c>
      <c r="G208" t="s" s="108">
        <v>154</v>
      </c>
      <c r="H208" s="105">
        <v>15</v>
      </c>
      <c r="I208" s="105">
        <f>235/H208</f>
        <v>15.66666666666667</v>
      </c>
      <c r="J208" s="191"/>
      <c r="K208" s="193"/>
      <c r="L208" s="193"/>
      <c r="M208" s="193"/>
      <c r="N208" s="193"/>
      <c r="O208" s="193"/>
      <c r="P208" s="193"/>
      <c r="Q208" t="s" s="205">
        <v>384</v>
      </c>
      <c r="R208" s="193"/>
      <c r="S208" s="193"/>
      <c r="T208" s="193"/>
      <c r="U208" s="193"/>
      <c r="V208" s="225"/>
    </row>
    <row r="209" ht="18" customHeight="1">
      <c r="A209" t="s" s="103">
        <v>276</v>
      </c>
      <c r="B209" t="s" s="108">
        <v>277</v>
      </c>
      <c r="C209" s="105">
        <v>13</v>
      </c>
      <c r="D209" s="190"/>
      <c r="E209" t="s" s="103">
        <v>353</v>
      </c>
      <c r="F209" t="s" s="104">
        <v>354</v>
      </c>
      <c r="G209" t="s" s="104">
        <v>228</v>
      </c>
      <c r="H209" s="105">
        <v>14</v>
      </c>
      <c r="I209" s="105">
        <f>235/H209</f>
        <v>16.78571428571428</v>
      </c>
      <c r="J209" s="191"/>
      <c r="K209" s="193"/>
      <c r="L209" s="193"/>
      <c r="M209" s="193"/>
      <c r="N209" s="193"/>
      <c r="O209" s="193"/>
      <c r="P209" s="193"/>
      <c r="Q209" t="s" s="204">
        <v>380</v>
      </c>
      <c r="R209" s="193"/>
      <c r="S209" s="193"/>
      <c r="T209" s="193"/>
      <c r="U209" s="193"/>
      <c r="V209" s="225"/>
    </row>
    <row r="210" ht="18" customHeight="1">
      <c r="A210" t="s" s="103">
        <v>454</v>
      </c>
      <c r="B210" t="s" s="108">
        <v>455</v>
      </c>
      <c r="C210" s="105">
        <v>14</v>
      </c>
      <c r="D210" s="190"/>
      <c r="E210" t="s" s="103">
        <v>424</v>
      </c>
      <c r="F210" t="s" s="108">
        <v>425</v>
      </c>
      <c r="G210" t="s" s="104">
        <v>143</v>
      </c>
      <c r="H210" s="105">
        <v>11</v>
      </c>
      <c r="I210" s="105">
        <f>235/H210</f>
        <v>21.36363636363636</v>
      </c>
      <c r="J210" s="191"/>
      <c r="K210" s="193"/>
      <c r="L210" s="193"/>
      <c r="M210" s="193"/>
      <c r="N210" s="193"/>
      <c r="O210" s="193"/>
      <c r="P210" s="193"/>
      <c r="Q210" t="s" s="205">
        <v>315</v>
      </c>
      <c r="R210" s="193"/>
      <c r="S210" s="193"/>
      <c r="T210" s="193"/>
      <c r="U210" s="193"/>
      <c r="V210" s="225"/>
    </row>
    <row r="211" ht="18" customHeight="1">
      <c r="A211" t="s" s="103">
        <v>461</v>
      </c>
      <c r="B211" t="s" s="108">
        <v>462</v>
      </c>
      <c r="C211" s="105">
        <v>15</v>
      </c>
      <c r="D211" s="190"/>
      <c r="E211" t="s" s="109">
        <v>251</v>
      </c>
      <c r="F211" t="s" s="108">
        <v>252</v>
      </c>
      <c r="G211" t="s" s="104">
        <v>124</v>
      </c>
      <c r="H211" s="105">
        <v>4</v>
      </c>
      <c r="I211" s="105">
        <f>235/H211</f>
        <v>58.75</v>
      </c>
      <c r="J211" s="191"/>
      <c r="K211" s="193"/>
      <c r="L211" s="193"/>
      <c r="M211" s="193"/>
      <c r="N211" s="193"/>
      <c r="O211" s="193"/>
      <c r="P211" s="193"/>
      <c r="Q211" t="s" s="204">
        <v>344</v>
      </c>
      <c r="R211" s="193"/>
      <c r="S211" s="193"/>
      <c r="T211" s="193"/>
      <c r="U211" s="193"/>
      <c r="V211" s="225"/>
    </row>
    <row r="212" ht="18" customHeight="1">
      <c r="A212" t="s" s="103">
        <v>236</v>
      </c>
      <c r="B212" t="s" s="108">
        <v>237</v>
      </c>
      <c r="C212" s="105">
        <v>16</v>
      </c>
      <c r="D212" s="190"/>
      <c r="E212" t="s" s="109">
        <v>251</v>
      </c>
      <c r="F212" t="s" s="108">
        <v>633</v>
      </c>
      <c r="G212" t="s" s="108">
        <v>509</v>
      </c>
      <c r="H212" s="105">
        <v>9</v>
      </c>
      <c r="I212" s="105">
        <f>235/H212</f>
        <v>26.11111111111111</v>
      </c>
      <c r="J212" s="191"/>
      <c r="K212" s="193"/>
      <c r="L212" s="193"/>
      <c r="M212" s="193"/>
      <c r="N212" s="193"/>
      <c r="O212" s="193"/>
      <c r="P212" s="193"/>
      <c r="Q212" t="s" s="205">
        <v>271</v>
      </c>
      <c r="R212" s="193"/>
      <c r="S212" s="193"/>
      <c r="T212" s="193"/>
      <c r="U212" s="193"/>
      <c r="V212" s="225"/>
    </row>
    <row r="213" ht="18" customHeight="1">
      <c r="A213" t="s" s="103">
        <v>286</v>
      </c>
      <c r="B213" t="s" s="108">
        <v>545</v>
      </c>
      <c r="C213" s="105">
        <v>17</v>
      </c>
      <c r="D213" s="190"/>
      <c r="E213" t="s" s="103">
        <v>351</v>
      </c>
      <c r="F213" t="s" s="108">
        <v>352</v>
      </c>
      <c r="G213" t="s" s="105">
        <v>114</v>
      </c>
      <c r="H213" s="105">
        <v>7</v>
      </c>
      <c r="I213" s="105">
        <f>235/H213</f>
        <v>33.57142857142857</v>
      </c>
      <c r="J213" s="191"/>
      <c r="K213" s="193"/>
      <c r="L213" s="193"/>
      <c r="M213" s="193"/>
      <c r="N213" s="193"/>
      <c r="O213" s="193"/>
      <c r="P213" s="193"/>
      <c r="Q213" t="s" s="204">
        <v>311</v>
      </c>
      <c r="R213" s="193"/>
      <c r="S213" s="193"/>
      <c r="T213" s="193"/>
      <c r="U213" s="193"/>
      <c r="V213" s="225"/>
    </row>
    <row r="214" ht="18" customHeight="1">
      <c r="A214" t="s" s="103">
        <v>307</v>
      </c>
      <c r="B214" t="s" s="108">
        <v>308</v>
      </c>
      <c r="C214" s="105">
        <v>18</v>
      </c>
      <c r="D214" s="190"/>
      <c r="E214" t="s" s="109">
        <v>208</v>
      </c>
      <c r="F214" t="s" s="108">
        <v>209</v>
      </c>
      <c r="G214" t="s" s="104">
        <v>124</v>
      </c>
      <c r="H214" s="105">
        <v>17</v>
      </c>
      <c r="I214" s="105">
        <f>235/H214</f>
        <v>13.82352941176471</v>
      </c>
      <c r="J214" s="191"/>
      <c r="K214" s="193"/>
      <c r="L214" s="193"/>
      <c r="M214" s="193"/>
      <c r="N214" s="193"/>
      <c r="O214" s="193"/>
      <c r="P214" s="193"/>
      <c r="Q214" t="s" s="205">
        <v>271</v>
      </c>
      <c r="R214" s="193"/>
      <c r="S214" s="193"/>
      <c r="T214" s="193"/>
      <c r="U214" s="193"/>
      <c r="V214" s="225"/>
    </row>
    <row r="215" ht="18" customHeight="1">
      <c r="A215" t="s" s="103">
        <v>377</v>
      </c>
      <c r="B215" t="s" s="108">
        <v>378</v>
      </c>
      <c r="C215" s="105">
        <v>19</v>
      </c>
      <c r="D215" s="190"/>
      <c r="E215" t="s" s="103">
        <v>208</v>
      </c>
      <c r="F215" t="s" s="109">
        <v>209</v>
      </c>
      <c r="G215" t="s" s="108">
        <v>154</v>
      </c>
      <c r="H215" s="105">
        <v>9</v>
      </c>
      <c r="I215" s="105">
        <f>235/H215</f>
        <v>26.11111111111111</v>
      </c>
      <c r="J215" s="191"/>
      <c r="K215" s="193"/>
      <c r="L215" s="193"/>
      <c r="M215" s="193"/>
      <c r="N215" s="193"/>
      <c r="O215" s="193"/>
      <c r="P215" s="193"/>
      <c r="Q215" t="s" s="204">
        <v>477</v>
      </c>
      <c r="R215" s="193"/>
      <c r="S215" s="193"/>
      <c r="T215" s="193"/>
      <c r="U215" s="193"/>
      <c r="V215" s="225"/>
    </row>
    <row r="216" ht="18" customHeight="1">
      <c r="A216" t="s" s="103">
        <v>479</v>
      </c>
      <c r="B216" t="s" s="108">
        <v>480</v>
      </c>
      <c r="C216" s="105">
        <v>20</v>
      </c>
      <c r="D216" s="190"/>
      <c r="E216" t="s" s="103">
        <v>208</v>
      </c>
      <c r="F216" t="s" s="104">
        <v>209</v>
      </c>
      <c r="G216" t="s" s="104">
        <v>228</v>
      </c>
      <c r="H216" s="105">
        <v>7</v>
      </c>
      <c r="I216" s="105">
        <f>235/H216</f>
        <v>33.57142857142857</v>
      </c>
      <c r="J216" s="191"/>
      <c r="K216" s="193"/>
      <c r="L216" s="193"/>
      <c r="M216" s="193"/>
      <c r="N216" s="193"/>
      <c r="O216" s="193"/>
      <c r="P216" s="193"/>
      <c r="Q216" t="s" s="205">
        <v>315</v>
      </c>
      <c r="R216" s="193"/>
      <c r="S216" s="193"/>
      <c r="T216" s="193"/>
      <c r="U216" s="193"/>
      <c r="V216" s="225"/>
    </row>
    <row r="217" ht="18" customHeight="1">
      <c r="A217" s="212"/>
      <c r="B217" s="213"/>
      <c r="C217" s="213"/>
      <c r="D217" s="210"/>
      <c r="E217" t="s" s="109">
        <v>208</v>
      </c>
      <c r="F217" t="s" s="104">
        <v>209</v>
      </c>
      <c r="G217" t="s" s="108">
        <v>315</v>
      </c>
      <c r="H217" s="105">
        <v>2</v>
      </c>
      <c r="I217" s="105">
        <f>235/H217</f>
        <v>117.5</v>
      </c>
      <c r="J217" s="191"/>
      <c r="K217" s="193"/>
      <c r="L217" s="193"/>
      <c r="M217" s="193"/>
      <c r="N217" s="193"/>
      <c r="O217" s="193"/>
      <c r="P217" s="193"/>
      <c r="Q217" t="s" s="204">
        <v>273</v>
      </c>
      <c r="R217" s="193"/>
      <c r="S217" s="193"/>
      <c r="T217" s="193"/>
      <c r="U217" s="193"/>
      <c r="V217" s="225"/>
    </row>
    <row r="218" ht="18" customHeight="1">
      <c r="A218" t="s" s="180">
        <v>343</v>
      </c>
      <c r="B218" s="181"/>
      <c r="C218" s="181"/>
      <c r="D218" s="210"/>
      <c r="E218" t="s" s="103">
        <v>208</v>
      </c>
      <c r="F218" t="s" s="104">
        <v>209</v>
      </c>
      <c r="G218" t="s" s="108">
        <v>343</v>
      </c>
      <c r="H218" s="111">
        <v>10</v>
      </c>
      <c r="I218" s="105">
        <f>235/H218</f>
        <v>23.5</v>
      </c>
      <c r="J218" s="191"/>
      <c r="K218" s="193"/>
      <c r="L218" s="193"/>
      <c r="M218" s="193"/>
      <c r="N218" s="193"/>
      <c r="O218" s="193"/>
      <c r="P218" s="193"/>
      <c r="Q218" t="s" s="205">
        <v>384</v>
      </c>
      <c r="R218" s="193"/>
      <c r="S218" s="193"/>
      <c r="T218" s="193"/>
      <c r="U218" s="193"/>
      <c r="V218" s="225"/>
    </row>
    <row r="219" ht="18" customHeight="1">
      <c r="A219" t="s" s="211">
        <v>39</v>
      </c>
      <c r="B219" t="s" s="101">
        <v>26</v>
      </c>
      <c r="C219" t="s" s="101">
        <v>498</v>
      </c>
      <c r="D219" s="190"/>
      <c r="E219" t="s" s="103">
        <v>438</v>
      </c>
      <c r="F219" t="s" s="104">
        <v>439</v>
      </c>
      <c r="G219" t="s" s="104">
        <v>228</v>
      </c>
      <c r="H219" s="105">
        <v>13</v>
      </c>
      <c r="I219" s="105">
        <f>235/H219</f>
        <v>18.07692307692308</v>
      </c>
      <c r="J219" s="191"/>
      <c r="K219" s="193"/>
      <c r="L219" s="193"/>
      <c r="M219" s="193"/>
      <c r="N219" s="193"/>
      <c r="O219" s="193"/>
      <c r="P219" s="193"/>
      <c r="Q219" t="s" s="205">
        <v>509</v>
      </c>
      <c r="R219" s="193"/>
      <c r="S219" s="193"/>
      <c r="T219" s="193"/>
      <c r="U219" s="193"/>
      <c r="V219" s="225"/>
    </row>
    <row r="220" ht="18" customHeight="1">
      <c r="A220" t="s" s="103">
        <v>182</v>
      </c>
      <c r="B220" t="s" s="104">
        <v>183</v>
      </c>
      <c r="C220" s="111">
        <v>1</v>
      </c>
      <c r="D220" s="190"/>
      <c r="E220" t="s" s="103">
        <v>389</v>
      </c>
      <c r="F220" t="s" s="104">
        <v>390</v>
      </c>
      <c r="G220" t="s" s="105">
        <v>114</v>
      </c>
      <c r="H220" s="105">
        <v>9</v>
      </c>
      <c r="I220" s="105">
        <f>235/H220</f>
        <v>26.11111111111111</v>
      </c>
      <c r="J220" s="191"/>
      <c r="K220" s="193"/>
      <c r="L220" s="193"/>
      <c r="M220" s="193"/>
      <c r="N220" s="193"/>
      <c r="O220" s="193"/>
      <c r="P220" s="193"/>
      <c r="Q220" t="s" s="205">
        <v>343</v>
      </c>
      <c r="R220" s="193"/>
      <c r="S220" s="193"/>
      <c r="T220" s="193"/>
      <c r="U220" s="193"/>
      <c r="V220" s="225"/>
    </row>
    <row r="221" ht="18" customHeight="1">
      <c r="A221" t="s" s="103">
        <v>172</v>
      </c>
      <c r="B221" t="s" s="104">
        <v>173</v>
      </c>
      <c r="C221" s="111">
        <v>2</v>
      </c>
      <c r="D221" s="190"/>
      <c r="E221" t="s" s="109">
        <v>374</v>
      </c>
      <c r="F221" t="s" s="104">
        <v>375</v>
      </c>
      <c r="G221" t="s" s="108">
        <v>315</v>
      </c>
      <c r="H221" s="105">
        <v>20</v>
      </c>
      <c r="I221" s="105">
        <f>235/H221</f>
        <v>11.75</v>
      </c>
      <c r="J221" s="191"/>
      <c r="K221" s="193"/>
      <c r="L221" s="193"/>
      <c r="M221" s="193"/>
      <c r="N221" s="193"/>
      <c r="O221" s="193"/>
      <c r="P221" s="193"/>
      <c r="Q221" t="s" s="204">
        <v>479</v>
      </c>
      <c r="R221" s="193"/>
      <c r="S221" s="193"/>
      <c r="T221" s="193"/>
      <c r="U221" s="193"/>
      <c r="V221" s="225"/>
    </row>
    <row r="222" ht="18" customHeight="1">
      <c r="A222" t="s" s="103">
        <v>58</v>
      </c>
      <c r="B222" t="s" s="104">
        <v>617</v>
      </c>
      <c r="C222" s="111">
        <v>3</v>
      </c>
      <c r="D222" s="190"/>
      <c r="E222" t="s" s="103">
        <v>374</v>
      </c>
      <c r="F222" t="s" s="104">
        <v>557</v>
      </c>
      <c r="G222" t="s" s="104">
        <v>108</v>
      </c>
      <c r="H222" s="105">
        <v>15</v>
      </c>
      <c r="I222" s="105">
        <f>235/H222</f>
        <v>15.66666666666667</v>
      </c>
      <c r="J222" s="191"/>
      <c r="K222" s="193"/>
      <c r="L222" s="193"/>
      <c r="M222" s="193"/>
      <c r="N222" s="193"/>
      <c r="O222" s="193"/>
      <c r="P222" s="193"/>
      <c r="Q222" t="s" s="205">
        <v>143</v>
      </c>
      <c r="R222" s="193"/>
      <c r="S222" s="193"/>
      <c r="T222" s="193"/>
      <c r="U222" s="193"/>
      <c r="V222" s="225"/>
    </row>
    <row r="223" ht="18" customHeight="1">
      <c r="A223" t="s" s="103">
        <v>79</v>
      </c>
      <c r="B223" t="s" s="104">
        <v>80</v>
      </c>
      <c r="C223" s="111">
        <v>4</v>
      </c>
      <c r="D223" s="190"/>
      <c r="E223" t="s" s="109">
        <v>122</v>
      </c>
      <c r="F223" t="s" s="108">
        <v>123</v>
      </c>
      <c r="G223" t="s" s="104">
        <v>124</v>
      </c>
      <c r="H223" s="105">
        <v>7</v>
      </c>
      <c r="I223" s="105">
        <f>235/H223</f>
        <v>33.57142857142857</v>
      </c>
      <c r="J223" s="191"/>
      <c r="K223" s="193"/>
      <c r="L223" s="193"/>
      <c r="M223" s="193"/>
      <c r="N223" s="193"/>
      <c r="O223" s="193"/>
      <c r="P223" s="193"/>
      <c r="Q223" t="s" s="204">
        <v>346</v>
      </c>
      <c r="R223" s="193"/>
      <c r="S223" s="193"/>
      <c r="T223" s="193"/>
      <c r="U223" s="193"/>
      <c r="V223" s="225"/>
    </row>
    <row r="224" ht="18" customHeight="1">
      <c r="A224" t="s" s="103">
        <v>49</v>
      </c>
      <c r="B224" t="s" s="104">
        <v>156</v>
      </c>
      <c r="C224" s="111">
        <v>5</v>
      </c>
      <c r="D224" s="190"/>
      <c r="E224" t="s" s="103">
        <v>391</v>
      </c>
      <c r="F224" t="s" s="108">
        <v>392</v>
      </c>
      <c r="G224" t="s" s="105">
        <v>140</v>
      </c>
      <c r="H224" s="105">
        <v>9</v>
      </c>
      <c r="I224" s="105">
        <f>235/H224</f>
        <v>26.11111111111111</v>
      </c>
      <c r="J224" s="191"/>
      <c r="K224" s="193"/>
      <c r="L224" s="193"/>
      <c r="M224" s="193"/>
      <c r="N224" s="193"/>
      <c r="O224" s="193"/>
      <c r="P224" s="193"/>
      <c r="Q224" t="s" s="205">
        <v>154</v>
      </c>
      <c r="R224" s="193"/>
      <c r="S224" s="193"/>
      <c r="T224" s="193"/>
      <c r="U224" s="193"/>
      <c r="V224" s="225"/>
    </row>
    <row r="225" ht="18" customHeight="1">
      <c r="A225" t="s" s="103">
        <v>204</v>
      </c>
      <c r="B225" t="s" s="104">
        <v>205</v>
      </c>
      <c r="C225" s="111">
        <v>6</v>
      </c>
      <c r="D225" s="190"/>
      <c r="E225" t="s" s="122">
        <v>313</v>
      </c>
      <c r="F225" t="s" s="104">
        <v>314</v>
      </c>
      <c r="G225" t="s" s="108">
        <v>315</v>
      </c>
      <c r="H225" s="105">
        <v>5</v>
      </c>
      <c r="I225" s="105">
        <f>235/H225</f>
        <v>47</v>
      </c>
      <c r="J225" s="191"/>
      <c r="K225" s="193"/>
      <c r="L225" s="193"/>
      <c r="M225" s="193"/>
      <c r="N225" s="193"/>
      <c r="O225" s="193"/>
      <c r="P225" s="193"/>
      <c r="Q225" t="s" s="205">
        <v>108</v>
      </c>
      <c r="R225" s="193"/>
      <c r="S225" s="193"/>
      <c r="T225" s="193"/>
      <c r="U225" s="193"/>
      <c r="V225" s="225"/>
    </row>
    <row r="226" ht="18" customHeight="1">
      <c r="A226" t="s" s="103">
        <v>341</v>
      </c>
      <c r="B226" t="s" s="104">
        <v>342</v>
      </c>
      <c r="C226" s="111">
        <v>7</v>
      </c>
      <c r="D226" s="190"/>
      <c r="E226" t="s" s="105">
        <v>172</v>
      </c>
      <c r="F226" t="s" s="105">
        <v>173</v>
      </c>
      <c r="G226" t="s" s="104">
        <v>228</v>
      </c>
      <c r="H226" s="105">
        <v>2</v>
      </c>
      <c r="I226" s="105">
        <f>235/H226</f>
        <v>117.5</v>
      </c>
      <c r="J226" s="191"/>
      <c r="K226" s="193"/>
      <c r="L226" s="193"/>
      <c r="M226" s="193"/>
      <c r="N226" s="193"/>
      <c r="O226" s="193"/>
      <c r="P226" s="193"/>
      <c r="Q226" t="s" s="204">
        <v>220</v>
      </c>
      <c r="R226" s="193"/>
      <c r="S226" s="193"/>
      <c r="T226" s="193"/>
      <c r="U226" s="193"/>
      <c r="V226" s="225"/>
    </row>
    <row r="227" ht="18" customHeight="1">
      <c r="A227" t="s" s="103">
        <v>273</v>
      </c>
      <c r="B227" t="s" s="104">
        <v>274</v>
      </c>
      <c r="C227" s="111">
        <v>8</v>
      </c>
      <c r="D227" s="190"/>
      <c r="E227" t="s" s="103">
        <v>172</v>
      </c>
      <c r="F227" t="s" s="104">
        <v>173</v>
      </c>
      <c r="G227" t="s" s="108">
        <v>343</v>
      </c>
      <c r="H227" s="111">
        <v>2</v>
      </c>
      <c r="I227" s="105">
        <f>235/H227</f>
        <v>117.5</v>
      </c>
      <c r="J227" s="191"/>
      <c r="K227" s="193"/>
      <c r="L227" s="193"/>
      <c r="M227" s="193"/>
      <c r="N227" s="193"/>
      <c r="O227" s="193"/>
      <c r="P227" s="193"/>
      <c r="Q227" t="s" s="205">
        <v>133</v>
      </c>
      <c r="R227" s="193"/>
      <c r="S227" s="193"/>
      <c r="T227" s="193"/>
      <c r="U227" s="193"/>
      <c r="V227" s="225"/>
    </row>
    <row r="228" ht="18" customHeight="1">
      <c r="A228" t="s" s="103">
        <v>387</v>
      </c>
      <c r="B228" t="s" s="104">
        <v>388</v>
      </c>
      <c r="C228" s="111">
        <v>9</v>
      </c>
      <c r="D228" s="190"/>
      <c r="E228" t="s" s="103">
        <v>172</v>
      </c>
      <c r="F228" t="s" s="108">
        <v>173</v>
      </c>
      <c r="G228" t="s" s="108">
        <v>509</v>
      </c>
      <c r="H228" s="105">
        <v>2</v>
      </c>
      <c r="I228" s="105">
        <f>235/H228</f>
        <v>117.5</v>
      </c>
      <c r="J228" s="191"/>
      <c r="K228" s="193"/>
      <c r="L228" s="193"/>
      <c r="M228" s="193"/>
      <c r="N228" s="193"/>
      <c r="O228" s="193"/>
      <c r="P228" s="193"/>
      <c r="Q228" t="s" s="204">
        <v>434</v>
      </c>
      <c r="R228" s="193"/>
      <c r="S228" s="193"/>
      <c r="T228" s="193"/>
      <c r="U228" s="193"/>
      <c r="V228" s="225"/>
    </row>
    <row r="229" ht="18" customHeight="1">
      <c r="A229" t="s" s="103">
        <v>208</v>
      </c>
      <c r="B229" t="s" s="104">
        <v>209</v>
      </c>
      <c r="C229" s="111">
        <v>10</v>
      </c>
      <c r="D229" s="190"/>
      <c r="E229" t="s" s="103">
        <v>463</v>
      </c>
      <c r="F229" t="s" s="104">
        <v>464</v>
      </c>
      <c r="G229" t="s" s="108">
        <v>343</v>
      </c>
      <c r="H229" s="111">
        <v>15</v>
      </c>
      <c r="I229" s="105">
        <f>235/H229</f>
        <v>15.66666666666667</v>
      </c>
      <c r="J229" s="191"/>
      <c r="K229" s="193"/>
      <c r="L229" s="193"/>
      <c r="M229" s="193"/>
      <c r="N229" s="193"/>
      <c r="O229" s="193"/>
      <c r="P229" s="193"/>
      <c r="Q229" t="s" s="205">
        <v>90</v>
      </c>
      <c r="R229" s="193"/>
      <c r="S229" s="193"/>
      <c r="T229" s="193"/>
      <c r="U229" s="193"/>
      <c r="V229" s="225"/>
    </row>
    <row r="230" ht="18" customHeight="1">
      <c r="A230" t="s" s="103">
        <v>329</v>
      </c>
      <c r="B230" t="s" s="104">
        <v>330</v>
      </c>
      <c r="C230" s="111">
        <v>11</v>
      </c>
      <c r="D230" s="190"/>
      <c r="E230" t="s" s="103">
        <v>198</v>
      </c>
      <c r="F230" t="s" s="104">
        <v>199</v>
      </c>
      <c r="G230" t="s" s="104">
        <v>228</v>
      </c>
      <c r="H230" s="105">
        <v>1</v>
      </c>
      <c r="I230" s="105">
        <f>235/H230</f>
        <v>235</v>
      </c>
      <c r="J230" s="191"/>
      <c r="K230" s="193"/>
      <c r="L230" s="193"/>
      <c r="M230" s="193"/>
      <c r="N230" s="193"/>
      <c r="O230" s="193"/>
      <c r="P230" s="193"/>
      <c r="Q230" t="s" s="204">
        <v>377</v>
      </c>
      <c r="R230" s="193"/>
      <c r="S230" s="193"/>
      <c r="T230" s="193"/>
      <c r="U230" s="193"/>
      <c r="V230" s="225"/>
    </row>
    <row r="231" ht="18" customHeight="1">
      <c r="A231" t="s" s="103">
        <v>280</v>
      </c>
      <c r="B231" t="s" s="104">
        <v>281</v>
      </c>
      <c r="C231" s="111">
        <v>12</v>
      </c>
      <c r="D231" s="190"/>
      <c r="E231" t="s" s="103">
        <v>257</v>
      </c>
      <c r="F231" t="s" s="109">
        <v>258</v>
      </c>
      <c r="G231" t="s" s="105">
        <v>140</v>
      </c>
      <c r="H231" s="105">
        <v>3</v>
      </c>
      <c r="I231" s="105">
        <f>235/H231</f>
        <v>78.33333333333333</v>
      </c>
      <c r="J231" s="191"/>
      <c r="K231" s="193"/>
      <c r="L231" s="193"/>
      <c r="M231" s="193"/>
      <c r="N231" s="193"/>
      <c r="O231" s="193"/>
      <c r="P231" s="193"/>
      <c r="Q231" t="s" s="205">
        <v>108</v>
      </c>
      <c r="R231" s="193"/>
      <c r="S231" s="193"/>
      <c r="T231" s="193"/>
      <c r="U231" s="193"/>
      <c r="V231" s="225"/>
    </row>
    <row r="232" ht="18" customHeight="1">
      <c r="A232" t="s" s="103">
        <v>186</v>
      </c>
      <c r="B232" t="s" s="104">
        <v>634</v>
      </c>
      <c r="C232" s="111">
        <v>13</v>
      </c>
      <c r="D232" s="190"/>
      <c r="E232" t="s" s="103">
        <v>202</v>
      </c>
      <c r="F232" t="s" s="108">
        <v>203</v>
      </c>
      <c r="G232" t="s" s="104">
        <v>143</v>
      </c>
      <c r="H232" s="105">
        <v>1</v>
      </c>
      <c r="I232" s="105">
        <f>235/H232</f>
        <v>235</v>
      </c>
      <c r="J232" s="191"/>
      <c r="K232" s="193"/>
      <c r="L232" s="193"/>
      <c r="M232" s="193"/>
      <c r="N232" s="193"/>
      <c r="O232" s="193"/>
      <c r="P232" s="193"/>
      <c r="Q232" t="s" s="205">
        <v>143</v>
      </c>
      <c r="R232" s="193"/>
      <c r="S232" s="193"/>
      <c r="T232" s="193"/>
      <c r="U232" s="193"/>
      <c r="V232" s="225"/>
    </row>
    <row r="233" ht="18" customHeight="1">
      <c r="A233" t="s" s="103">
        <v>82</v>
      </c>
      <c r="B233" t="s" s="104">
        <v>83</v>
      </c>
      <c r="C233" s="111">
        <v>14</v>
      </c>
      <c r="D233" s="190"/>
      <c r="E233" t="s" s="103">
        <v>112</v>
      </c>
      <c r="F233" t="s" s="108">
        <v>113</v>
      </c>
      <c r="G233" t="s" s="105">
        <v>114</v>
      </c>
      <c r="H233" s="105">
        <v>3</v>
      </c>
      <c r="I233" s="105">
        <f>235/H233</f>
        <v>78.33333333333333</v>
      </c>
      <c r="J233" s="191"/>
      <c r="K233" s="193"/>
      <c r="L233" s="193"/>
      <c r="M233" s="193"/>
      <c r="N233" s="193"/>
      <c r="O233" s="193"/>
      <c r="P233" s="193"/>
      <c r="Q233" t="s" s="204">
        <v>280</v>
      </c>
      <c r="R233" s="193"/>
      <c r="S233" s="193"/>
      <c r="T233" s="193"/>
      <c r="U233" s="193"/>
      <c r="V233" s="225"/>
    </row>
    <row r="234" ht="18" customHeight="1">
      <c r="A234" t="s" s="103">
        <v>463</v>
      </c>
      <c r="B234" t="s" s="104">
        <v>464</v>
      </c>
      <c r="C234" s="111">
        <v>15</v>
      </c>
      <c r="D234" s="190"/>
      <c r="E234" t="s" s="109">
        <v>393</v>
      </c>
      <c r="F234" t="s" s="108">
        <v>394</v>
      </c>
      <c r="G234" t="s" s="104">
        <v>124</v>
      </c>
      <c r="H234" s="105">
        <v>9</v>
      </c>
      <c r="I234" s="105">
        <f>235/H234</f>
        <v>26.11111111111111</v>
      </c>
      <c r="J234" s="191"/>
      <c r="K234" s="193"/>
      <c r="L234" s="193"/>
      <c r="M234" s="193"/>
      <c r="N234" s="193"/>
      <c r="O234" s="193"/>
      <c r="P234" s="193"/>
      <c r="Q234" t="s" s="205">
        <v>509</v>
      </c>
      <c r="R234" s="193"/>
      <c r="S234" s="193"/>
      <c r="T234" s="193"/>
      <c r="U234" s="193"/>
      <c r="V234" s="225"/>
    </row>
    <row r="235" ht="18" customHeight="1">
      <c r="A235" t="s" s="103">
        <v>627</v>
      </c>
      <c r="B235" t="s" s="104">
        <v>32</v>
      </c>
      <c r="C235" s="111">
        <v>16</v>
      </c>
      <c r="D235" s="190"/>
      <c r="E235" t="s" s="103">
        <v>406</v>
      </c>
      <c r="F235" t="s" s="108">
        <v>407</v>
      </c>
      <c r="G235" t="s" s="105">
        <v>140</v>
      </c>
      <c r="H235" s="105">
        <v>10</v>
      </c>
      <c r="I235" s="105">
        <f>235/H235</f>
        <v>23.5</v>
      </c>
      <c r="J235" s="191"/>
      <c r="K235" s="193"/>
      <c r="L235" s="193"/>
      <c r="M235" s="193"/>
      <c r="N235" s="193"/>
      <c r="O235" s="193"/>
      <c r="P235" s="193"/>
      <c r="Q235" t="s" s="205">
        <v>343</v>
      </c>
      <c r="R235" s="193"/>
      <c r="S235" s="193"/>
      <c r="T235" s="193"/>
      <c r="U235" s="193"/>
      <c r="V235" s="225"/>
    </row>
    <row r="236" ht="18" customHeight="1">
      <c r="A236" t="s" s="103">
        <v>624</v>
      </c>
      <c r="B236" t="s" s="104">
        <v>31</v>
      </c>
      <c r="C236" s="111">
        <v>17</v>
      </c>
      <c r="D236" s="190"/>
      <c r="E236" t="s" s="103">
        <v>283</v>
      </c>
      <c r="F236" t="s" s="104">
        <v>284</v>
      </c>
      <c r="G236" t="s" s="104">
        <v>90</v>
      </c>
      <c r="H236" s="105">
        <v>9</v>
      </c>
      <c r="I236" s="105">
        <f>235/H236</f>
        <v>26.11111111111111</v>
      </c>
      <c r="J236" s="191"/>
      <c r="K236" s="193"/>
      <c r="L236" s="193"/>
      <c r="M236" s="193"/>
      <c r="N236" s="193"/>
      <c r="O236" s="193"/>
      <c r="P236" s="193"/>
      <c r="Q236" t="s" s="205">
        <v>271</v>
      </c>
      <c r="R236" s="193"/>
      <c r="S236" s="193"/>
      <c r="T236" s="193"/>
      <c r="U236" s="193"/>
      <c r="V236" s="225"/>
    </row>
    <row r="237" ht="18" customHeight="1">
      <c r="A237" t="s" s="103">
        <v>245</v>
      </c>
      <c r="B237" t="s" s="104">
        <v>246</v>
      </c>
      <c r="C237" s="111">
        <v>18</v>
      </c>
      <c r="D237" s="190"/>
      <c r="E237" t="s" s="103">
        <v>283</v>
      </c>
      <c r="F237" t="s" s="104">
        <v>560</v>
      </c>
      <c r="G237" t="s" s="104">
        <v>108</v>
      </c>
      <c r="H237" s="105">
        <v>6</v>
      </c>
      <c r="I237" s="105">
        <f>235/H237</f>
        <v>39.16666666666666</v>
      </c>
      <c r="J237" s="191"/>
      <c r="K237" s="193"/>
      <c r="L237" s="193"/>
      <c r="M237" s="193"/>
      <c r="N237" s="193"/>
      <c r="O237" s="193"/>
      <c r="P237" s="193"/>
      <c r="Q237" t="s" s="204">
        <v>333</v>
      </c>
      <c r="R237" s="193"/>
      <c r="S237" s="193"/>
      <c r="T237" s="193"/>
      <c r="U237" s="193"/>
      <c r="V237" s="225"/>
    </row>
    <row r="238" ht="18" customHeight="1">
      <c r="A238" t="s" s="103">
        <v>326</v>
      </c>
      <c r="B238" t="s" s="104">
        <v>526</v>
      </c>
      <c r="C238" s="111">
        <v>19</v>
      </c>
      <c r="D238" s="190"/>
      <c r="E238" s="228"/>
      <c r="F238" s="228"/>
      <c r="G238" s="229"/>
      <c r="H238" s="107"/>
      <c r="I238" s="107"/>
      <c r="J238" s="191"/>
      <c r="K238" s="193"/>
      <c r="L238" s="193"/>
      <c r="M238" s="193"/>
      <c r="N238" s="193"/>
      <c r="O238" s="193"/>
      <c r="P238" s="193"/>
      <c r="Q238" t="s" s="205">
        <v>315</v>
      </c>
      <c r="R238" s="193"/>
      <c r="S238" s="193"/>
      <c r="T238" s="193"/>
      <c r="U238" s="193"/>
      <c r="V238" s="225"/>
    </row>
    <row r="239" ht="18" customHeight="1">
      <c r="A239" t="s" s="103">
        <v>316</v>
      </c>
      <c r="B239" t="s" s="104">
        <v>317</v>
      </c>
      <c r="C239" s="111">
        <v>20</v>
      </c>
      <c r="D239" s="190"/>
      <c r="E239" s="228"/>
      <c r="F239" s="228"/>
      <c r="G239" s="229"/>
      <c r="H239" s="107"/>
      <c r="I239" s="107"/>
      <c r="J239" s="191"/>
      <c r="K239" s="193"/>
      <c r="L239" s="193"/>
      <c r="M239" s="193"/>
      <c r="N239" s="193"/>
      <c r="O239" s="193"/>
      <c r="P239" s="193"/>
      <c r="Q239" t="s" s="205">
        <v>133</v>
      </c>
      <c r="R239" s="193"/>
      <c r="S239" s="193"/>
      <c r="T239" s="193"/>
      <c r="U239" s="193"/>
      <c r="V239" s="225"/>
    </row>
    <row r="240" ht="18" customHeight="1">
      <c r="A240" s="212"/>
      <c r="B240" s="213"/>
      <c r="C240" s="213"/>
      <c r="D240" s="193"/>
      <c r="E240" s="230"/>
      <c r="F240" s="230"/>
      <c r="G240" s="231"/>
      <c r="H240" s="232"/>
      <c r="I240" s="232"/>
      <c r="J240" s="200"/>
      <c r="K240" s="200"/>
      <c r="L240" s="200"/>
      <c r="M240" s="200"/>
      <c r="N240" s="200"/>
      <c r="O240" s="200"/>
      <c r="P240" s="200"/>
      <c r="Q240" t="s" s="204">
        <v>382</v>
      </c>
      <c r="R240" s="193"/>
      <c r="S240" s="193"/>
      <c r="T240" s="193"/>
      <c r="U240" s="193"/>
      <c r="V240" s="225"/>
    </row>
    <row r="241" ht="18" customHeight="1">
      <c r="A241" t="s" s="214">
        <v>114</v>
      </c>
      <c r="B241" s="215"/>
      <c r="C241" s="216"/>
      <c r="D241" s="191"/>
      <c r="E241" s="233"/>
      <c r="F241" s="233"/>
      <c r="G241" s="195"/>
      <c r="H241" s="200"/>
      <c r="I241" s="200"/>
      <c r="J241" s="200"/>
      <c r="K241" s="200"/>
      <c r="L241" s="200"/>
      <c r="M241" s="200"/>
      <c r="N241" s="200"/>
      <c r="O241" s="200"/>
      <c r="P241" s="200"/>
      <c r="Q241" t="s" s="205">
        <v>384</v>
      </c>
      <c r="R241" s="193"/>
      <c r="S241" s="193"/>
      <c r="T241" s="193"/>
      <c r="U241" s="193"/>
      <c r="V241" s="225"/>
    </row>
    <row r="242" ht="18" customHeight="1">
      <c r="A242" t="s" s="101">
        <v>39</v>
      </c>
      <c r="B242" t="s" s="101">
        <v>26</v>
      </c>
      <c r="C242" t="s" s="101">
        <v>498</v>
      </c>
      <c r="D242" s="191"/>
      <c r="E242" s="233"/>
      <c r="F242" s="234"/>
      <c r="G242" s="234"/>
      <c r="H242" s="200"/>
      <c r="I242" s="200"/>
      <c r="J242" s="200"/>
      <c r="K242" s="200"/>
      <c r="L242" s="200"/>
      <c r="M242" s="200"/>
      <c r="N242" s="200"/>
      <c r="O242" s="200"/>
      <c r="P242" s="200"/>
      <c r="Q242" t="s" s="204">
        <v>428</v>
      </c>
      <c r="R242" s="193"/>
      <c r="S242" s="193"/>
      <c r="T242" s="193"/>
      <c r="U242" s="193"/>
      <c r="V242" s="225"/>
    </row>
    <row r="243" ht="18" customHeight="1">
      <c r="A243" t="s" s="103">
        <v>189</v>
      </c>
      <c r="B243" t="s" s="104">
        <v>190</v>
      </c>
      <c r="C243" s="105">
        <v>1</v>
      </c>
      <c r="D243" s="191"/>
      <c r="E243" s="233"/>
      <c r="F243" s="234"/>
      <c r="G243" s="234"/>
      <c r="H243" s="200"/>
      <c r="I243" s="200"/>
      <c r="J243" s="200"/>
      <c r="K243" s="200"/>
      <c r="L243" s="200"/>
      <c r="M243" s="200"/>
      <c r="N243" s="200"/>
      <c r="O243" s="200"/>
      <c r="P243" s="200"/>
      <c r="Q243" t="s" s="205">
        <v>108</v>
      </c>
      <c r="R243" s="193"/>
      <c r="S243" s="193"/>
      <c r="T243" s="193"/>
      <c r="U243" s="193"/>
      <c r="V243" s="225"/>
    </row>
    <row r="244" ht="18" customHeight="1">
      <c r="A244" t="s" s="103">
        <v>115</v>
      </c>
      <c r="B244" t="s" s="108">
        <v>116</v>
      </c>
      <c r="C244" s="105">
        <v>2</v>
      </c>
      <c r="D244" s="191"/>
      <c r="E244" s="235"/>
      <c r="F244" s="195"/>
      <c r="G244" s="234"/>
      <c r="H244" s="200"/>
      <c r="I244" s="200"/>
      <c r="J244" s="200"/>
      <c r="K244" s="200"/>
      <c r="L244" s="200"/>
      <c r="M244" s="200"/>
      <c r="N244" s="200"/>
      <c r="O244" s="200"/>
      <c r="P244" s="200"/>
      <c r="Q244" t="s" s="204">
        <v>422</v>
      </c>
      <c r="R244" s="193"/>
      <c r="S244" s="193"/>
      <c r="T244" s="193"/>
      <c r="U244" s="193"/>
      <c r="V244" s="225"/>
    </row>
    <row r="245" ht="18" customHeight="1">
      <c r="A245" t="s" s="103">
        <v>112</v>
      </c>
      <c r="B245" t="s" s="108">
        <v>113</v>
      </c>
      <c r="C245" s="105">
        <v>3</v>
      </c>
      <c r="D245" s="191"/>
      <c r="E245" s="233"/>
      <c r="F245" s="195"/>
      <c r="G245" s="195"/>
      <c r="H245" s="200"/>
      <c r="I245" s="200"/>
      <c r="J245" s="200"/>
      <c r="K245" s="200"/>
      <c r="L245" s="200"/>
      <c r="M245" s="200"/>
      <c r="N245" s="200"/>
      <c r="O245" s="200"/>
      <c r="P245" s="200"/>
      <c r="Q245" t="s" s="205">
        <v>133</v>
      </c>
      <c r="R245" s="193"/>
      <c r="S245" s="193"/>
      <c r="T245" s="193"/>
      <c r="U245" s="193"/>
      <c r="V245" s="225"/>
    </row>
    <row r="246" ht="18" customHeight="1">
      <c r="A246" t="s" s="103">
        <v>49</v>
      </c>
      <c r="B246" t="s" s="108">
        <v>156</v>
      </c>
      <c r="C246" s="105">
        <v>4</v>
      </c>
      <c r="D246" s="191"/>
      <c r="E246" s="195"/>
      <c r="F246" s="233"/>
      <c r="G246" s="195"/>
      <c r="H246" s="200"/>
      <c r="I246" s="200"/>
      <c r="J246" s="200"/>
      <c r="K246" s="200"/>
      <c r="L246" s="200"/>
      <c r="M246" s="200"/>
      <c r="N246" s="200"/>
      <c r="O246" s="200"/>
      <c r="P246" s="200"/>
      <c r="Q246" t="s" s="204">
        <v>400</v>
      </c>
      <c r="R246" s="193"/>
      <c r="S246" s="193"/>
      <c r="T246" s="193"/>
      <c r="U246" s="193"/>
      <c r="V246" s="225"/>
    </row>
    <row r="247" ht="18" customHeight="1">
      <c r="A247" t="s" s="103">
        <v>64</v>
      </c>
      <c r="B247" t="s" s="108">
        <v>65</v>
      </c>
      <c r="C247" s="105">
        <v>5</v>
      </c>
      <c r="D247" s="191"/>
      <c r="E247" s="235"/>
      <c r="F247" s="233"/>
      <c r="G247" s="234"/>
      <c r="H247" s="200"/>
      <c r="I247" s="200"/>
      <c r="J247" s="200"/>
      <c r="K247" s="200"/>
      <c r="L247" s="200"/>
      <c r="M247" s="200"/>
      <c r="N247" s="200"/>
      <c r="O247" s="200"/>
      <c r="P247" s="200"/>
      <c r="Q247" t="s" s="205">
        <v>315</v>
      </c>
      <c r="R247" s="193"/>
      <c r="S247" s="193"/>
      <c r="T247" s="193"/>
      <c r="U247" s="193"/>
      <c r="V247" s="225"/>
    </row>
    <row r="248" ht="18" customHeight="1">
      <c r="A248" t="s" s="103">
        <v>175</v>
      </c>
      <c r="B248" t="s" s="104">
        <v>176</v>
      </c>
      <c r="C248" s="105">
        <v>6</v>
      </c>
      <c r="D248" s="191"/>
      <c r="E248" s="233"/>
      <c r="F248" s="233"/>
      <c r="G248" s="234"/>
      <c r="H248" s="200"/>
      <c r="I248" s="200"/>
      <c r="J248" s="200"/>
      <c r="K248" s="200"/>
      <c r="L248" s="200"/>
      <c r="M248" s="200"/>
      <c r="N248" s="200"/>
      <c r="O248" s="200"/>
      <c r="P248" s="200"/>
      <c r="Q248" t="s" s="204">
        <v>189</v>
      </c>
      <c r="R248" s="193"/>
      <c r="S248" s="193"/>
      <c r="T248" s="193"/>
      <c r="U248" s="193"/>
      <c r="V248" s="225"/>
    </row>
    <row r="249" ht="18" customHeight="1">
      <c r="A249" t="s" s="103">
        <v>351</v>
      </c>
      <c r="B249" t="s" s="108">
        <v>352</v>
      </c>
      <c r="C249" s="105">
        <v>7</v>
      </c>
      <c r="D249" s="191"/>
      <c r="E249" s="233"/>
      <c r="F249" s="233"/>
      <c r="G249" s="234"/>
      <c r="H249" s="200"/>
      <c r="I249" s="200"/>
      <c r="J249" s="200"/>
      <c r="K249" s="200"/>
      <c r="L249" s="200"/>
      <c r="M249" s="200"/>
      <c r="N249" s="200"/>
      <c r="O249" s="200"/>
      <c r="P249" s="200"/>
      <c r="Q249" t="s" s="205">
        <v>384</v>
      </c>
      <c r="R249" s="193"/>
      <c r="S249" s="193"/>
      <c r="T249" s="193"/>
      <c r="U249" s="193"/>
      <c r="V249" s="225"/>
    </row>
    <row r="250" ht="18" customHeight="1">
      <c r="A250" t="s" s="103">
        <v>76</v>
      </c>
      <c r="B250" t="s" s="104">
        <v>77</v>
      </c>
      <c r="C250" s="105">
        <v>8</v>
      </c>
      <c r="D250" s="191"/>
      <c r="E250" s="200"/>
      <c r="F250" s="195"/>
      <c r="G250" s="195"/>
      <c r="H250" s="200"/>
      <c r="I250" s="200"/>
      <c r="J250" s="200"/>
      <c r="K250" s="200"/>
      <c r="L250" s="200"/>
      <c r="M250" s="200"/>
      <c r="N250" s="200"/>
      <c r="O250" s="200"/>
      <c r="P250" s="200"/>
      <c r="Q250" t="s" s="205">
        <v>143</v>
      </c>
      <c r="R250" s="193"/>
      <c r="S250" s="193"/>
      <c r="T250" s="193"/>
      <c r="U250" s="193"/>
      <c r="V250" s="225"/>
    </row>
    <row r="251" ht="18" customHeight="1">
      <c r="A251" t="s" s="103">
        <v>389</v>
      </c>
      <c r="B251" t="s" s="104">
        <v>390</v>
      </c>
      <c r="C251" s="105">
        <v>9</v>
      </c>
      <c r="D251" s="191"/>
      <c r="E251" s="233"/>
      <c r="F251" s="233"/>
      <c r="G251" s="195"/>
      <c r="H251" s="200"/>
      <c r="I251" s="200"/>
      <c r="J251" s="200"/>
      <c r="K251" s="200"/>
      <c r="L251" s="200"/>
      <c r="M251" s="200"/>
      <c r="N251" s="200"/>
      <c r="O251" s="200"/>
      <c r="P251" s="200"/>
      <c r="Q251" t="s" s="205">
        <v>114</v>
      </c>
      <c r="R251" s="193"/>
      <c r="S251" s="193"/>
      <c r="T251" s="193"/>
      <c r="U251" s="193"/>
      <c r="V251" s="225"/>
    </row>
    <row r="252" ht="18" customHeight="1">
      <c r="A252" t="s" s="103">
        <v>402</v>
      </c>
      <c r="B252" t="s" s="108">
        <v>403</v>
      </c>
      <c r="C252" s="105">
        <v>10</v>
      </c>
      <c r="D252" s="191"/>
      <c r="E252" s="235"/>
      <c r="F252" s="233"/>
      <c r="G252" s="234"/>
      <c r="H252" s="200"/>
      <c r="I252" s="200"/>
      <c r="J252" s="200"/>
      <c r="K252" s="200"/>
      <c r="L252" s="200"/>
      <c r="M252" s="200"/>
      <c r="N252" s="200"/>
      <c r="O252" s="200"/>
      <c r="P252" s="200"/>
      <c r="Q252" t="s" s="204">
        <v>307</v>
      </c>
      <c r="R252" s="193"/>
      <c r="S252" s="193"/>
      <c r="T252" s="193"/>
      <c r="U252" s="193"/>
      <c r="V252" s="225"/>
    </row>
    <row r="253" ht="18" customHeight="1">
      <c r="A253" t="s" s="103">
        <v>416</v>
      </c>
      <c r="B253" t="s" s="108">
        <v>417</v>
      </c>
      <c r="C253" s="105">
        <v>11</v>
      </c>
      <c r="D253" s="191"/>
      <c r="E253" s="233"/>
      <c r="F253" s="233"/>
      <c r="G253" s="195"/>
      <c r="H253" s="200"/>
      <c r="I253" s="200"/>
      <c r="J253" s="200"/>
      <c r="K253" s="200"/>
      <c r="L253" s="200"/>
      <c r="M253" s="200"/>
      <c r="N253" s="200"/>
      <c r="O253" s="200"/>
      <c r="P253" s="200"/>
      <c r="Q253" t="s" s="205">
        <v>90</v>
      </c>
      <c r="R253" s="193"/>
      <c r="S253" s="193"/>
      <c r="T253" s="193"/>
      <c r="U253" s="193"/>
      <c r="V253" s="225"/>
    </row>
    <row r="254" ht="18" customHeight="1">
      <c r="A254" t="s" s="103">
        <v>430</v>
      </c>
      <c r="B254" t="s" s="104">
        <v>431</v>
      </c>
      <c r="C254" s="105">
        <v>12</v>
      </c>
      <c r="D254" s="191"/>
      <c r="E254" s="233"/>
      <c r="F254" s="195"/>
      <c r="G254" s="195"/>
      <c r="H254" s="200"/>
      <c r="I254" s="200"/>
      <c r="J254" s="200"/>
      <c r="K254" s="200"/>
      <c r="L254" s="200"/>
      <c r="M254" s="200"/>
      <c r="N254" s="200"/>
      <c r="O254" s="200"/>
      <c r="P254" s="200"/>
      <c r="Q254" t="s" s="205">
        <v>143</v>
      </c>
      <c r="R254" s="193"/>
      <c r="S254" s="193"/>
      <c r="T254" s="193"/>
      <c r="U254" s="193"/>
      <c r="V254" s="225"/>
    </row>
    <row r="255" ht="18" customHeight="1">
      <c r="A255" t="s" s="103">
        <v>179</v>
      </c>
      <c r="B255" t="s" s="104">
        <v>180</v>
      </c>
      <c r="C255" s="105">
        <v>13</v>
      </c>
      <c r="D255" s="191"/>
      <c r="E255" s="233"/>
      <c r="F255" s="233"/>
      <c r="G255" s="195"/>
      <c r="H255" s="200"/>
      <c r="I255" s="200"/>
      <c r="J255" s="200"/>
      <c r="K255" s="200"/>
      <c r="L255" s="200"/>
      <c r="M255" s="200"/>
      <c r="N255" s="200"/>
      <c r="O255" s="200"/>
      <c r="P255" s="200"/>
      <c r="Q255" t="s" s="204">
        <v>459</v>
      </c>
      <c r="R255" s="193"/>
      <c r="S255" s="193"/>
      <c r="T255" s="193"/>
      <c r="U255" s="193"/>
      <c r="V255" s="225"/>
    </row>
    <row r="256" ht="18" customHeight="1">
      <c r="A256" s="212"/>
      <c r="B256" s="213"/>
      <c r="C256" s="213"/>
      <c r="D256" s="193"/>
      <c r="E256" s="233"/>
      <c r="F256" s="234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t="s" s="205">
        <v>315</v>
      </c>
      <c r="R256" s="193"/>
      <c r="S256" s="193"/>
      <c r="T256" s="193"/>
      <c r="U256" s="193"/>
      <c r="V256" s="225"/>
    </row>
    <row r="257" ht="18" customHeight="1">
      <c r="A257" t="s" s="236">
        <v>509</v>
      </c>
      <c r="B257" s="215"/>
      <c r="C257" s="215"/>
      <c r="D257" s="193"/>
      <c r="E257" s="195"/>
      <c r="F257" s="195"/>
      <c r="G257" s="195"/>
      <c r="H257" s="200"/>
      <c r="I257" s="200"/>
      <c r="J257" s="200"/>
      <c r="K257" s="200"/>
      <c r="L257" s="200"/>
      <c r="M257" s="200"/>
      <c r="N257" s="200"/>
      <c r="O257" s="200"/>
      <c r="P257" s="200"/>
      <c r="Q257" t="s" s="204">
        <v>349</v>
      </c>
      <c r="R257" s="193"/>
      <c r="S257" s="193"/>
      <c r="T257" s="193"/>
      <c r="U257" s="193"/>
      <c r="V257" s="225"/>
    </row>
    <row r="258" ht="18" customHeight="1">
      <c r="A258" t="s" s="211">
        <v>39</v>
      </c>
      <c r="B258" t="s" s="211">
        <v>26</v>
      </c>
      <c r="C258" t="s" s="211">
        <v>498</v>
      </c>
      <c r="D258" s="191"/>
      <c r="E258" s="233"/>
      <c r="F258" s="195"/>
      <c r="G258" s="195"/>
      <c r="H258" s="200"/>
      <c r="I258" s="200"/>
      <c r="J258" s="200"/>
      <c r="K258" s="200"/>
      <c r="L258" s="200"/>
      <c r="M258" s="200"/>
      <c r="N258" s="200"/>
      <c r="O258" s="200"/>
      <c r="P258" s="200"/>
      <c r="Q258" t="s" s="205">
        <v>143</v>
      </c>
      <c r="R258" s="193"/>
      <c r="S258" s="193"/>
      <c r="T258" s="193"/>
      <c r="U258" s="193"/>
      <c r="V258" s="225"/>
    </row>
    <row r="259" ht="18" customHeight="1">
      <c r="A259" t="s" s="103">
        <v>168</v>
      </c>
      <c r="B259" t="s" s="108">
        <v>169</v>
      </c>
      <c r="C259" s="105">
        <v>1</v>
      </c>
      <c r="D259" s="191"/>
      <c r="E259" s="200"/>
      <c r="F259" s="195"/>
      <c r="G259" s="195"/>
      <c r="H259" s="200"/>
      <c r="I259" s="200"/>
      <c r="J259" s="200"/>
      <c r="K259" s="200"/>
      <c r="L259" s="200"/>
      <c r="M259" s="200"/>
      <c r="N259" s="200"/>
      <c r="O259" s="200"/>
      <c r="P259" s="200"/>
      <c r="Q259" t="s" s="204">
        <v>362</v>
      </c>
      <c r="R259" s="193"/>
      <c r="S259" s="193"/>
      <c r="T259" s="193"/>
      <c r="U259" s="193"/>
      <c r="V259" s="225"/>
    </row>
    <row r="260" ht="18" customHeight="1">
      <c r="A260" t="s" s="103">
        <v>172</v>
      </c>
      <c r="B260" t="s" s="108">
        <v>173</v>
      </c>
      <c r="C260" s="105">
        <v>2</v>
      </c>
      <c r="D260" s="191"/>
      <c r="E260" s="200"/>
      <c r="F260" s="237"/>
      <c r="G260" s="195"/>
      <c r="H260" s="200"/>
      <c r="I260" s="200"/>
      <c r="J260" s="200"/>
      <c r="K260" s="200"/>
      <c r="L260" s="200"/>
      <c r="M260" s="200"/>
      <c r="N260" s="200"/>
      <c r="O260" s="200"/>
      <c r="P260" s="200"/>
      <c r="Q260" t="s" s="205">
        <v>108</v>
      </c>
      <c r="R260" s="193"/>
      <c r="S260" s="193"/>
      <c r="T260" s="193"/>
      <c r="U260" s="193"/>
      <c r="V260" s="225"/>
    </row>
    <row r="261" ht="18" customHeight="1">
      <c r="A261" t="s" s="103">
        <v>635</v>
      </c>
      <c r="B261" t="s" s="108">
        <v>80</v>
      </c>
      <c r="C261" s="105">
        <v>3</v>
      </c>
      <c r="D261" s="191"/>
      <c r="E261" s="233"/>
      <c r="F261" s="195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t="s" s="204">
        <v>402</v>
      </c>
      <c r="R261" s="193"/>
      <c r="S261" s="193"/>
      <c r="T261" s="193"/>
      <c r="U261" s="193"/>
      <c r="V261" s="225"/>
    </row>
    <row r="262" ht="18" customHeight="1">
      <c r="A262" t="s" s="103">
        <v>182</v>
      </c>
      <c r="B262" t="s" s="108">
        <v>183</v>
      </c>
      <c r="C262" s="105">
        <v>4</v>
      </c>
      <c r="D262" s="191"/>
      <c r="E262" s="233"/>
      <c r="F262" s="195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t="s" s="205">
        <v>114</v>
      </c>
      <c r="R262" s="193"/>
      <c r="S262" s="193"/>
      <c r="T262" s="193"/>
      <c r="U262" s="193"/>
      <c r="V262" s="225"/>
    </row>
    <row r="263" ht="18" customHeight="1">
      <c r="A263" t="s" s="103">
        <v>85</v>
      </c>
      <c r="B263" t="s" s="108">
        <v>86</v>
      </c>
      <c r="C263" s="105">
        <v>5</v>
      </c>
      <c r="D263" s="191"/>
      <c r="E263" s="200"/>
      <c r="F263" s="195"/>
      <c r="G263" s="195"/>
      <c r="H263" s="200"/>
      <c r="I263" s="200"/>
      <c r="J263" s="200"/>
      <c r="K263" s="200"/>
      <c r="L263" s="200"/>
      <c r="M263" s="200"/>
      <c r="N263" s="200"/>
      <c r="O263" s="200"/>
      <c r="P263" s="200"/>
      <c r="Q263" t="s" s="204">
        <v>179</v>
      </c>
      <c r="R263" s="193"/>
      <c r="S263" s="193"/>
      <c r="T263" s="193"/>
      <c r="U263" s="193"/>
      <c r="V263" s="225"/>
    </row>
    <row r="264" ht="18" customHeight="1">
      <c r="A264" t="s" s="103">
        <v>100</v>
      </c>
      <c r="B264" t="s" s="108">
        <v>101</v>
      </c>
      <c r="C264" s="105">
        <v>6</v>
      </c>
      <c r="D264" s="191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t="s" s="205">
        <v>384</v>
      </c>
      <c r="R264" s="193"/>
      <c r="S264" s="193"/>
      <c r="T264" s="193"/>
      <c r="U264" s="193"/>
      <c r="V264" s="225"/>
    </row>
    <row r="265" ht="18" customHeight="1">
      <c r="A265" t="s" s="103">
        <v>636</v>
      </c>
      <c r="B265" t="s" s="108">
        <v>83</v>
      </c>
      <c r="C265" s="105">
        <v>7</v>
      </c>
      <c r="D265" s="191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t="s" s="205">
        <v>315</v>
      </c>
      <c r="R265" s="193"/>
      <c r="S265" s="193"/>
      <c r="T265" s="193"/>
      <c r="U265" s="193"/>
      <c r="V265" s="225"/>
    </row>
    <row r="266" ht="18" customHeight="1">
      <c r="A266" t="s" s="105">
        <v>637</v>
      </c>
      <c r="B266" t="s" s="105">
        <v>274</v>
      </c>
      <c r="C266" s="105">
        <v>8</v>
      </c>
      <c r="D266" s="191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t="s" s="205">
        <v>114</v>
      </c>
      <c r="R266" s="193"/>
      <c r="S266" s="193"/>
      <c r="T266" s="193"/>
      <c r="U266" s="193"/>
      <c r="V266" s="225"/>
    </row>
    <row r="267" ht="18" customHeight="1">
      <c r="A267" t="s" s="103">
        <v>638</v>
      </c>
      <c r="B267" t="s" s="108">
        <v>633</v>
      </c>
      <c r="C267" s="105">
        <v>9</v>
      </c>
      <c r="D267" s="191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t="s" s="204">
        <v>385</v>
      </c>
      <c r="R267" s="193"/>
      <c r="S267" s="193"/>
      <c r="T267" s="193"/>
      <c r="U267" s="193"/>
      <c r="V267" s="225"/>
    </row>
    <row r="268" ht="18" customHeight="1">
      <c r="A268" t="s" s="103">
        <v>336</v>
      </c>
      <c r="B268" t="s" s="108">
        <v>337</v>
      </c>
      <c r="C268" s="105">
        <v>10</v>
      </c>
      <c r="D268" s="191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t="s" s="205">
        <v>133</v>
      </c>
      <c r="R268" s="193"/>
      <c r="S268" s="193"/>
      <c r="T268" s="193"/>
      <c r="U268" s="193"/>
      <c r="V268" s="225"/>
    </row>
    <row r="269" ht="18" customHeight="1">
      <c r="A269" t="s" s="103">
        <v>639</v>
      </c>
      <c r="B269" t="s" s="108">
        <v>156</v>
      </c>
      <c r="C269" s="105">
        <v>11</v>
      </c>
      <c r="D269" s="191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t="s" s="204">
        <v>304</v>
      </c>
      <c r="R269" s="193"/>
      <c r="S269" s="193"/>
      <c r="T269" s="193"/>
      <c r="U269" s="193"/>
      <c r="V269" s="225"/>
    </row>
    <row r="270" ht="18" customHeight="1">
      <c r="A270" t="s" s="103">
        <v>640</v>
      </c>
      <c r="B270" t="s" s="108">
        <v>524</v>
      </c>
      <c r="C270" s="105">
        <v>12</v>
      </c>
      <c r="D270" s="191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t="s" s="205">
        <v>154</v>
      </c>
      <c r="R270" s="193"/>
      <c r="S270" s="193"/>
      <c r="T270" s="193"/>
      <c r="U270" s="193"/>
      <c r="V270" s="225"/>
    </row>
    <row r="271" ht="18" customHeight="1">
      <c r="A271" t="s" s="103">
        <v>641</v>
      </c>
      <c r="B271" t="s" s="108">
        <v>629</v>
      </c>
      <c r="C271" s="105">
        <v>13</v>
      </c>
      <c r="D271" s="191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t="s" s="205">
        <v>228</v>
      </c>
      <c r="R271" s="193"/>
      <c r="S271" s="193"/>
      <c r="T271" s="193"/>
      <c r="U271" s="193"/>
      <c r="V271" s="225"/>
    </row>
    <row r="272" ht="18" customHeight="1">
      <c r="A272" t="s" s="103">
        <v>642</v>
      </c>
      <c r="B272" t="s" s="108">
        <v>281</v>
      </c>
      <c r="C272" s="105">
        <v>14</v>
      </c>
      <c r="D272" s="191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t="s" s="204">
        <v>236</v>
      </c>
      <c r="R272" s="193"/>
      <c r="S272" s="193"/>
      <c r="T272" s="193"/>
      <c r="U272" s="193"/>
      <c r="V272" s="225"/>
    </row>
    <row r="273" ht="18" customHeight="1">
      <c r="A273" t="s" s="103">
        <v>643</v>
      </c>
      <c r="B273" t="s" s="108">
        <v>330</v>
      </c>
      <c r="C273" s="105">
        <v>15</v>
      </c>
      <c r="D273" s="191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t="s" s="205">
        <v>154</v>
      </c>
      <c r="R273" s="193"/>
      <c r="S273" s="193"/>
      <c r="T273" s="193"/>
      <c r="U273" s="193"/>
      <c r="V273" s="225"/>
    </row>
    <row r="274" ht="18" customHeight="1">
      <c r="A274" t="s" s="103">
        <v>259</v>
      </c>
      <c r="B274" t="s" s="108">
        <v>260</v>
      </c>
      <c r="C274" s="105">
        <v>16</v>
      </c>
      <c r="D274" s="191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t="s" s="205">
        <v>143</v>
      </c>
      <c r="R274" s="193"/>
      <c r="S274" s="193"/>
      <c r="T274" s="193"/>
      <c r="U274" s="193"/>
      <c r="V274" s="225"/>
    </row>
    <row r="275" ht="18" customHeight="1">
      <c r="A275" t="s" s="103">
        <v>46</v>
      </c>
      <c r="B275" t="s" s="108">
        <v>47</v>
      </c>
      <c r="C275" s="105">
        <v>17</v>
      </c>
      <c r="D275" s="191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t="s" s="204">
        <v>168</v>
      </c>
      <c r="R275" s="193"/>
      <c r="S275" s="193"/>
      <c r="T275" s="193"/>
      <c r="U275" s="193"/>
      <c r="V275" s="225"/>
    </row>
    <row r="276" ht="18" customHeight="1">
      <c r="A276" t="s" s="103">
        <v>186</v>
      </c>
      <c r="B276" t="s" s="108">
        <v>187</v>
      </c>
      <c r="C276" s="105">
        <v>18</v>
      </c>
      <c r="D276" s="191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t="s" s="205">
        <v>124</v>
      </c>
      <c r="R276" s="193"/>
      <c r="S276" s="193"/>
      <c r="T276" s="193"/>
      <c r="U276" s="193"/>
      <c r="V276" s="225"/>
    </row>
    <row r="277" ht="18" customHeight="1">
      <c r="A277" s="238"/>
      <c r="B277" s="239"/>
      <c r="C277" s="232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t="s" s="205">
        <v>509</v>
      </c>
      <c r="R277" s="193"/>
      <c r="S277" s="193"/>
      <c r="T277" s="193"/>
      <c r="U277" s="193"/>
      <c r="V277" s="225"/>
    </row>
    <row r="278" ht="18" customHeight="1">
      <c r="A278" s="240"/>
      <c r="B278" s="193"/>
      <c r="C278" s="193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t="s" s="205">
        <v>315</v>
      </c>
      <c r="R278" s="193"/>
      <c r="S278" s="193"/>
      <c r="T278" s="193"/>
      <c r="U278" s="193"/>
      <c r="V278" s="225"/>
    </row>
    <row r="279" ht="18" customHeight="1">
      <c r="A279" s="240"/>
      <c r="B279" s="193"/>
      <c r="C279" s="193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t="s" s="205">
        <v>271</v>
      </c>
      <c r="R279" s="193"/>
      <c r="S279" s="193"/>
      <c r="T279" s="193"/>
      <c r="U279" s="193"/>
      <c r="V279" s="225"/>
    </row>
    <row r="280" ht="18" customHeight="1">
      <c r="A280" s="240"/>
      <c r="B280" s="193"/>
      <c r="C280" s="193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t="s" s="204">
        <v>430</v>
      </c>
      <c r="R280" s="193"/>
      <c r="S280" s="193"/>
      <c r="T280" s="193"/>
      <c r="U280" s="193"/>
      <c r="V280" s="225"/>
    </row>
    <row r="281" ht="18" customHeight="1">
      <c r="A281" s="241"/>
      <c r="B281" s="195"/>
      <c r="C281" s="200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t="s" s="205">
        <v>114</v>
      </c>
      <c r="R281" s="193"/>
      <c r="S281" s="193"/>
      <c r="T281" s="193"/>
      <c r="U281" s="193"/>
      <c r="V281" s="225"/>
    </row>
    <row r="282" ht="18" customHeight="1">
      <c r="A282" s="240"/>
      <c r="B282" s="193"/>
      <c r="C282" s="193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t="s" s="204">
        <v>364</v>
      </c>
      <c r="R282" s="193"/>
      <c r="S282" s="193"/>
      <c r="T282" s="193"/>
      <c r="U282" s="193"/>
      <c r="V282" s="225"/>
    </row>
    <row r="283" ht="18" customHeight="1">
      <c r="A283" s="240"/>
      <c r="B283" s="193"/>
      <c r="C283" s="193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t="s" s="205">
        <v>140</v>
      </c>
      <c r="R283" s="193"/>
      <c r="S283" s="193"/>
      <c r="T283" s="193"/>
      <c r="U283" s="193"/>
      <c r="V283" s="225"/>
    </row>
    <row r="284" ht="18" customHeight="1">
      <c r="A284" s="240"/>
      <c r="B284" s="193"/>
      <c r="C284" s="193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t="s" s="204">
        <v>436</v>
      </c>
      <c r="R284" s="193"/>
      <c r="S284" s="193"/>
      <c r="T284" s="193"/>
      <c r="U284" s="193"/>
      <c r="V284" s="225"/>
    </row>
    <row r="285" ht="18" customHeight="1">
      <c r="A285" s="240"/>
      <c r="B285" s="193"/>
      <c r="C285" s="193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t="s" s="205">
        <v>108</v>
      </c>
      <c r="R285" s="193"/>
      <c r="S285" s="193"/>
      <c r="T285" s="193"/>
      <c r="U285" s="193"/>
      <c r="V285" s="225"/>
    </row>
    <row r="286" ht="18" customHeight="1">
      <c r="A286" s="240"/>
      <c r="B286" s="193"/>
      <c r="C286" s="193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t="s" s="204">
        <v>404</v>
      </c>
      <c r="R286" s="193"/>
      <c r="S286" s="193"/>
      <c r="T286" s="193"/>
      <c r="U286" s="193"/>
      <c r="V286" s="225"/>
    </row>
    <row r="287" ht="18" customHeight="1">
      <c r="A287" s="240"/>
      <c r="B287" s="193"/>
      <c r="C287" s="193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t="s" s="205">
        <v>90</v>
      </c>
      <c r="R287" s="193"/>
      <c r="S287" s="193"/>
      <c r="T287" s="193"/>
      <c r="U287" s="193"/>
      <c r="V287" s="225"/>
    </row>
    <row r="288" ht="18" customHeight="1">
      <c r="A288" s="240"/>
      <c r="B288" s="193"/>
      <c r="C288" s="193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t="s" s="204">
        <v>295</v>
      </c>
      <c r="R288" s="193"/>
      <c r="S288" s="193"/>
      <c r="T288" s="193"/>
      <c r="U288" s="193"/>
      <c r="V288" s="225"/>
    </row>
    <row r="289" ht="18" customHeight="1">
      <c r="A289" s="240"/>
      <c r="B289" s="193"/>
      <c r="C289" s="193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t="s" s="205">
        <v>108</v>
      </c>
      <c r="R289" s="193"/>
      <c r="S289" s="193"/>
      <c r="T289" s="193"/>
      <c r="U289" s="193"/>
      <c r="V289" s="225"/>
    </row>
    <row r="290" ht="18" customHeight="1">
      <c r="A290" s="240"/>
      <c r="B290" s="193"/>
      <c r="C290" s="193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t="s" s="204">
        <v>226</v>
      </c>
      <c r="R290" s="193"/>
      <c r="S290" s="193"/>
      <c r="T290" s="193"/>
      <c r="U290" s="193"/>
      <c r="V290" s="225"/>
    </row>
    <row r="291" ht="18" customHeight="1">
      <c r="A291" s="240"/>
      <c r="B291" s="193"/>
      <c r="C291" s="193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t="s" s="205">
        <v>228</v>
      </c>
      <c r="R291" s="193"/>
      <c r="S291" s="193"/>
      <c r="T291" s="193"/>
      <c r="U291" s="193"/>
      <c r="V291" s="225"/>
    </row>
    <row r="292" ht="18" customHeight="1">
      <c r="A292" s="240"/>
      <c r="B292" s="193"/>
      <c r="C292" s="193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t="s" s="204">
        <v>469</v>
      </c>
      <c r="R292" s="193"/>
      <c r="S292" s="193"/>
      <c r="T292" s="193"/>
      <c r="U292" s="193"/>
      <c r="V292" s="225"/>
    </row>
    <row r="293" ht="18" customHeight="1">
      <c r="A293" s="240"/>
      <c r="B293" s="193"/>
      <c r="C293" s="193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t="s" s="205">
        <v>384</v>
      </c>
      <c r="R293" s="193"/>
      <c r="S293" s="193"/>
      <c r="T293" s="193"/>
      <c r="U293" s="193"/>
      <c r="V293" s="225"/>
    </row>
    <row r="294" ht="18" customHeight="1">
      <c r="A294" s="240"/>
      <c r="B294" s="193"/>
      <c r="C294" s="193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t="s" s="204">
        <v>355</v>
      </c>
      <c r="R294" s="193"/>
      <c r="S294" s="193"/>
      <c r="T294" s="193"/>
      <c r="U294" s="193"/>
      <c r="V294" s="225"/>
    </row>
    <row r="295" ht="18" customHeight="1">
      <c r="A295" s="242"/>
      <c r="B295" s="200"/>
      <c r="C295" s="200"/>
      <c r="D295" s="200"/>
      <c r="E295" s="200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t="s" s="205">
        <v>384</v>
      </c>
      <c r="R295" s="193"/>
      <c r="S295" s="193"/>
      <c r="T295" s="193"/>
      <c r="U295" s="193"/>
      <c r="V295" s="225"/>
    </row>
    <row r="296" ht="18" customHeight="1">
      <c r="A296" s="242"/>
      <c r="B296" s="200"/>
      <c r="C296" s="200"/>
      <c r="D296" s="200"/>
      <c r="E296" s="200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t="s" s="205">
        <v>154</v>
      </c>
      <c r="R296" s="193"/>
      <c r="S296" s="193"/>
      <c r="T296" s="193"/>
      <c r="U296" s="193"/>
      <c r="V296" s="225"/>
    </row>
    <row r="297" ht="18" customHeight="1">
      <c r="A297" s="241"/>
      <c r="B297" s="234"/>
      <c r="C297" s="200"/>
      <c r="D297" s="200"/>
      <c r="E297" s="200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t="s" s="204">
        <v>471</v>
      </c>
      <c r="R297" s="193"/>
      <c r="S297" s="193"/>
      <c r="T297" s="193"/>
      <c r="U297" s="193"/>
      <c r="V297" s="225"/>
    </row>
    <row r="298" ht="18" customHeight="1">
      <c r="A298" s="241"/>
      <c r="B298" s="234"/>
      <c r="C298" s="200"/>
      <c r="D298" s="200"/>
      <c r="E298" s="200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t="s" s="205">
        <v>133</v>
      </c>
      <c r="R298" s="193"/>
      <c r="S298" s="193"/>
      <c r="T298" s="193"/>
      <c r="U298" s="193"/>
      <c r="V298" s="225"/>
    </row>
    <row r="299" ht="18" customHeight="1">
      <c r="A299" s="241"/>
      <c r="B299" s="233"/>
      <c r="C299" s="200"/>
      <c r="D299" s="200"/>
      <c r="E299" s="200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t="s" s="204">
        <v>366</v>
      </c>
      <c r="R299" s="193"/>
      <c r="S299" s="193"/>
      <c r="T299" s="193"/>
      <c r="U299" s="193"/>
      <c r="V299" s="225"/>
    </row>
    <row r="300" ht="18" customHeight="1">
      <c r="A300" s="241"/>
      <c r="B300" s="234"/>
      <c r="C300" s="200"/>
      <c r="D300" s="200"/>
      <c r="E300" s="200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t="s" s="205">
        <v>124</v>
      </c>
      <c r="R300" s="193"/>
      <c r="S300" s="193"/>
      <c r="T300" s="193"/>
      <c r="U300" s="193"/>
      <c r="V300" s="225"/>
    </row>
    <row r="301" ht="18" customHeight="1">
      <c r="A301" s="241"/>
      <c r="B301" s="234"/>
      <c r="C301" s="200"/>
      <c r="D301" s="200"/>
      <c r="E301" s="200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t="s" s="204">
        <v>242</v>
      </c>
      <c r="R301" s="193"/>
      <c r="S301" s="193"/>
      <c r="T301" s="193"/>
      <c r="U301" s="193"/>
      <c r="V301" s="225"/>
    </row>
    <row r="302" ht="18" customHeight="1">
      <c r="A302" s="241"/>
      <c r="B302" s="234"/>
      <c r="C302" s="200"/>
      <c r="D302" s="200"/>
      <c r="E302" s="200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t="s" s="205">
        <v>124</v>
      </c>
      <c r="R302" s="193"/>
      <c r="S302" s="193"/>
      <c r="T302" s="193"/>
      <c r="U302" s="193"/>
      <c r="V302" s="225"/>
    </row>
    <row r="303" ht="15.75" customHeight="1">
      <c r="A303" s="241"/>
      <c r="B303" s="234"/>
      <c r="C303" s="200"/>
      <c r="D303" s="200"/>
      <c r="E303" s="200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t="s" s="205">
        <v>384</v>
      </c>
      <c r="R303" s="193"/>
      <c r="S303" s="193"/>
      <c r="T303" s="193"/>
      <c r="U303" s="193"/>
      <c r="V303" s="225"/>
    </row>
    <row r="304" ht="18" customHeight="1">
      <c r="A304" s="242"/>
      <c r="B304" s="200"/>
      <c r="C304" s="200"/>
      <c r="D304" s="200"/>
      <c r="E304" s="200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t="s" s="205">
        <v>108</v>
      </c>
      <c r="R304" s="193"/>
      <c r="S304" s="193"/>
      <c r="T304" s="193"/>
      <c r="U304" s="193"/>
      <c r="V304" s="225"/>
    </row>
    <row r="305" ht="18" customHeight="1">
      <c r="A305" s="242"/>
      <c r="B305" s="200"/>
      <c r="C305" s="200"/>
      <c r="D305" s="200"/>
      <c r="E305" s="200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t="s" s="205">
        <v>228</v>
      </c>
      <c r="R305" s="193"/>
      <c r="S305" s="193"/>
      <c r="T305" s="193"/>
      <c r="U305" s="193"/>
      <c r="V305" s="225"/>
    </row>
    <row r="306" ht="18" customHeight="1">
      <c r="A306" s="242"/>
      <c r="B306" s="200"/>
      <c r="C306" s="200"/>
      <c r="D306" s="200"/>
      <c r="E306" s="200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t="s" s="204">
        <v>461</v>
      </c>
      <c r="R306" s="193"/>
      <c r="S306" s="193"/>
      <c r="T306" s="193"/>
      <c r="U306" s="193"/>
      <c r="V306" s="225"/>
    </row>
    <row r="307" ht="18" customHeight="1">
      <c r="A307" s="242"/>
      <c r="B307" s="200"/>
      <c r="C307" s="200"/>
      <c r="D307" s="200"/>
      <c r="E307" s="200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t="s" s="205">
        <v>143</v>
      </c>
      <c r="R307" s="193"/>
      <c r="S307" s="193"/>
      <c r="T307" s="193"/>
      <c r="U307" s="193"/>
      <c r="V307" s="225"/>
    </row>
    <row r="308" ht="18" customHeight="1">
      <c r="A308" s="242"/>
      <c r="B308" s="200"/>
      <c r="C308" s="200"/>
      <c r="D308" s="200"/>
      <c r="E308" s="200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t="s" s="204">
        <v>162</v>
      </c>
      <c r="R308" s="193"/>
      <c r="S308" s="193"/>
      <c r="T308" s="193"/>
      <c r="U308" s="193"/>
      <c r="V308" s="225"/>
    </row>
    <row r="309" ht="18" customHeight="1">
      <c r="A309" s="242"/>
      <c r="B309" s="200"/>
      <c r="C309" s="200"/>
      <c r="D309" s="200"/>
      <c r="E309" s="200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t="s" s="205">
        <v>384</v>
      </c>
      <c r="R309" s="193"/>
      <c r="S309" s="193"/>
      <c r="T309" s="193"/>
      <c r="U309" s="193"/>
      <c r="V309" s="225"/>
    </row>
    <row r="310" ht="18" customHeight="1">
      <c r="A310" s="242"/>
      <c r="B310" s="200"/>
      <c r="C310" s="200"/>
      <c r="D310" s="200"/>
      <c r="E310" s="200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t="s" s="205">
        <v>90</v>
      </c>
      <c r="R310" s="193"/>
      <c r="S310" s="193"/>
      <c r="T310" s="193"/>
      <c r="U310" s="193"/>
      <c r="V310" s="225"/>
    </row>
    <row r="311" ht="18" customHeight="1">
      <c r="A311" s="242"/>
      <c r="B311" s="200"/>
      <c r="C311" s="200"/>
      <c r="D311" s="200"/>
      <c r="E311" s="200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t="s" s="205">
        <v>315</v>
      </c>
      <c r="R311" s="193"/>
      <c r="S311" s="193"/>
      <c r="T311" s="193"/>
      <c r="U311" s="193"/>
      <c r="V311" s="225"/>
    </row>
    <row r="312" ht="18" customHeight="1">
      <c r="A312" s="242"/>
      <c r="B312" s="200"/>
      <c r="C312" s="200"/>
      <c r="D312" s="200"/>
      <c r="E312" s="200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t="s" s="205">
        <v>133</v>
      </c>
      <c r="R312" s="193"/>
      <c r="S312" s="193"/>
      <c r="T312" s="193"/>
      <c r="U312" s="193"/>
      <c r="V312" s="225"/>
    </row>
    <row r="313" ht="18" customHeight="1">
      <c r="A313" s="242"/>
      <c r="B313" s="200"/>
      <c r="C313" s="200"/>
      <c r="D313" s="200"/>
      <c r="E313" s="200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t="s" s="205">
        <v>140</v>
      </c>
      <c r="R313" s="193"/>
      <c r="S313" s="193"/>
      <c r="T313" s="193"/>
      <c r="U313" s="193"/>
      <c r="V313" s="225"/>
    </row>
    <row r="314" ht="18" customHeight="1">
      <c r="A314" s="240"/>
      <c r="B314" s="193"/>
      <c r="C314" s="193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t="s" s="204">
        <v>97</v>
      </c>
      <c r="R314" s="193"/>
      <c r="S314" s="193"/>
      <c r="T314" s="193"/>
      <c r="U314" s="193"/>
      <c r="V314" s="225"/>
    </row>
    <row r="315" ht="18" customHeight="1">
      <c r="A315" s="240"/>
      <c r="B315" s="193"/>
      <c r="C315" s="193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t="s" s="205">
        <v>384</v>
      </c>
      <c r="R315" s="193"/>
      <c r="S315" s="193"/>
      <c r="T315" s="193"/>
      <c r="U315" s="193"/>
      <c r="V315" s="225"/>
    </row>
    <row r="316" ht="18" customHeight="1">
      <c r="A316" s="240"/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t="s" s="205">
        <v>143</v>
      </c>
      <c r="R316" s="193"/>
      <c r="S316" s="193"/>
      <c r="T316" s="193"/>
      <c r="U316" s="193"/>
      <c r="V316" s="225"/>
    </row>
    <row r="317" ht="18" customHeight="1">
      <c r="A317" s="240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t="s" s="204">
        <v>467</v>
      </c>
      <c r="R317" s="193"/>
      <c r="S317" s="193"/>
      <c r="T317" s="193"/>
      <c r="U317" s="193"/>
      <c r="V317" s="225"/>
    </row>
    <row r="318" ht="18" customHeight="1">
      <c r="A318" s="240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t="s" s="205">
        <v>108</v>
      </c>
      <c r="R318" s="193"/>
      <c r="S318" s="193"/>
      <c r="T318" s="193"/>
      <c r="U318" s="193"/>
      <c r="V318" s="225"/>
    </row>
    <row r="319" ht="18" customHeight="1">
      <c r="A319" s="240"/>
      <c r="B319" s="193"/>
      <c r="C319" s="193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t="s" s="204">
        <v>336</v>
      </c>
      <c r="R319" s="193"/>
      <c r="S319" s="193"/>
      <c r="T319" s="193"/>
      <c r="U319" s="193"/>
      <c r="V319" s="225"/>
    </row>
    <row r="320" ht="18" customHeight="1">
      <c r="A320" s="240"/>
      <c r="B320" s="193"/>
      <c r="C320" s="193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t="s" s="205">
        <v>124</v>
      </c>
      <c r="R320" s="193"/>
      <c r="S320" s="193"/>
      <c r="T320" s="193"/>
      <c r="U320" s="193"/>
      <c r="V320" s="225"/>
    </row>
    <row r="321" ht="18" customHeight="1">
      <c r="A321" s="240"/>
      <c r="B321" s="193"/>
      <c r="C321" s="193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t="s" s="205">
        <v>509</v>
      </c>
      <c r="R321" s="193"/>
      <c r="S321" s="193"/>
      <c r="T321" s="193"/>
      <c r="U321" s="193"/>
      <c r="V321" s="225"/>
    </row>
    <row r="322" ht="18" customHeight="1">
      <c r="A322" s="240"/>
      <c r="B322" s="193"/>
      <c r="C322" s="193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t="s" s="204">
        <v>432</v>
      </c>
      <c r="R322" s="193"/>
      <c r="S322" s="193"/>
      <c r="T322" s="193"/>
      <c r="U322" s="193"/>
      <c r="V322" s="225"/>
    </row>
    <row r="323" ht="18" customHeight="1">
      <c r="A323" s="240"/>
      <c r="B323" s="193"/>
      <c r="C323" s="193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t="s" s="205">
        <v>154</v>
      </c>
      <c r="R323" s="193"/>
      <c r="S323" s="193"/>
      <c r="T323" s="193"/>
      <c r="U323" s="193"/>
      <c r="V323" s="225"/>
    </row>
    <row r="324" ht="18" customHeight="1">
      <c r="A324" s="240"/>
      <c r="B324" s="193"/>
      <c r="C324" s="193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t="s" s="204">
        <v>298</v>
      </c>
      <c r="R324" s="193"/>
      <c r="S324" s="193"/>
      <c r="T324" s="193"/>
      <c r="U324" s="193"/>
      <c r="V324" s="225"/>
    </row>
    <row r="325" ht="18" customHeight="1">
      <c r="A325" s="240"/>
      <c r="B325" s="193"/>
      <c r="C325" s="193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t="s" s="205">
        <v>133</v>
      </c>
      <c r="R325" s="193"/>
      <c r="S325" s="193"/>
      <c r="T325" s="193"/>
      <c r="U325" s="193"/>
      <c r="V325" s="225"/>
    </row>
    <row r="326" ht="18" customHeight="1">
      <c r="A326" s="240"/>
      <c r="B326" s="193"/>
      <c r="C326" s="193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t="s" s="205">
        <v>143</v>
      </c>
      <c r="R326" s="193"/>
      <c r="S326" s="193"/>
      <c r="T326" s="193"/>
      <c r="U326" s="193"/>
      <c r="V326" s="225"/>
    </row>
    <row r="327" ht="18" customHeight="1">
      <c r="A327" s="240"/>
      <c r="B327" s="193"/>
      <c r="C327" s="193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t="s" s="204">
        <v>195</v>
      </c>
      <c r="R327" s="193"/>
      <c r="S327" s="193"/>
      <c r="T327" s="193"/>
      <c r="U327" s="193"/>
      <c r="V327" s="225"/>
    </row>
    <row r="328" ht="18" customHeight="1">
      <c r="A328" s="240"/>
      <c r="B328" s="193"/>
      <c r="C328" s="193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t="s" s="205">
        <v>108</v>
      </c>
      <c r="R328" s="193"/>
      <c r="S328" s="193"/>
      <c r="T328" s="193"/>
      <c r="U328" s="193"/>
      <c r="V328" s="225"/>
    </row>
    <row r="329" ht="18" customHeight="1">
      <c r="A329" s="240"/>
      <c r="B329" s="193"/>
      <c r="C329" s="193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t="s" s="205">
        <v>133</v>
      </c>
      <c r="R329" s="193"/>
      <c r="S329" s="193"/>
      <c r="T329" s="193"/>
      <c r="U329" s="193"/>
      <c r="V329" s="225"/>
    </row>
    <row r="330" ht="18" customHeight="1">
      <c r="A330" s="240"/>
      <c r="B330" s="193"/>
      <c r="C330" s="193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t="s" s="204">
        <v>338</v>
      </c>
      <c r="R330" s="193"/>
      <c r="S330" s="193"/>
      <c r="T330" s="193"/>
      <c r="U330" s="193"/>
      <c r="V330" s="225"/>
    </row>
    <row r="331" ht="18" customHeight="1">
      <c r="A331" s="240"/>
      <c r="B331" s="193"/>
      <c r="C331" s="193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t="s" s="205">
        <v>384</v>
      </c>
      <c r="R331" s="193"/>
      <c r="S331" s="193"/>
      <c r="T331" s="193"/>
      <c r="U331" s="193"/>
      <c r="V331" s="225"/>
    </row>
    <row r="332" ht="18" customHeight="1">
      <c r="A332" s="240"/>
      <c r="B332" s="193"/>
      <c r="C332" s="193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t="s" s="205">
        <v>133</v>
      </c>
      <c r="R332" s="193"/>
      <c r="S332" s="193"/>
      <c r="T332" s="193"/>
      <c r="U332" s="193"/>
      <c r="V332" s="225"/>
    </row>
    <row r="333" ht="18" customHeight="1">
      <c r="A333" s="240"/>
      <c r="B333" s="193"/>
      <c r="C333" s="193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t="s" s="204">
        <v>58</v>
      </c>
      <c r="R333" s="193"/>
      <c r="S333" s="193"/>
      <c r="T333" s="193"/>
      <c r="U333" s="193"/>
      <c r="V333" s="225"/>
    </row>
    <row r="334" ht="18" customHeight="1">
      <c r="A334" s="240"/>
      <c r="B334" s="193"/>
      <c r="C334" s="193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t="s" s="205">
        <v>124</v>
      </c>
      <c r="R334" s="193"/>
      <c r="S334" s="193"/>
      <c r="T334" s="193"/>
      <c r="U334" s="193"/>
      <c r="V334" s="225"/>
    </row>
    <row r="335" ht="18" customHeight="1">
      <c r="A335" s="240"/>
      <c r="B335" s="193"/>
      <c r="C335" s="193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t="s" s="205">
        <v>133</v>
      </c>
      <c r="R335" s="193"/>
      <c r="S335" s="193"/>
      <c r="T335" s="193"/>
      <c r="U335" s="193"/>
      <c r="V335" s="225"/>
    </row>
    <row r="336" ht="18" customHeight="1">
      <c r="A336" s="240"/>
      <c r="B336" s="193"/>
      <c r="C336" s="193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t="s" s="205">
        <v>343</v>
      </c>
      <c r="R336" s="193"/>
      <c r="S336" s="193"/>
      <c r="T336" s="193"/>
      <c r="U336" s="193"/>
      <c r="V336" s="225"/>
    </row>
    <row r="337" ht="18" customHeight="1">
      <c r="A337" s="240"/>
      <c r="B337" s="193"/>
      <c r="C337" s="193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t="s" s="204">
        <v>368</v>
      </c>
      <c r="R337" s="193"/>
      <c r="S337" s="193"/>
      <c r="T337" s="193"/>
      <c r="U337" s="193"/>
      <c r="V337" s="225"/>
    </row>
    <row r="338" ht="18" customHeight="1">
      <c r="A338" s="240"/>
      <c r="B338" s="193"/>
      <c r="C338" s="193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t="s" s="205">
        <v>154</v>
      </c>
      <c r="R338" s="193"/>
      <c r="S338" s="193"/>
      <c r="T338" s="193"/>
      <c r="U338" s="193"/>
      <c r="V338" s="225"/>
    </row>
    <row r="339" ht="18" customHeight="1">
      <c r="A339" s="240"/>
      <c r="B339" s="193"/>
      <c r="C339" s="193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t="s" s="205">
        <v>315</v>
      </c>
      <c r="R339" s="193"/>
      <c r="S339" s="193"/>
      <c r="T339" s="193"/>
      <c r="U339" s="193"/>
      <c r="V339" s="225"/>
    </row>
    <row r="340" ht="18" customHeight="1">
      <c r="A340" s="240"/>
      <c r="B340" s="193"/>
      <c r="C340" s="193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t="s" s="204">
        <v>353</v>
      </c>
      <c r="R340" s="193"/>
      <c r="S340" s="193"/>
      <c r="T340" s="193"/>
      <c r="U340" s="193"/>
      <c r="V340" s="225"/>
    </row>
    <row r="341" ht="18" customHeight="1">
      <c r="A341" s="240"/>
      <c r="B341" s="193"/>
      <c r="C341" s="193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t="s" s="205">
        <v>154</v>
      </c>
      <c r="R341" s="193"/>
      <c r="S341" s="193"/>
      <c r="T341" s="193"/>
      <c r="U341" s="193"/>
      <c r="V341" s="225"/>
    </row>
    <row r="342" ht="18" customHeight="1">
      <c r="A342" s="240"/>
      <c r="B342" s="193"/>
      <c r="C342" s="193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t="s" s="205">
        <v>228</v>
      </c>
      <c r="R342" s="193"/>
      <c r="S342" s="193"/>
      <c r="T342" s="193"/>
      <c r="U342" s="193"/>
      <c r="V342" s="225"/>
    </row>
    <row r="343" ht="18" customHeight="1">
      <c r="A343" s="240"/>
      <c r="B343" s="193"/>
      <c r="C343" s="193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t="s" s="204">
        <v>424</v>
      </c>
      <c r="R343" s="193"/>
      <c r="S343" s="193"/>
      <c r="T343" s="193"/>
      <c r="U343" s="193"/>
      <c r="V343" s="225"/>
    </row>
    <row r="344" ht="18" customHeight="1">
      <c r="A344" s="240"/>
      <c r="B344" s="193"/>
      <c r="C344" s="193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t="s" s="205">
        <v>143</v>
      </c>
      <c r="R344" s="193"/>
      <c r="S344" s="193"/>
      <c r="T344" s="193"/>
      <c r="U344" s="193"/>
      <c r="V344" s="225"/>
    </row>
    <row r="345" ht="18" customHeight="1">
      <c r="A345" s="240"/>
      <c r="B345" s="193"/>
      <c r="C345" s="193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t="s" s="204">
        <v>208</v>
      </c>
      <c r="R345" s="193"/>
      <c r="S345" s="193"/>
      <c r="T345" s="193"/>
      <c r="U345" s="193"/>
      <c r="V345" s="225"/>
    </row>
    <row r="346" ht="18" customHeight="1">
      <c r="A346" s="240"/>
      <c r="B346" s="193"/>
      <c r="C346" s="193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t="s" s="205">
        <v>124</v>
      </c>
      <c r="R346" s="193"/>
      <c r="S346" s="193"/>
      <c r="T346" s="193"/>
      <c r="U346" s="193"/>
      <c r="V346" s="225"/>
    </row>
    <row r="347" ht="18" customHeight="1">
      <c r="A347" s="240"/>
      <c r="B347" s="193"/>
      <c r="C347" s="193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t="s" s="205">
        <v>154</v>
      </c>
      <c r="R347" s="193"/>
      <c r="S347" s="193"/>
      <c r="T347" s="193"/>
      <c r="U347" s="193"/>
      <c r="V347" s="225"/>
    </row>
    <row r="348" ht="18" customHeight="1">
      <c r="A348" s="240"/>
      <c r="B348" s="193"/>
      <c r="C348" s="193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t="s" s="205">
        <v>315</v>
      </c>
      <c r="R348" s="193"/>
      <c r="S348" s="193"/>
      <c r="T348" s="193"/>
      <c r="U348" s="193"/>
      <c r="V348" s="225"/>
    </row>
    <row r="349" ht="18" customHeight="1">
      <c r="A349" s="240"/>
      <c r="B349" s="193"/>
      <c r="C349" s="193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t="s" s="205">
        <v>228</v>
      </c>
      <c r="R349" s="193"/>
      <c r="S349" s="193"/>
      <c r="T349" s="193"/>
      <c r="U349" s="193"/>
      <c r="V349" s="225"/>
    </row>
    <row r="350" ht="18" customHeight="1">
      <c r="A350" s="240"/>
      <c r="B350" s="193"/>
      <c r="C350" s="193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t="s" s="205">
        <v>343</v>
      </c>
      <c r="R350" s="193"/>
      <c r="S350" s="193"/>
      <c r="T350" s="193"/>
      <c r="U350" s="193"/>
      <c r="V350" s="225"/>
    </row>
    <row r="351" ht="18" customHeight="1">
      <c r="A351" s="240"/>
      <c r="B351" s="193"/>
      <c r="C351" s="193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t="s" s="204">
        <v>438</v>
      </c>
      <c r="R351" s="193"/>
      <c r="S351" s="193"/>
      <c r="T351" s="193"/>
      <c r="U351" s="193"/>
      <c r="V351" s="225"/>
    </row>
    <row r="352" ht="18" customHeight="1">
      <c r="A352" s="240"/>
      <c r="B352" s="193"/>
      <c r="C352" s="193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t="s" s="205">
        <v>228</v>
      </c>
      <c r="R352" s="193"/>
      <c r="S352" s="193"/>
      <c r="T352" s="193"/>
      <c r="U352" s="193"/>
      <c r="V352" s="225"/>
    </row>
    <row r="353" ht="18" customHeight="1">
      <c r="A353" s="240"/>
      <c r="B353" s="193"/>
      <c r="C353" s="193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t="s" s="204">
        <v>374</v>
      </c>
      <c r="R353" s="193"/>
      <c r="S353" s="193"/>
      <c r="T353" s="193"/>
      <c r="U353" s="193"/>
      <c r="V353" s="225"/>
    </row>
    <row r="354" ht="18" customHeight="1">
      <c r="A354" s="240"/>
      <c r="B354" s="193"/>
      <c r="C354" s="193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t="s" s="205">
        <v>315</v>
      </c>
      <c r="R354" s="193"/>
      <c r="S354" s="193"/>
      <c r="T354" s="193"/>
      <c r="U354" s="193"/>
      <c r="V354" s="225"/>
    </row>
    <row r="355" ht="18" customHeight="1">
      <c r="A355" s="240"/>
      <c r="B355" s="193"/>
      <c r="C355" s="193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t="s" s="205">
        <v>108</v>
      </c>
      <c r="R355" s="193"/>
      <c r="S355" s="193"/>
      <c r="T355" s="193"/>
      <c r="U355" s="193"/>
      <c r="V355" s="225"/>
    </row>
    <row r="356" ht="18" customHeight="1">
      <c r="A356" s="240"/>
      <c r="B356" s="193"/>
      <c r="C356" s="193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t="s" s="204">
        <v>122</v>
      </c>
      <c r="R356" s="193"/>
      <c r="S356" s="193"/>
      <c r="T356" s="193"/>
      <c r="U356" s="193"/>
      <c r="V356" s="225"/>
    </row>
    <row r="357" ht="18" customHeight="1">
      <c r="A357" s="240"/>
      <c r="B357" s="193"/>
      <c r="C357" s="193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t="s" s="205">
        <v>124</v>
      </c>
      <c r="R357" s="193"/>
      <c r="S357" s="193"/>
      <c r="T357" s="193"/>
      <c r="U357" s="193"/>
      <c r="V357" s="225"/>
    </row>
    <row r="358" ht="18" customHeight="1">
      <c r="A358" s="240"/>
      <c r="B358" s="193"/>
      <c r="C358" s="193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t="s" s="204">
        <v>391</v>
      </c>
      <c r="R358" s="193"/>
      <c r="S358" s="193"/>
      <c r="T358" s="193"/>
      <c r="U358" s="193"/>
      <c r="V358" s="225"/>
    </row>
    <row r="359" ht="18" customHeight="1">
      <c r="A359" s="240"/>
      <c r="B359" s="193"/>
      <c r="C359" s="193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t="s" s="205">
        <v>140</v>
      </c>
      <c r="R359" s="193"/>
      <c r="S359" s="193"/>
      <c r="T359" s="193"/>
      <c r="U359" s="193"/>
      <c r="V359" s="225"/>
    </row>
    <row r="360" ht="18" customHeight="1">
      <c r="A360" s="240"/>
      <c r="B360" s="193"/>
      <c r="C360" s="193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t="s" s="204">
        <v>313</v>
      </c>
      <c r="R360" s="193"/>
      <c r="S360" s="193"/>
      <c r="T360" s="193"/>
      <c r="U360" s="193"/>
      <c r="V360" s="225"/>
    </row>
    <row r="361" ht="18" customHeight="1">
      <c r="A361" s="240"/>
      <c r="B361" s="193"/>
      <c r="C361" s="193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t="s" s="205">
        <v>315</v>
      </c>
      <c r="R361" s="193"/>
      <c r="S361" s="193"/>
      <c r="T361" s="193"/>
      <c r="U361" s="193"/>
      <c r="V361" s="225"/>
    </row>
    <row r="362" ht="18" customHeight="1">
      <c r="A362" s="240"/>
      <c r="B362" s="193"/>
      <c r="C362" s="193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t="s" s="204">
        <v>172</v>
      </c>
      <c r="R362" s="193"/>
      <c r="S362" s="193"/>
      <c r="T362" s="193"/>
      <c r="U362" s="193"/>
      <c r="V362" s="225"/>
    </row>
    <row r="363" ht="18" customHeight="1">
      <c r="A363" s="240"/>
      <c r="B363" s="193"/>
      <c r="C363" s="193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t="s" s="205">
        <v>509</v>
      </c>
      <c r="R363" s="193"/>
      <c r="S363" s="193"/>
      <c r="T363" s="193"/>
      <c r="U363" s="193"/>
      <c r="V363" s="225"/>
    </row>
    <row r="364" ht="18" customHeight="1">
      <c r="A364" s="240"/>
      <c r="B364" s="193"/>
      <c r="C364" s="193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t="s" s="205">
        <v>228</v>
      </c>
      <c r="R364" s="193"/>
      <c r="S364" s="193"/>
      <c r="T364" s="193"/>
      <c r="U364" s="193"/>
      <c r="V364" s="225"/>
    </row>
    <row r="365" ht="18" customHeight="1">
      <c r="A365" s="240"/>
      <c r="B365" s="193"/>
      <c r="C365" s="193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t="s" s="205">
        <v>343</v>
      </c>
      <c r="R365" s="193"/>
      <c r="S365" s="193"/>
      <c r="T365" s="193"/>
      <c r="U365" s="193"/>
      <c r="V365" s="225"/>
    </row>
    <row r="366" ht="18" customHeight="1">
      <c r="A366" s="240"/>
      <c r="B366" s="193"/>
      <c r="C366" s="193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t="s" s="204">
        <v>257</v>
      </c>
      <c r="R366" s="193"/>
      <c r="S366" s="193"/>
      <c r="T366" s="193"/>
      <c r="U366" s="193"/>
      <c r="V366" s="225"/>
    </row>
    <row r="367" ht="18" customHeight="1">
      <c r="A367" s="240"/>
      <c r="B367" s="193"/>
      <c r="C367" s="193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t="s" s="205">
        <v>140</v>
      </c>
      <c r="R367" s="193"/>
      <c r="S367" s="193"/>
      <c r="T367" s="193"/>
      <c r="U367" s="193"/>
      <c r="V367" s="225"/>
    </row>
    <row r="368" ht="18" customHeight="1">
      <c r="A368" s="240"/>
      <c r="B368" s="193"/>
      <c r="C368" s="193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t="s" s="204">
        <v>406</v>
      </c>
      <c r="R368" s="193"/>
      <c r="S368" s="193"/>
      <c r="T368" s="193"/>
      <c r="U368" s="193"/>
      <c r="V368" s="225"/>
    </row>
    <row r="369" ht="18" customHeight="1">
      <c r="A369" s="240"/>
      <c r="B369" s="193"/>
      <c r="C369" s="193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t="s" s="205">
        <v>140</v>
      </c>
      <c r="R369" s="193"/>
      <c r="S369" s="193"/>
      <c r="T369" s="193"/>
      <c r="U369" s="193"/>
      <c r="V369" s="225"/>
    </row>
    <row r="370" ht="18" customHeight="1">
      <c r="A370" s="240"/>
      <c r="B370" s="193"/>
      <c r="C370" s="193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t="s" s="204">
        <v>644</v>
      </c>
      <c r="R370" s="193"/>
      <c r="S370" s="193"/>
      <c r="T370" s="193"/>
      <c r="U370" s="193"/>
      <c r="V370" s="225"/>
    </row>
    <row r="371" ht="18" customHeight="1">
      <c r="A371" s="240"/>
      <c r="B371" s="193"/>
      <c r="C371" s="193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t="s" s="205">
        <v>644</v>
      </c>
      <c r="R371" s="193"/>
      <c r="S371" s="193"/>
      <c r="T371" s="193"/>
      <c r="U371" s="193"/>
      <c r="V371" s="225"/>
    </row>
    <row r="372" ht="18" customHeight="1">
      <c r="A372" s="240"/>
      <c r="B372" s="193"/>
      <c r="C372" s="193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t="s" s="243">
        <v>630</v>
      </c>
      <c r="R372" s="193"/>
      <c r="S372" s="193"/>
      <c r="T372" s="193"/>
      <c r="U372" s="193"/>
      <c r="V372" s="225"/>
    </row>
    <row r="373" ht="17" customHeight="1">
      <c r="A373" s="240"/>
      <c r="B373" s="193"/>
      <c r="C373" s="193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9"/>
      <c r="R373" s="193"/>
      <c r="S373" s="193"/>
      <c r="T373" s="193"/>
      <c r="U373" s="193"/>
      <c r="V373" s="225"/>
    </row>
    <row r="374" ht="17" customHeight="1">
      <c r="A374" s="240"/>
      <c r="B374" s="193"/>
      <c r="C374" s="193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9"/>
      <c r="R374" s="193"/>
      <c r="S374" s="193"/>
      <c r="T374" s="193"/>
      <c r="U374" s="193"/>
      <c r="V374" s="225"/>
    </row>
    <row r="375" ht="17" customHeight="1">
      <c r="A375" s="240"/>
      <c r="B375" s="193"/>
      <c r="C375" s="193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9"/>
      <c r="R375" s="193"/>
      <c r="S375" s="193"/>
      <c r="T375" s="193"/>
      <c r="U375" s="193"/>
      <c r="V375" s="225"/>
    </row>
    <row r="376" ht="17" customHeight="1">
      <c r="A376" s="240"/>
      <c r="B376" s="193"/>
      <c r="C376" s="193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9"/>
      <c r="R376" s="193"/>
      <c r="S376" s="193"/>
      <c r="T376" s="193"/>
      <c r="U376" s="193"/>
      <c r="V376" s="225"/>
    </row>
    <row r="377" ht="17" customHeight="1">
      <c r="A377" s="240"/>
      <c r="B377" s="193"/>
      <c r="C377" s="193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9"/>
      <c r="R377" s="193"/>
      <c r="S377" s="193"/>
      <c r="T377" s="193"/>
      <c r="U377" s="193"/>
      <c r="V377" s="225"/>
    </row>
    <row r="378" ht="17" customHeight="1">
      <c r="A378" s="240"/>
      <c r="B378" s="193"/>
      <c r="C378" s="193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9"/>
      <c r="R378" s="193"/>
      <c r="S378" s="193"/>
      <c r="T378" s="193"/>
      <c r="U378" s="193"/>
      <c r="V378" s="225"/>
    </row>
    <row r="379" ht="17" customHeight="1">
      <c r="A379" s="240"/>
      <c r="B379" s="193"/>
      <c r="C379" s="193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9"/>
      <c r="R379" s="193"/>
      <c r="S379" s="193"/>
      <c r="T379" s="193"/>
      <c r="U379" s="193"/>
      <c r="V379" s="225"/>
    </row>
    <row r="380" ht="17" customHeight="1">
      <c r="A380" s="240"/>
      <c r="B380" s="193"/>
      <c r="C380" s="193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9"/>
      <c r="R380" s="193"/>
      <c r="S380" s="193"/>
      <c r="T380" s="193"/>
      <c r="U380" s="193"/>
      <c r="V380" s="225"/>
    </row>
    <row r="381" ht="17" customHeight="1">
      <c r="A381" s="240"/>
      <c r="B381" s="193"/>
      <c r="C381" s="193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9"/>
      <c r="R381" s="193"/>
      <c r="S381" s="193"/>
      <c r="T381" s="193"/>
      <c r="U381" s="193"/>
      <c r="V381" s="225"/>
    </row>
    <row r="382" ht="17" customHeight="1">
      <c r="A382" s="244"/>
      <c r="B382" s="245"/>
      <c r="C382" s="245"/>
      <c r="D382" s="245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6"/>
      <c r="R382" s="245"/>
      <c r="S382" s="245"/>
      <c r="T382" s="245"/>
      <c r="U382" s="245"/>
      <c r="V382" s="247"/>
    </row>
  </sheetData>
  <mergeCells count="3">
    <mergeCell ref="A82:C82"/>
    <mergeCell ref="E1:I1"/>
    <mergeCell ref="A46:C4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S131"/>
  <sheetViews>
    <sheetView workbookViewId="0" showGridLines="0" defaultGridColor="1"/>
  </sheetViews>
  <sheetFormatPr defaultColWidth="6.625" defaultRowHeight="15" customHeight="1" outlineLevelRow="0" outlineLevelCol="0"/>
  <cols>
    <col min="1" max="1" width="11.625" style="248" customWidth="1"/>
    <col min="2" max="2" width="30.75" style="248" customWidth="1"/>
    <col min="3" max="3" width="6.875" style="248" customWidth="1"/>
    <col min="4" max="4" width="2.75" style="248" customWidth="1"/>
    <col min="5" max="5" width="2.25" style="248" customWidth="1"/>
    <col min="6" max="6" width="16" style="248" customWidth="1"/>
    <col min="7" max="7" width="22" style="248" customWidth="1"/>
    <col min="8" max="8" width="10.25" style="248" customWidth="1"/>
    <col min="9" max="9" width="6.875" style="248" customWidth="1"/>
    <col min="10" max="10" width="6.875" style="248" customWidth="1"/>
    <col min="11" max="11" width="3.375" style="248" customWidth="1"/>
    <col min="12" max="12" width="10.625" style="248" customWidth="1"/>
    <col min="13" max="13" width="10.125" style="248" customWidth="1"/>
    <col min="14" max="14" width="3.375" style="248" customWidth="1"/>
    <col min="15" max="15" width="3.375" style="248" customWidth="1"/>
    <col min="16" max="16" width="3.75" style="248" customWidth="1"/>
    <col min="17" max="17" width="12.375" style="248" customWidth="1"/>
    <col min="18" max="18" width="6.875" style="248" customWidth="1"/>
    <col min="19" max="19" width="6.875" style="248" customWidth="1"/>
    <col min="20" max="256" width="6.625" style="248" customWidth="1"/>
  </cols>
  <sheetData>
    <row r="1" ht="18" customHeight="1">
      <c r="A1" t="s" s="249">
        <v>124</v>
      </c>
      <c r="B1" s="250"/>
      <c r="C1" s="250"/>
      <c r="D1" s="186"/>
      <c r="E1" s="182"/>
      <c r="F1" t="s" s="251">
        <v>499</v>
      </c>
      <c r="G1" s="252"/>
      <c r="H1" s="252"/>
      <c r="I1" s="252"/>
      <c r="J1" s="253"/>
      <c r="K1" s="254"/>
      <c r="L1" s="255"/>
      <c r="M1" s="255"/>
      <c r="N1" s="256"/>
      <c r="O1" s="256"/>
      <c r="P1" s="257"/>
      <c r="Q1" t="s" s="201">
        <v>615</v>
      </c>
      <c r="R1" s="257"/>
      <c r="S1" s="258"/>
    </row>
    <row r="2" ht="18" customHeight="1">
      <c r="A2" t="s" s="101">
        <v>39</v>
      </c>
      <c r="B2" t="s" s="101">
        <v>26</v>
      </c>
      <c r="C2" t="s" s="101">
        <v>498</v>
      </c>
      <c r="D2" s="191"/>
      <c r="E2" s="210"/>
      <c r="F2" t="s" s="101">
        <v>39</v>
      </c>
      <c r="G2" t="s" s="101">
        <v>26</v>
      </c>
      <c r="H2" t="s" s="101">
        <v>497</v>
      </c>
      <c r="I2" t="s" s="101">
        <v>498</v>
      </c>
      <c r="J2" t="s" s="101">
        <v>499</v>
      </c>
      <c r="K2" s="197"/>
      <c r="L2" t="s" s="198">
        <v>615</v>
      </c>
      <c r="M2" t="s" s="198">
        <v>616</v>
      </c>
      <c r="N2" s="199"/>
      <c r="O2" s="200"/>
      <c r="P2" s="199"/>
      <c r="Q2" t="s" s="204">
        <v>452</v>
      </c>
      <c r="R2" s="199"/>
      <c r="S2" s="259"/>
    </row>
    <row r="3" ht="18" customHeight="1">
      <c r="A3" t="s" s="103">
        <v>94</v>
      </c>
      <c r="B3" t="s" s="110">
        <v>95</v>
      </c>
      <c r="C3" s="105">
        <v>1</v>
      </c>
      <c r="D3" s="191"/>
      <c r="E3" s="210"/>
      <c r="F3" t="s" s="103">
        <v>138</v>
      </c>
      <c r="G3" t="s" s="109">
        <v>139</v>
      </c>
      <c r="H3" t="s" s="104">
        <v>140</v>
      </c>
      <c r="I3" s="105">
        <v>4</v>
      </c>
      <c r="J3" s="105">
        <f>77/I3</f>
        <v>19.25</v>
      </c>
      <c r="K3" s="197"/>
      <c r="L3" t="s" s="202">
        <v>138</v>
      </c>
      <c r="M3" s="203">
        <v>19.25</v>
      </c>
      <c r="N3" s="199"/>
      <c r="O3" s="200"/>
      <c r="P3" s="199"/>
      <c r="Q3" t="s" s="205">
        <v>124</v>
      </c>
      <c r="R3" s="199"/>
      <c r="S3" s="259"/>
    </row>
    <row r="4" ht="18" customHeight="1">
      <c r="A4" t="s" s="103">
        <v>128</v>
      </c>
      <c r="B4" t="s" s="110">
        <v>129</v>
      </c>
      <c r="C4" s="105">
        <v>2</v>
      </c>
      <c r="D4" s="191"/>
      <c r="E4" s="210"/>
      <c r="F4" t="s" s="109">
        <v>371</v>
      </c>
      <c r="G4" t="s" s="104">
        <v>372</v>
      </c>
      <c r="H4" t="s" s="108">
        <v>90</v>
      </c>
      <c r="I4" s="105">
        <v>3</v>
      </c>
      <c r="J4" s="105">
        <f>77/I4</f>
        <v>25.66666666666667</v>
      </c>
      <c r="K4" s="197"/>
      <c r="L4" t="s" s="202">
        <v>371</v>
      </c>
      <c r="M4" s="203">
        <v>31.58974358974359</v>
      </c>
      <c r="N4" s="199"/>
      <c r="O4" s="200"/>
      <c r="P4" s="199"/>
      <c r="Q4" t="s" s="205">
        <v>111</v>
      </c>
      <c r="R4" s="199"/>
      <c r="S4" s="259"/>
    </row>
    <row r="5" ht="18" customHeight="1">
      <c r="A5" t="s" s="103">
        <v>412</v>
      </c>
      <c r="B5" t="s" s="110">
        <v>645</v>
      </c>
      <c r="C5" s="105">
        <v>3</v>
      </c>
      <c r="D5" s="191"/>
      <c r="E5" s="210"/>
      <c r="F5" t="s" s="109">
        <v>371</v>
      </c>
      <c r="G5" t="s" s="109">
        <v>372</v>
      </c>
      <c r="H5" t="s" s="110">
        <v>111</v>
      </c>
      <c r="I5" s="105">
        <v>13</v>
      </c>
      <c r="J5" s="105">
        <f>77/I5</f>
        <v>5.923076923076923</v>
      </c>
      <c r="K5" s="197"/>
      <c r="L5" t="s" s="202">
        <v>141</v>
      </c>
      <c r="M5" s="203">
        <v>77</v>
      </c>
      <c r="N5" s="199"/>
      <c r="O5" s="200"/>
      <c r="P5" s="199"/>
      <c r="Q5" t="s" s="204">
        <v>254</v>
      </c>
      <c r="R5" s="199"/>
      <c r="S5" s="259"/>
    </row>
    <row r="6" ht="18" customHeight="1">
      <c r="A6" t="s" s="103">
        <v>445</v>
      </c>
      <c r="B6" t="s" s="110">
        <v>446</v>
      </c>
      <c r="C6" s="105">
        <v>4</v>
      </c>
      <c r="D6" s="191"/>
      <c r="E6" s="210"/>
      <c r="F6" t="s" s="110">
        <v>141</v>
      </c>
      <c r="G6" t="s" s="108">
        <v>142</v>
      </c>
      <c r="H6" t="s" s="108">
        <v>143</v>
      </c>
      <c r="I6" s="105">
        <v>1</v>
      </c>
      <c r="J6" s="105">
        <f>77/I6</f>
        <v>77</v>
      </c>
      <c r="K6" s="197"/>
      <c r="L6" t="s" s="202">
        <v>408</v>
      </c>
      <c r="M6" s="203">
        <v>25.66666666666667</v>
      </c>
      <c r="N6" s="199"/>
      <c r="O6" s="200"/>
      <c r="P6" s="199"/>
      <c r="Q6" t="s" s="205">
        <v>124</v>
      </c>
      <c r="R6" s="199"/>
      <c r="S6" s="259"/>
    </row>
    <row r="7" ht="18" customHeight="1">
      <c r="A7" t="s" s="103">
        <v>254</v>
      </c>
      <c r="B7" t="s" s="110">
        <v>255</v>
      </c>
      <c r="C7" s="105">
        <v>5</v>
      </c>
      <c r="D7" s="191"/>
      <c r="E7" s="210"/>
      <c r="F7" t="s" s="103">
        <v>408</v>
      </c>
      <c r="G7" t="s" s="104">
        <v>409</v>
      </c>
      <c r="H7" t="s" s="108">
        <v>108</v>
      </c>
      <c r="I7" s="105">
        <v>3</v>
      </c>
      <c r="J7" s="105">
        <f>77/I7</f>
        <v>25.66666666666667</v>
      </c>
      <c r="K7" s="197"/>
      <c r="L7" t="s" s="202">
        <v>269</v>
      </c>
      <c r="M7" s="203">
        <v>77</v>
      </c>
      <c r="N7" s="199"/>
      <c r="O7" s="200"/>
      <c r="P7" s="199"/>
      <c r="Q7" t="s" s="205">
        <v>228</v>
      </c>
      <c r="R7" s="199"/>
      <c r="S7" s="259"/>
    </row>
    <row r="8" ht="18" customHeight="1">
      <c r="A8" t="s" s="103">
        <v>449</v>
      </c>
      <c r="B8" t="s" s="110">
        <v>450</v>
      </c>
      <c r="C8" s="105">
        <v>6</v>
      </c>
      <c r="D8" s="191"/>
      <c r="E8" s="210"/>
      <c r="F8" t="s" s="109">
        <v>269</v>
      </c>
      <c r="G8" t="s" s="109">
        <v>270</v>
      </c>
      <c r="H8" t="s" s="104">
        <v>271</v>
      </c>
      <c r="I8" s="104">
        <v>1</v>
      </c>
      <c r="J8" s="105">
        <f>77/I8</f>
        <v>77</v>
      </c>
      <c r="K8" s="197"/>
      <c r="L8" t="s" s="202">
        <v>452</v>
      </c>
      <c r="M8" s="203">
        <v>18</v>
      </c>
      <c r="N8" s="199"/>
      <c r="O8" s="200"/>
      <c r="P8" s="199"/>
      <c r="Q8" t="s" s="205">
        <v>111</v>
      </c>
      <c r="R8" s="199"/>
      <c r="S8" s="259"/>
    </row>
    <row r="9" ht="18" customHeight="1">
      <c r="A9" t="s" s="103">
        <v>452</v>
      </c>
      <c r="B9" t="s" s="110">
        <v>453</v>
      </c>
      <c r="C9" s="105">
        <v>7</v>
      </c>
      <c r="D9" s="191"/>
      <c r="E9" s="210"/>
      <c r="F9" t="s" s="103">
        <v>452</v>
      </c>
      <c r="G9" t="s" s="110">
        <v>453</v>
      </c>
      <c r="H9" t="s" s="104">
        <v>124</v>
      </c>
      <c r="I9" s="105">
        <v>7</v>
      </c>
      <c r="J9" s="105">
        <f>77/I9</f>
        <v>11</v>
      </c>
      <c r="K9" s="197"/>
      <c r="L9" t="s" s="202">
        <v>485</v>
      </c>
      <c r="M9" s="203">
        <v>8.555555555555555</v>
      </c>
      <c r="N9" s="199"/>
      <c r="O9" s="200"/>
      <c r="P9" s="199"/>
      <c r="Q9" t="s" s="205">
        <v>343</v>
      </c>
      <c r="R9" s="199"/>
      <c r="S9" s="259"/>
    </row>
    <row r="10" ht="18" customHeight="1">
      <c r="A10" s="260"/>
      <c r="B10" s="208"/>
      <c r="C10" s="208"/>
      <c r="D10" s="193"/>
      <c r="E10" s="210"/>
      <c r="F10" t="s" s="109">
        <v>452</v>
      </c>
      <c r="G10" t="s" s="109">
        <v>453</v>
      </c>
      <c r="H10" t="s" s="110">
        <v>111</v>
      </c>
      <c r="I10" s="105">
        <v>11</v>
      </c>
      <c r="J10" s="105">
        <f>77/I10</f>
        <v>7</v>
      </c>
      <c r="K10" s="197"/>
      <c r="L10" t="s" s="202">
        <v>489</v>
      </c>
      <c r="M10" s="203">
        <v>5.923076923076923</v>
      </c>
      <c r="N10" s="199"/>
      <c r="O10" s="200"/>
      <c r="P10" s="199"/>
      <c r="Q10" t="s" s="204">
        <v>91</v>
      </c>
      <c r="R10" s="199"/>
      <c r="S10" s="259"/>
    </row>
    <row r="11" ht="18" customHeight="1">
      <c r="A11" t="s" s="249">
        <v>384</v>
      </c>
      <c r="B11" s="250"/>
      <c r="C11" s="250"/>
      <c r="D11" s="191"/>
      <c r="E11" s="210"/>
      <c r="F11" t="s" s="103">
        <v>485</v>
      </c>
      <c r="G11" t="s" s="104">
        <v>486</v>
      </c>
      <c r="H11" t="s" s="108">
        <v>108</v>
      </c>
      <c r="I11" s="105">
        <v>9</v>
      </c>
      <c r="J11" s="105">
        <f>77/I11</f>
        <v>8.555555555555555</v>
      </c>
      <c r="K11" s="197"/>
      <c r="L11" t="s" s="202">
        <v>487</v>
      </c>
      <c r="M11" s="203">
        <v>7.7</v>
      </c>
      <c r="N11" s="199"/>
      <c r="O11" s="200"/>
      <c r="P11" s="199"/>
      <c r="Q11" t="s" s="205">
        <v>90</v>
      </c>
      <c r="R11" s="199"/>
      <c r="S11" s="259"/>
    </row>
    <row r="12" ht="18" customHeight="1">
      <c r="A12" t="s" s="101">
        <v>39</v>
      </c>
      <c r="B12" t="s" s="101">
        <v>26</v>
      </c>
      <c r="C12" t="s" s="101">
        <v>498</v>
      </c>
      <c r="D12" s="191"/>
      <c r="E12" s="210"/>
      <c r="F12" t="s" s="109">
        <v>489</v>
      </c>
      <c r="G12" t="s" s="104">
        <v>527</v>
      </c>
      <c r="H12" t="s" s="110">
        <v>111</v>
      </c>
      <c r="I12" s="105">
        <v>13</v>
      </c>
      <c r="J12" s="105">
        <f>77/I12</f>
        <v>5.923076923076923</v>
      </c>
      <c r="K12" s="197"/>
      <c r="L12" t="s" s="202">
        <v>443</v>
      </c>
      <c r="M12" s="203">
        <v>19.25</v>
      </c>
      <c r="N12" s="199"/>
      <c r="O12" s="200"/>
      <c r="P12" s="199"/>
      <c r="Q12" t="s" s="205">
        <v>114</v>
      </c>
      <c r="R12" s="199"/>
      <c r="S12" s="259"/>
    </row>
    <row r="13" ht="18" customHeight="1">
      <c r="A13" t="s" s="109">
        <v>233</v>
      </c>
      <c r="B13" t="s" s="104">
        <v>234</v>
      </c>
      <c r="C13" s="104">
        <v>1</v>
      </c>
      <c r="D13" s="191"/>
      <c r="E13" s="210"/>
      <c r="F13" t="s" s="103">
        <v>487</v>
      </c>
      <c r="G13" t="s" s="104">
        <v>528</v>
      </c>
      <c r="H13" t="s" s="108">
        <v>108</v>
      </c>
      <c r="I13" s="105">
        <v>10</v>
      </c>
      <c r="J13" s="105">
        <f>77/I13</f>
        <v>7.7</v>
      </c>
      <c r="K13" s="197"/>
      <c r="L13" t="s" s="202">
        <v>254</v>
      </c>
      <c r="M13" s="203">
        <v>85.98333333333333</v>
      </c>
      <c r="N13" s="199"/>
      <c r="O13" s="200"/>
      <c r="P13" s="199"/>
      <c r="Q13" t="s" s="205">
        <v>111</v>
      </c>
      <c r="R13" s="199"/>
      <c r="S13" s="259"/>
    </row>
    <row r="14" ht="18" customHeight="1">
      <c r="A14" t="s" s="109">
        <v>55</v>
      </c>
      <c r="B14" t="s" s="104">
        <v>520</v>
      </c>
      <c r="C14" s="104">
        <v>2</v>
      </c>
      <c r="D14" s="191"/>
      <c r="E14" s="210"/>
      <c r="F14" t="s" s="103">
        <v>443</v>
      </c>
      <c r="G14" t="s" s="104">
        <v>444</v>
      </c>
      <c r="H14" t="s" s="104">
        <v>154</v>
      </c>
      <c r="I14" s="104">
        <v>4</v>
      </c>
      <c r="J14" s="105">
        <f>77/I14</f>
        <v>19.25</v>
      </c>
      <c r="K14" s="197"/>
      <c r="L14" t="s" s="202">
        <v>230</v>
      </c>
      <c r="M14" s="203">
        <v>118.0666666666667</v>
      </c>
      <c r="N14" s="199"/>
      <c r="O14" s="200"/>
      <c r="P14" s="199"/>
      <c r="Q14" t="s" s="204">
        <v>410</v>
      </c>
      <c r="R14" s="199"/>
      <c r="S14" s="259"/>
    </row>
    <row r="15" ht="18" customHeight="1">
      <c r="A15" t="s" s="109">
        <v>211</v>
      </c>
      <c r="B15" t="s" s="104">
        <v>212</v>
      </c>
      <c r="C15" s="104">
        <v>3</v>
      </c>
      <c r="D15" s="191"/>
      <c r="E15" s="210"/>
      <c r="F15" t="s" s="103">
        <v>254</v>
      </c>
      <c r="G15" t="s" s="110">
        <v>255</v>
      </c>
      <c r="H15" t="s" s="104">
        <v>124</v>
      </c>
      <c r="I15" s="105">
        <v>5</v>
      </c>
      <c r="J15" s="105">
        <f>77/I15</f>
        <v>15.4</v>
      </c>
      <c r="K15" s="197"/>
      <c r="L15" t="s" s="202">
        <v>125</v>
      </c>
      <c r="M15" s="203">
        <v>124.0555555555556</v>
      </c>
      <c r="N15" s="199"/>
      <c r="O15" s="200"/>
      <c r="P15" s="199"/>
      <c r="Q15" t="s" s="205">
        <v>154</v>
      </c>
      <c r="R15" s="199"/>
      <c r="S15" s="259"/>
    </row>
    <row r="16" ht="18" customHeight="1">
      <c r="A16" t="s" s="109">
        <v>321</v>
      </c>
      <c r="B16" t="s" s="104">
        <v>322</v>
      </c>
      <c r="C16" s="104">
        <v>4</v>
      </c>
      <c r="D16" s="191"/>
      <c r="E16" s="210"/>
      <c r="F16" t="s" s="103">
        <v>254</v>
      </c>
      <c r="G16" t="s" s="104">
        <v>255</v>
      </c>
      <c r="H16" t="s" s="110">
        <v>228</v>
      </c>
      <c r="I16" s="105">
        <v>2</v>
      </c>
      <c r="J16" s="105">
        <f>77/I16</f>
        <v>38.5</v>
      </c>
      <c r="K16" s="197"/>
      <c r="L16" t="s" s="202">
        <v>248</v>
      </c>
      <c r="M16" s="203">
        <v>92.40000000000001</v>
      </c>
      <c r="N16" s="199"/>
      <c r="O16" s="200"/>
      <c r="P16" s="199"/>
      <c r="Q16" t="s" s="204">
        <v>94</v>
      </c>
      <c r="R16" s="199"/>
      <c r="S16" s="259"/>
    </row>
    <row r="17" ht="18" customHeight="1">
      <c r="A17" t="s" s="109">
        <v>414</v>
      </c>
      <c r="B17" t="s" s="104">
        <v>415</v>
      </c>
      <c r="C17" s="104">
        <v>5</v>
      </c>
      <c r="D17" s="191"/>
      <c r="E17" s="210"/>
      <c r="F17" t="s" s="105">
        <v>254</v>
      </c>
      <c r="G17" t="s" s="104">
        <v>255</v>
      </c>
      <c r="H17" t="s" s="110">
        <v>343</v>
      </c>
      <c r="I17" s="105">
        <v>4</v>
      </c>
      <c r="J17" s="105">
        <f>77/I17</f>
        <v>19.25</v>
      </c>
      <c r="K17" s="197"/>
      <c r="L17" t="s" s="202">
        <v>491</v>
      </c>
      <c r="M17" s="203">
        <v>5.923076923076923</v>
      </c>
      <c r="N17" s="199"/>
      <c r="O17" s="200"/>
      <c r="P17" s="199"/>
      <c r="Q17" t="s" s="205">
        <v>124</v>
      </c>
      <c r="R17" s="199"/>
      <c r="S17" s="259"/>
    </row>
    <row r="18" ht="18" customHeight="1">
      <c r="A18" t="s" s="109">
        <v>440</v>
      </c>
      <c r="B18" t="s" s="104">
        <v>441</v>
      </c>
      <c r="C18" s="104">
        <v>6</v>
      </c>
      <c r="D18" s="191"/>
      <c r="E18" s="210"/>
      <c r="F18" t="s" s="109">
        <v>254</v>
      </c>
      <c r="G18" t="s" s="104">
        <v>255</v>
      </c>
      <c r="H18" t="s" s="110">
        <v>111</v>
      </c>
      <c r="I18" s="105">
        <v>6</v>
      </c>
      <c r="J18" s="105">
        <f>77/I18</f>
        <v>12.83333333333333</v>
      </c>
      <c r="K18" s="197"/>
      <c r="L18" t="s" s="202">
        <v>321</v>
      </c>
      <c r="M18" s="203">
        <v>44.42307692307692</v>
      </c>
      <c r="N18" s="199"/>
      <c r="O18" s="200"/>
      <c r="P18" s="199"/>
      <c r="Q18" t="s" s="205">
        <v>154</v>
      </c>
      <c r="R18" s="199"/>
      <c r="S18" s="259"/>
    </row>
    <row r="19" ht="18" customHeight="1">
      <c r="A19" s="212"/>
      <c r="B19" s="213"/>
      <c r="C19" s="213"/>
      <c r="D19" s="193"/>
      <c r="E19" s="210"/>
      <c r="F19" t="s" s="109">
        <v>230</v>
      </c>
      <c r="G19" t="s" s="104">
        <v>231</v>
      </c>
      <c r="H19" t="s" s="108">
        <v>509</v>
      </c>
      <c r="I19" s="104">
        <v>1</v>
      </c>
      <c r="J19" s="105">
        <f>77/I19</f>
        <v>77</v>
      </c>
      <c r="K19" s="197"/>
      <c r="L19" t="s" s="202">
        <v>473</v>
      </c>
      <c r="M19" s="203">
        <v>12.83333333333333</v>
      </c>
      <c r="N19" s="199"/>
      <c r="O19" s="200"/>
      <c r="P19" s="193"/>
      <c r="Q19" t="s" s="205">
        <v>111</v>
      </c>
      <c r="R19" s="193"/>
      <c r="S19" s="225"/>
    </row>
    <row r="20" ht="18" customHeight="1">
      <c r="A20" t="s" s="261">
        <v>509</v>
      </c>
      <c r="B20" s="262"/>
      <c r="C20" s="263"/>
      <c r="D20" s="191"/>
      <c r="E20" s="210"/>
      <c r="F20" t="s" s="103">
        <v>230</v>
      </c>
      <c r="G20" t="s" s="104">
        <v>231</v>
      </c>
      <c r="H20" t="s" s="104">
        <v>154</v>
      </c>
      <c r="I20" s="104">
        <v>5</v>
      </c>
      <c r="J20" s="105">
        <f>77/I20</f>
        <v>15.4</v>
      </c>
      <c r="K20" s="197"/>
      <c r="L20" t="s" s="202">
        <v>91</v>
      </c>
      <c r="M20" s="203">
        <v>71.16666666666667</v>
      </c>
      <c r="N20" s="200"/>
      <c r="O20" s="200"/>
      <c r="P20" s="193"/>
      <c r="Q20" t="s" s="204">
        <v>449</v>
      </c>
      <c r="R20" s="193"/>
      <c r="S20" s="225"/>
    </row>
    <row r="21" ht="18" customHeight="1">
      <c r="A21" t="s" s="101">
        <v>39</v>
      </c>
      <c r="B21" t="s" s="101">
        <v>26</v>
      </c>
      <c r="C21" t="s" s="101">
        <v>498</v>
      </c>
      <c r="D21" s="191"/>
      <c r="E21" s="210"/>
      <c r="F21" t="s" s="103">
        <v>230</v>
      </c>
      <c r="G21" t="s" s="104">
        <v>646</v>
      </c>
      <c r="H21" t="s" s="110">
        <v>228</v>
      </c>
      <c r="I21" s="105">
        <v>3</v>
      </c>
      <c r="J21" s="105">
        <f>77/I21</f>
        <v>25.66666666666667</v>
      </c>
      <c r="K21" s="197"/>
      <c r="L21" t="s" s="202">
        <v>410</v>
      </c>
      <c r="M21" s="203">
        <v>25.66666666666667</v>
      </c>
      <c r="N21" s="200"/>
      <c r="O21" s="200"/>
      <c r="P21" s="193"/>
      <c r="Q21" t="s" s="205">
        <v>124</v>
      </c>
      <c r="R21" s="193"/>
      <c r="S21" s="225"/>
    </row>
    <row r="22" ht="18" customHeight="1">
      <c r="A22" t="s" s="109">
        <v>230</v>
      </c>
      <c r="B22" t="s" s="104">
        <v>231</v>
      </c>
      <c r="C22" s="104">
        <v>1</v>
      </c>
      <c r="D22" s="191"/>
      <c r="E22" s="210"/>
      <c r="F22" t="s" s="103">
        <v>125</v>
      </c>
      <c r="G22" t="s" s="104">
        <v>126</v>
      </c>
      <c r="H22" t="s" s="110">
        <v>228</v>
      </c>
      <c r="I22" s="105">
        <v>1</v>
      </c>
      <c r="J22" s="105">
        <f>77/I22</f>
        <v>77</v>
      </c>
      <c r="K22" s="197"/>
      <c r="L22" t="s" s="202">
        <v>94</v>
      </c>
      <c r="M22" s="203">
        <v>130.9</v>
      </c>
      <c r="N22" s="200"/>
      <c r="O22" s="200"/>
      <c r="P22" s="193"/>
      <c r="Q22" t="s" s="205">
        <v>111</v>
      </c>
      <c r="R22" s="193"/>
      <c r="S22" s="225"/>
    </row>
    <row r="23" ht="18" customHeight="1">
      <c r="A23" t="s" s="109">
        <v>55</v>
      </c>
      <c r="B23" t="s" s="109">
        <v>520</v>
      </c>
      <c r="C23" s="104">
        <v>2</v>
      </c>
      <c r="D23" s="191"/>
      <c r="E23" s="210"/>
      <c r="F23" t="s" s="109">
        <v>125</v>
      </c>
      <c r="G23" t="s" s="104">
        <v>565</v>
      </c>
      <c r="H23" t="s" s="110">
        <v>343</v>
      </c>
      <c r="I23" s="105">
        <v>2</v>
      </c>
      <c r="J23" s="105">
        <f>77/I23</f>
        <v>38.5</v>
      </c>
      <c r="K23" s="197"/>
      <c r="L23" t="s" s="202">
        <v>449</v>
      </c>
      <c r="M23" s="203">
        <v>18.75641025641026</v>
      </c>
      <c r="N23" s="200"/>
      <c r="O23" s="200"/>
      <c r="P23" s="193"/>
      <c r="Q23" t="s" s="204">
        <v>55</v>
      </c>
      <c r="R23" s="193"/>
      <c r="S23" s="225"/>
    </row>
    <row r="24" ht="18" customHeight="1">
      <c r="A24" s="221"/>
      <c r="B24" s="264"/>
      <c r="C24" s="207"/>
      <c r="D24" s="193"/>
      <c r="E24" s="210"/>
      <c r="F24" t="s" s="103">
        <v>125</v>
      </c>
      <c r="G24" t="s" s="104">
        <v>510</v>
      </c>
      <c r="H24" t="s" s="110">
        <v>111</v>
      </c>
      <c r="I24" s="105">
        <v>9</v>
      </c>
      <c r="J24" s="105">
        <f>77/I24</f>
        <v>8.555555555555555</v>
      </c>
      <c r="K24" s="197"/>
      <c r="L24" t="s" s="202">
        <v>103</v>
      </c>
      <c r="M24" s="203">
        <v>53.9</v>
      </c>
      <c r="N24" s="200"/>
      <c r="O24" s="200"/>
      <c r="P24" s="193"/>
      <c r="Q24" t="s" s="205">
        <v>384</v>
      </c>
      <c r="R24" s="193"/>
      <c r="S24" s="225"/>
    </row>
    <row r="25" ht="18" customHeight="1">
      <c r="A25" t="s" s="249">
        <v>154</v>
      </c>
      <c r="B25" s="250"/>
      <c r="C25" s="250"/>
      <c r="D25" s="191"/>
      <c r="E25" s="210"/>
      <c r="F25" t="s" s="103">
        <v>248</v>
      </c>
      <c r="G25" t="s" s="104">
        <v>249</v>
      </c>
      <c r="H25" t="s" s="108">
        <v>108</v>
      </c>
      <c r="I25" s="105">
        <v>1</v>
      </c>
      <c r="J25" s="105">
        <f>77/I25</f>
        <v>77</v>
      </c>
      <c r="K25" s="197"/>
      <c r="L25" t="s" s="202">
        <v>233</v>
      </c>
      <c r="M25" s="203">
        <v>102.6666666666667</v>
      </c>
      <c r="N25" s="200"/>
      <c r="O25" s="200"/>
      <c r="P25" s="193"/>
      <c r="Q25" t="s" s="205">
        <v>509</v>
      </c>
      <c r="R25" s="193"/>
      <c r="S25" s="225"/>
    </row>
    <row r="26" ht="18" customHeight="1">
      <c r="A26" t="s" s="211">
        <v>39</v>
      </c>
      <c r="B26" t="s" s="211">
        <v>26</v>
      </c>
      <c r="C26" t="s" s="211">
        <v>498</v>
      </c>
      <c r="D26" s="191"/>
      <c r="E26" s="210"/>
      <c r="F26" t="s" s="109">
        <v>248</v>
      </c>
      <c r="G26" t="s" s="108">
        <v>249</v>
      </c>
      <c r="H26" t="s" s="104">
        <v>140</v>
      </c>
      <c r="I26" s="105">
        <v>5</v>
      </c>
      <c r="J26" s="105">
        <f>77/I26</f>
        <v>15.4</v>
      </c>
      <c r="K26" s="197"/>
      <c r="L26" t="s" s="202">
        <v>445</v>
      </c>
      <c r="M26" s="203">
        <v>19.25</v>
      </c>
      <c r="N26" s="200"/>
      <c r="O26" s="200"/>
      <c r="P26" s="193"/>
      <c r="Q26" t="s" s="205">
        <v>140</v>
      </c>
      <c r="R26" s="193"/>
      <c r="S26" s="225"/>
    </row>
    <row r="27" ht="18" customHeight="1">
      <c r="A27" t="s" s="103">
        <v>70</v>
      </c>
      <c r="B27" t="s" s="104">
        <v>71</v>
      </c>
      <c r="C27" s="104">
        <v>1</v>
      </c>
      <c r="D27" s="191"/>
      <c r="E27" s="210"/>
      <c r="F27" t="s" s="109">
        <v>491</v>
      </c>
      <c r="G27" t="s" s="104">
        <v>535</v>
      </c>
      <c r="H27" t="s" s="110">
        <v>111</v>
      </c>
      <c r="I27" s="105">
        <v>13</v>
      </c>
      <c r="J27" s="105">
        <f>77/I27</f>
        <v>5.923076923076923</v>
      </c>
      <c r="K27" s="197"/>
      <c r="L27" t="s" s="202">
        <v>414</v>
      </c>
      <c r="M27" s="203">
        <v>23.1</v>
      </c>
      <c r="N27" s="200"/>
      <c r="O27" s="200"/>
      <c r="P27" s="193"/>
      <c r="Q27" t="s" s="205">
        <v>114</v>
      </c>
      <c r="R27" s="193"/>
      <c r="S27" s="225"/>
    </row>
    <row r="28" ht="18" customHeight="1">
      <c r="A28" t="s" s="103">
        <v>94</v>
      </c>
      <c r="B28" t="s" s="104">
        <v>95</v>
      </c>
      <c r="C28" s="104">
        <v>2</v>
      </c>
      <c r="D28" s="191"/>
      <c r="E28" s="210"/>
      <c r="F28" t="s" s="109">
        <v>321</v>
      </c>
      <c r="G28" t="s" s="104">
        <v>322</v>
      </c>
      <c r="H28" t="s" s="108">
        <v>384</v>
      </c>
      <c r="I28" s="104">
        <v>4</v>
      </c>
      <c r="J28" s="105">
        <f>77/I28</f>
        <v>19.25</v>
      </c>
      <c r="K28" s="197"/>
      <c r="L28" t="s" s="202">
        <v>493</v>
      </c>
      <c r="M28" s="203">
        <v>5.923076923076923</v>
      </c>
      <c r="N28" s="200"/>
      <c r="O28" s="200"/>
      <c r="P28" s="193"/>
      <c r="Q28" t="s" s="205">
        <v>111</v>
      </c>
      <c r="R28" s="193"/>
      <c r="S28" s="225"/>
    </row>
    <row r="29" ht="18" customHeight="1">
      <c r="A29" t="s" s="103">
        <v>410</v>
      </c>
      <c r="B29" t="s" s="109">
        <v>411</v>
      </c>
      <c r="C29" s="104">
        <v>3</v>
      </c>
      <c r="D29" s="191"/>
      <c r="E29" s="210"/>
      <c r="F29" t="s" s="103">
        <v>321</v>
      </c>
      <c r="G29" t="s" s="104">
        <v>536</v>
      </c>
      <c r="H29" t="s" s="108">
        <v>108</v>
      </c>
      <c r="I29" s="105">
        <v>4</v>
      </c>
      <c r="J29" s="105">
        <f>77/I29</f>
        <v>19.25</v>
      </c>
      <c r="K29" s="197"/>
      <c r="L29" t="s" s="202">
        <v>55</v>
      </c>
      <c r="M29" s="203">
        <v>308</v>
      </c>
      <c r="N29" s="200"/>
      <c r="O29" s="200"/>
      <c r="P29" s="193"/>
      <c r="Q29" t="s" s="205">
        <v>343</v>
      </c>
      <c r="R29" s="193"/>
      <c r="S29" s="225"/>
    </row>
    <row r="30" ht="18" customHeight="1">
      <c r="A30" t="s" s="103">
        <v>443</v>
      </c>
      <c r="B30" t="s" s="104">
        <v>444</v>
      </c>
      <c r="C30" s="104">
        <v>4</v>
      </c>
      <c r="D30" s="191"/>
      <c r="E30" s="210"/>
      <c r="F30" t="s" s="109">
        <v>321</v>
      </c>
      <c r="G30" t="s" s="104">
        <v>536</v>
      </c>
      <c r="H30" t="s" s="110">
        <v>111</v>
      </c>
      <c r="I30" s="105">
        <v>13</v>
      </c>
      <c r="J30" s="105">
        <f>77/I30</f>
        <v>5.923076923076923</v>
      </c>
      <c r="K30" s="197"/>
      <c r="L30" t="s" s="202">
        <v>211</v>
      </c>
      <c r="M30" s="203">
        <v>172.7564102564103</v>
      </c>
      <c r="N30" s="200"/>
      <c r="O30" s="200"/>
      <c r="P30" s="193"/>
      <c r="Q30" t="s" s="204">
        <v>412</v>
      </c>
      <c r="R30" s="193"/>
      <c r="S30" s="225"/>
    </row>
    <row r="31" ht="18" customHeight="1">
      <c r="A31" t="s" s="103">
        <v>230</v>
      </c>
      <c r="B31" t="s" s="104">
        <v>231</v>
      </c>
      <c r="C31" s="104">
        <v>5</v>
      </c>
      <c r="D31" s="191"/>
      <c r="E31" s="210"/>
      <c r="F31" t="s" s="103">
        <v>473</v>
      </c>
      <c r="G31" t="s" s="104">
        <v>474</v>
      </c>
      <c r="H31" t="s" s="108">
        <v>108</v>
      </c>
      <c r="I31" s="105">
        <v>6</v>
      </c>
      <c r="J31" s="105">
        <f>77/I31</f>
        <v>12.83333333333333</v>
      </c>
      <c r="K31" s="197"/>
      <c r="L31" t="s" s="202">
        <v>128</v>
      </c>
      <c r="M31" s="203">
        <v>145.75</v>
      </c>
      <c r="N31" s="200"/>
      <c r="O31" s="200"/>
      <c r="P31" s="193"/>
      <c r="Q31" t="s" s="205">
        <v>124</v>
      </c>
      <c r="R31" s="193"/>
      <c r="S31" s="225"/>
    </row>
    <row r="32" ht="18" customHeight="1">
      <c r="A32" s="221"/>
      <c r="B32" s="207"/>
      <c r="C32" s="207"/>
      <c r="D32" s="193"/>
      <c r="E32" s="210"/>
      <c r="F32" t="s" s="109">
        <v>91</v>
      </c>
      <c r="G32" t="s" s="104">
        <v>92</v>
      </c>
      <c r="H32" t="s" s="108">
        <v>90</v>
      </c>
      <c r="I32" s="105">
        <v>2</v>
      </c>
      <c r="J32" s="105">
        <f>77/I32</f>
        <v>38.5</v>
      </c>
      <c r="K32" s="197"/>
      <c r="L32" t="s" s="202">
        <v>412</v>
      </c>
      <c r="M32" s="203">
        <v>25.66666666666667</v>
      </c>
      <c r="N32" s="200"/>
      <c r="O32" s="200"/>
      <c r="P32" s="193"/>
      <c r="Q32" t="s" s="204">
        <v>447</v>
      </c>
      <c r="R32" s="193"/>
      <c r="S32" s="225"/>
    </row>
    <row r="33" ht="18" customHeight="1">
      <c r="A33" t="s" s="249">
        <v>90</v>
      </c>
      <c r="B33" s="250"/>
      <c r="C33" s="250"/>
      <c r="D33" s="191"/>
      <c r="E33" s="210"/>
      <c r="F33" t="s" s="103">
        <v>91</v>
      </c>
      <c r="G33" t="s" s="108">
        <v>564</v>
      </c>
      <c r="H33" t="s" s="108">
        <v>114</v>
      </c>
      <c r="I33" s="105">
        <v>3</v>
      </c>
      <c r="J33" s="105">
        <f>77/I33</f>
        <v>25.66666666666667</v>
      </c>
      <c r="K33" s="197"/>
      <c r="L33" t="s" s="202">
        <v>481</v>
      </c>
      <c r="M33" s="203">
        <v>11</v>
      </c>
      <c r="N33" s="200"/>
      <c r="O33" s="200"/>
      <c r="P33" s="193"/>
      <c r="Q33" t="s" s="205">
        <v>90</v>
      </c>
      <c r="R33" s="193"/>
      <c r="S33" s="225"/>
    </row>
    <row r="34" ht="18" customHeight="1">
      <c r="A34" t="s" s="211">
        <v>39</v>
      </c>
      <c r="B34" t="s" s="211">
        <v>26</v>
      </c>
      <c r="C34" t="s" s="101">
        <v>498</v>
      </c>
      <c r="D34" s="191"/>
      <c r="E34" s="210"/>
      <c r="F34" t="s" s="109">
        <v>91</v>
      </c>
      <c r="G34" t="s" s="104">
        <v>564</v>
      </c>
      <c r="H34" t="s" s="110">
        <v>111</v>
      </c>
      <c r="I34" s="105">
        <v>11</v>
      </c>
      <c r="J34" s="105">
        <f>77/I34</f>
        <v>7</v>
      </c>
      <c r="K34" s="197"/>
      <c r="L34" t="s" s="202">
        <v>109</v>
      </c>
      <c r="M34" s="203">
        <v>19.25</v>
      </c>
      <c r="N34" s="200"/>
      <c r="O34" s="200"/>
      <c r="P34" s="193"/>
      <c r="Q34" t="s" s="204">
        <v>70</v>
      </c>
      <c r="R34" s="193"/>
      <c r="S34" s="225"/>
    </row>
    <row r="35" ht="18" customHeight="1">
      <c r="A35" t="s" s="109">
        <v>70</v>
      </c>
      <c r="B35" t="s" s="104">
        <v>71</v>
      </c>
      <c r="C35" s="105">
        <v>1</v>
      </c>
      <c r="D35" s="191"/>
      <c r="E35" s="210"/>
      <c r="F35" t="s" s="103">
        <v>410</v>
      </c>
      <c r="G35" t="s" s="109">
        <v>411</v>
      </c>
      <c r="H35" t="s" s="104">
        <v>154</v>
      </c>
      <c r="I35" s="104">
        <v>3</v>
      </c>
      <c r="J35" s="105">
        <f>77/I35</f>
        <v>25.66666666666667</v>
      </c>
      <c r="K35" s="197"/>
      <c r="L35" t="s" s="202">
        <v>483</v>
      </c>
      <c r="M35" s="203">
        <v>11</v>
      </c>
      <c r="N35" s="200"/>
      <c r="O35" s="200"/>
      <c r="P35" s="193"/>
      <c r="Q35" t="s" s="205">
        <v>154</v>
      </c>
      <c r="R35" s="193"/>
      <c r="S35" s="225"/>
    </row>
    <row r="36" ht="18" customHeight="1">
      <c r="A36" t="s" s="109">
        <v>91</v>
      </c>
      <c r="B36" t="s" s="104">
        <v>92</v>
      </c>
      <c r="C36" s="105">
        <v>2</v>
      </c>
      <c r="D36" s="191"/>
      <c r="E36" s="210"/>
      <c r="F36" t="s" s="103">
        <v>94</v>
      </c>
      <c r="G36" t="s" s="110">
        <v>95</v>
      </c>
      <c r="H36" t="s" s="104">
        <v>124</v>
      </c>
      <c r="I36" s="105">
        <v>1</v>
      </c>
      <c r="J36" s="105">
        <f>77/I36</f>
        <v>77</v>
      </c>
      <c r="K36" s="197"/>
      <c r="L36" t="s" s="202">
        <v>447</v>
      </c>
      <c r="M36" s="203">
        <v>19.25</v>
      </c>
      <c r="N36" s="200"/>
      <c r="O36" s="200"/>
      <c r="P36" s="193"/>
      <c r="Q36" t="s" s="205">
        <v>90</v>
      </c>
      <c r="R36" s="193"/>
      <c r="S36" s="225"/>
    </row>
    <row r="37" ht="18" customHeight="1">
      <c r="A37" t="s" s="109">
        <v>371</v>
      </c>
      <c r="B37" t="s" s="104">
        <v>372</v>
      </c>
      <c r="C37" s="105">
        <v>3</v>
      </c>
      <c r="D37" s="191"/>
      <c r="E37" s="210"/>
      <c r="F37" t="s" s="103">
        <v>94</v>
      </c>
      <c r="G37" t="s" s="104">
        <v>95</v>
      </c>
      <c r="H37" t="s" s="104">
        <v>154</v>
      </c>
      <c r="I37" s="104">
        <v>2</v>
      </c>
      <c r="J37" s="105">
        <f>77/I37</f>
        <v>38.5</v>
      </c>
      <c r="K37" s="197"/>
      <c r="L37" t="s" s="202">
        <v>70</v>
      </c>
      <c r="M37" s="203">
        <v>359.3333333333334</v>
      </c>
      <c r="N37" s="200"/>
      <c r="O37" s="200"/>
      <c r="P37" s="193"/>
      <c r="Q37" t="s" s="205">
        <v>315</v>
      </c>
      <c r="R37" s="193"/>
      <c r="S37" s="225"/>
    </row>
    <row r="38" ht="18" customHeight="1">
      <c r="A38" t="s" s="109">
        <v>447</v>
      </c>
      <c r="B38" t="s" s="104">
        <v>448</v>
      </c>
      <c r="C38" s="105">
        <v>4</v>
      </c>
      <c r="D38" s="191"/>
      <c r="E38" s="210"/>
      <c r="F38" t="s" s="109">
        <v>94</v>
      </c>
      <c r="G38" t="s" s="104">
        <v>95</v>
      </c>
      <c r="H38" t="s" s="110">
        <v>111</v>
      </c>
      <c r="I38" s="105">
        <v>5</v>
      </c>
      <c r="J38" s="105">
        <f>77/I38</f>
        <v>15.4</v>
      </c>
      <c r="K38" s="197"/>
      <c r="L38" t="s" s="202">
        <v>106</v>
      </c>
      <c r="M38" s="203">
        <v>38.5</v>
      </c>
      <c r="N38" s="200"/>
      <c r="O38" s="200"/>
      <c r="P38" s="193"/>
      <c r="Q38" t="s" s="205">
        <v>143</v>
      </c>
      <c r="R38" s="193"/>
      <c r="S38" s="225"/>
    </row>
    <row r="39" ht="18" customHeight="1">
      <c r="A39" s="212"/>
      <c r="B39" s="213"/>
      <c r="C39" s="213"/>
      <c r="D39" s="193"/>
      <c r="E39" s="210"/>
      <c r="F39" t="s" s="103">
        <v>449</v>
      </c>
      <c r="G39" t="s" s="110">
        <v>450</v>
      </c>
      <c r="H39" t="s" s="104">
        <v>124</v>
      </c>
      <c r="I39" s="105">
        <v>6</v>
      </c>
      <c r="J39" s="105">
        <f>77/I39</f>
        <v>12.83333333333333</v>
      </c>
      <c r="K39" s="197"/>
      <c r="L39" t="s" s="202">
        <v>136</v>
      </c>
      <c r="M39" s="203">
        <v>77</v>
      </c>
      <c r="N39" s="200"/>
      <c r="O39" s="200"/>
      <c r="P39" s="193"/>
      <c r="Q39" t="s" s="205">
        <v>111</v>
      </c>
      <c r="R39" s="193"/>
      <c r="S39" s="225"/>
    </row>
    <row r="40" ht="18" customHeight="1">
      <c r="A40" t="s" s="249">
        <v>315</v>
      </c>
      <c r="B40" s="250"/>
      <c r="C40" s="250"/>
      <c r="D40" s="191"/>
      <c r="E40" s="210"/>
      <c r="F40" t="s" s="109">
        <v>449</v>
      </c>
      <c r="G40" t="s" s="104">
        <v>450</v>
      </c>
      <c r="H40" t="s" s="110">
        <v>111</v>
      </c>
      <c r="I40" s="105">
        <v>13</v>
      </c>
      <c r="J40" s="105">
        <f>77/I40</f>
        <v>5.923076923076923</v>
      </c>
      <c r="K40" s="197"/>
      <c r="L40" t="s" s="202">
        <v>440</v>
      </c>
      <c r="M40" s="203">
        <v>22.45833333333334</v>
      </c>
      <c r="N40" s="200"/>
      <c r="O40" s="200"/>
      <c r="P40" s="193"/>
      <c r="Q40" t="s" s="205">
        <v>343</v>
      </c>
      <c r="R40" s="193"/>
      <c r="S40" s="225"/>
    </row>
    <row r="41" ht="18" customHeight="1">
      <c r="A41" t="s" s="211">
        <v>39</v>
      </c>
      <c r="B41" t="s" s="211">
        <v>26</v>
      </c>
      <c r="C41" t="s" s="101">
        <v>498</v>
      </c>
      <c r="D41" s="191"/>
      <c r="E41" s="210"/>
      <c r="F41" t="s" s="103">
        <v>103</v>
      </c>
      <c r="G41" t="s" s="104">
        <v>104</v>
      </c>
      <c r="H41" t="s" s="108">
        <v>108</v>
      </c>
      <c r="I41" s="105">
        <v>5</v>
      </c>
      <c r="J41" s="105">
        <f>77/I41</f>
        <v>15.4</v>
      </c>
      <c r="K41" s="197"/>
      <c r="L41" t="s" s="202">
        <v>495</v>
      </c>
      <c r="M41" s="203">
        <v>5.923076923076923</v>
      </c>
      <c r="N41" s="200"/>
      <c r="O41" s="200"/>
      <c r="P41" s="193"/>
      <c r="Q41" t="s" s="204">
        <v>495</v>
      </c>
      <c r="R41" s="193"/>
      <c r="S41" s="225"/>
    </row>
    <row r="42" ht="18" customHeight="1">
      <c r="A42" t="s" s="109">
        <v>70</v>
      </c>
      <c r="B42" t="s" s="108">
        <v>71</v>
      </c>
      <c r="C42" s="105">
        <v>1</v>
      </c>
      <c r="D42" s="191"/>
      <c r="E42" s="210"/>
      <c r="F42" t="s" s="110">
        <v>103</v>
      </c>
      <c r="G42" t="s" s="108">
        <v>562</v>
      </c>
      <c r="H42" t="s" s="108">
        <v>143</v>
      </c>
      <c r="I42" s="105">
        <v>2</v>
      </c>
      <c r="J42" s="105">
        <f>77/I42</f>
        <v>38.5</v>
      </c>
      <c r="K42" s="197"/>
      <c r="L42" t="s" s="223">
        <v>630</v>
      </c>
      <c r="M42" s="224">
        <v>2440.837393162393</v>
      </c>
      <c r="N42" s="200"/>
      <c r="O42" s="200"/>
      <c r="P42" s="193"/>
      <c r="Q42" t="s" s="205">
        <v>111</v>
      </c>
      <c r="R42" s="193"/>
      <c r="S42" s="225"/>
    </row>
    <row r="43" ht="18" customHeight="1">
      <c r="A43" t="s" s="109">
        <v>211</v>
      </c>
      <c r="B43" t="s" s="108">
        <v>212</v>
      </c>
      <c r="C43" s="105">
        <v>2</v>
      </c>
      <c r="D43" s="191"/>
      <c r="E43" s="210"/>
      <c r="F43" t="s" s="109">
        <v>233</v>
      </c>
      <c r="G43" t="s" s="104">
        <v>234</v>
      </c>
      <c r="H43" t="s" s="108">
        <v>384</v>
      </c>
      <c r="I43" s="104">
        <v>1</v>
      </c>
      <c r="J43" s="105">
        <f>77/I43</f>
        <v>77</v>
      </c>
      <c r="K43" s="197"/>
      <c r="L43" s="200"/>
      <c r="M43" s="200"/>
      <c r="N43" s="200"/>
      <c r="O43" s="200"/>
      <c r="P43" s="193"/>
      <c r="Q43" t="s" s="204">
        <v>128</v>
      </c>
      <c r="R43" s="193"/>
      <c r="S43" s="225"/>
    </row>
    <row r="44" ht="18" customHeight="1">
      <c r="A44" s="265"/>
      <c r="B44" s="208"/>
      <c r="C44" s="207"/>
      <c r="D44" s="193"/>
      <c r="E44" s="210"/>
      <c r="F44" t="s" s="109">
        <v>233</v>
      </c>
      <c r="G44" t="s" s="104">
        <v>234</v>
      </c>
      <c r="H44" t="s" s="110">
        <v>111</v>
      </c>
      <c r="I44" s="105">
        <v>3</v>
      </c>
      <c r="J44" s="105">
        <f>77/I44</f>
        <v>25.66666666666667</v>
      </c>
      <c r="K44" s="197"/>
      <c r="L44" s="200"/>
      <c r="M44" s="200"/>
      <c r="N44" s="200"/>
      <c r="O44" s="200"/>
      <c r="P44" s="193"/>
      <c r="Q44" t="s" s="205">
        <v>124</v>
      </c>
      <c r="R44" s="193"/>
      <c r="S44" s="225"/>
    </row>
    <row r="45" ht="18" customHeight="1">
      <c r="A45" t="s" s="249">
        <v>108</v>
      </c>
      <c r="B45" s="250"/>
      <c r="C45" s="250"/>
      <c r="D45" s="191"/>
      <c r="E45" s="210"/>
      <c r="F45" t="s" s="103">
        <v>445</v>
      </c>
      <c r="G45" t="s" s="110">
        <v>446</v>
      </c>
      <c r="H45" t="s" s="104">
        <v>124</v>
      </c>
      <c r="I45" s="105">
        <v>4</v>
      </c>
      <c r="J45" s="105">
        <f>77/I45</f>
        <v>19.25</v>
      </c>
      <c r="K45" s="197"/>
      <c r="L45" s="200"/>
      <c r="M45" s="200"/>
      <c r="N45" s="200"/>
      <c r="O45" s="200"/>
      <c r="P45" s="193"/>
      <c r="Q45" t="s" s="205">
        <v>228</v>
      </c>
      <c r="R45" s="193"/>
      <c r="S45" s="225"/>
    </row>
    <row r="46" ht="18" customHeight="1">
      <c r="A46" t="s" s="211">
        <v>39</v>
      </c>
      <c r="B46" t="s" s="211">
        <v>26</v>
      </c>
      <c r="C46" t="s" s="101">
        <v>498</v>
      </c>
      <c r="D46" s="191"/>
      <c r="E46" s="210"/>
      <c r="F46" t="s" s="109">
        <v>414</v>
      </c>
      <c r="G46" t="s" s="104">
        <v>415</v>
      </c>
      <c r="H46" t="s" s="108">
        <v>384</v>
      </c>
      <c r="I46" s="104">
        <v>5</v>
      </c>
      <c r="J46" s="105">
        <f>77/I46</f>
        <v>15.4</v>
      </c>
      <c r="K46" s="197"/>
      <c r="L46" s="200"/>
      <c r="M46" s="200"/>
      <c r="N46" s="200"/>
      <c r="O46" s="200"/>
      <c r="P46" s="193"/>
      <c r="Q46" t="s" s="205">
        <v>140</v>
      </c>
      <c r="R46" s="193"/>
      <c r="S46" s="225"/>
    </row>
    <row r="47" ht="18" customHeight="1">
      <c r="A47" t="s" s="103">
        <v>248</v>
      </c>
      <c r="B47" t="s" s="104">
        <v>249</v>
      </c>
      <c r="C47" s="105">
        <v>1</v>
      </c>
      <c r="D47" s="191"/>
      <c r="E47" s="210"/>
      <c r="F47" t="s" s="109">
        <v>414</v>
      </c>
      <c r="G47" t="s" s="109">
        <v>647</v>
      </c>
      <c r="H47" t="s" s="110">
        <v>111</v>
      </c>
      <c r="I47" s="105">
        <v>10</v>
      </c>
      <c r="J47" s="105">
        <f>77/I47</f>
        <v>7.7</v>
      </c>
      <c r="K47" s="197"/>
      <c r="L47" s="200"/>
      <c r="M47" s="200"/>
      <c r="N47" s="200"/>
      <c r="O47" s="200"/>
      <c r="P47" s="193"/>
      <c r="Q47" t="s" s="205">
        <v>111</v>
      </c>
      <c r="R47" s="193"/>
      <c r="S47" s="225"/>
    </row>
    <row r="48" ht="18" customHeight="1">
      <c r="A48" t="s" s="103">
        <v>106</v>
      </c>
      <c r="B48" t="s" s="104">
        <v>107</v>
      </c>
      <c r="C48" s="105">
        <v>2</v>
      </c>
      <c r="D48" s="191"/>
      <c r="E48" s="210"/>
      <c r="F48" t="s" s="109">
        <v>493</v>
      </c>
      <c r="G48" t="s" s="104">
        <v>550</v>
      </c>
      <c r="H48" t="s" s="110">
        <v>111</v>
      </c>
      <c r="I48" s="105">
        <v>13</v>
      </c>
      <c r="J48" s="105">
        <f>77/I48</f>
        <v>5.923076923076923</v>
      </c>
      <c r="K48" s="197"/>
      <c r="L48" s="200"/>
      <c r="M48" s="200"/>
      <c r="N48" s="200"/>
      <c r="O48" s="200"/>
      <c r="P48" s="193"/>
      <c r="Q48" t="s" s="204">
        <v>445</v>
      </c>
      <c r="R48" s="193"/>
      <c r="S48" s="225"/>
    </row>
    <row r="49" ht="18" customHeight="1">
      <c r="A49" t="s" s="103">
        <v>408</v>
      </c>
      <c r="B49" t="s" s="104">
        <v>409</v>
      </c>
      <c r="C49" s="105">
        <v>3</v>
      </c>
      <c r="D49" s="191"/>
      <c r="E49" s="210"/>
      <c r="F49" t="s" s="109">
        <v>55</v>
      </c>
      <c r="G49" t="s" s="104">
        <v>520</v>
      </c>
      <c r="H49" t="s" s="108">
        <v>384</v>
      </c>
      <c r="I49" s="104">
        <v>2</v>
      </c>
      <c r="J49" s="105">
        <f>77/I49</f>
        <v>38.5</v>
      </c>
      <c r="K49" s="197"/>
      <c r="L49" s="200"/>
      <c r="M49" s="200"/>
      <c r="N49" s="200"/>
      <c r="O49" s="200"/>
      <c r="P49" s="193"/>
      <c r="Q49" t="s" s="205">
        <v>124</v>
      </c>
      <c r="R49" s="193"/>
      <c r="S49" s="225"/>
    </row>
    <row r="50" ht="15.75" customHeight="1">
      <c r="A50" t="s" s="103">
        <v>321</v>
      </c>
      <c r="B50" t="s" s="104">
        <v>536</v>
      </c>
      <c r="C50" s="105">
        <v>4</v>
      </c>
      <c r="D50" s="191"/>
      <c r="E50" s="210"/>
      <c r="F50" t="s" s="114">
        <v>55</v>
      </c>
      <c r="G50" t="s" s="109">
        <v>520</v>
      </c>
      <c r="H50" t="s" s="108">
        <v>509</v>
      </c>
      <c r="I50" s="104">
        <v>2</v>
      </c>
      <c r="J50" s="105">
        <f>77/I50</f>
        <v>38.5</v>
      </c>
      <c r="K50" s="197"/>
      <c r="L50" s="200"/>
      <c r="M50" s="200"/>
      <c r="N50" s="200"/>
      <c r="O50" s="200"/>
      <c r="P50" s="193"/>
      <c r="Q50" t="s" s="204">
        <v>233</v>
      </c>
      <c r="R50" s="193"/>
      <c r="S50" s="225"/>
    </row>
    <row r="51" ht="15.75" customHeight="1">
      <c r="A51" t="s" s="103">
        <v>103</v>
      </c>
      <c r="B51" t="s" s="104">
        <v>104</v>
      </c>
      <c r="C51" s="105">
        <v>5</v>
      </c>
      <c r="D51" s="191"/>
      <c r="E51" s="266"/>
      <c r="F51" t="s" s="116">
        <v>55</v>
      </c>
      <c r="G51" t="s" s="117">
        <v>520</v>
      </c>
      <c r="H51" t="s" s="104">
        <v>140</v>
      </c>
      <c r="I51" s="105">
        <v>2</v>
      </c>
      <c r="J51" s="105">
        <f>77/I51</f>
        <v>38.5</v>
      </c>
      <c r="K51" s="197"/>
      <c r="L51" s="200"/>
      <c r="M51" s="200"/>
      <c r="N51" s="200"/>
      <c r="O51" s="200"/>
      <c r="P51" s="193"/>
      <c r="Q51" t="s" s="205">
        <v>384</v>
      </c>
      <c r="R51" s="193"/>
      <c r="S51" s="225"/>
    </row>
    <row r="52" ht="15.75" customHeight="1">
      <c r="A52" t="s" s="103">
        <v>473</v>
      </c>
      <c r="B52" t="s" s="104">
        <v>474</v>
      </c>
      <c r="C52" s="105">
        <v>6</v>
      </c>
      <c r="D52" s="191"/>
      <c r="E52" s="266"/>
      <c r="F52" t="s" s="118">
        <v>55</v>
      </c>
      <c r="G52" t="s" s="267">
        <v>563</v>
      </c>
      <c r="H52" t="s" s="108">
        <v>114</v>
      </c>
      <c r="I52" s="105">
        <v>2</v>
      </c>
      <c r="J52" s="105">
        <f>77/I52</f>
        <v>38.5</v>
      </c>
      <c r="K52" s="197"/>
      <c r="L52" s="200"/>
      <c r="M52" s="200"/>
      <c r="N52" s="200"/>
      <c r="O52" s="200"/>
      <c r="P52" s="193"/>
      <c r="Q52" t="s" s="205">
        <v>111</v>
      </c>
      <c r="R52" s="193"/>
      <c r="S52" s="225"/>
    </row>
    <row r="53" ht="15.75" customHeight="1">
      <c r="A53" t="s" s="103">
        <v>483</v>
      </c>
      <c r="B53" t="s" s="104">
        <v>555</v>
      </c>
      <c r="C53" s="105">
        <v>7</v>
      </c>
      <c r="D53" s="191"/>
      <c r="E53" s="266"/>
      <c r="F53" t="s" s="116">
        <v>55</v>
      </c>
      <c r="G53" t="s" s="121">
        <v>520</v>
      </c>
      <c r="H53" t="s" s="110">
        <v>343</v>
      </c>
      <c r="I53" s="105">
        <v>1</v>
      </c>
      <c r="J53" s="105">
        <f>77/I53</f>
        <v>77</v>
      </c>
      <c r="K53" s="197"/>
      <c r="L53" s="200"/>
      <c r="M53" s="200"/>
      <c r="N53" s="200"/>
      <c r="O53" s="200"/>
      <c r="P53" s="193"/>
      <c r="Q53" t="s" s="204">
        <v>211</v>
      </c>
      <c r="R53" s="193"/>
      <c r="S53" s="225"/>
    </row>
    <row r="54" ht="18.5" customHeight="1">
      <c r="A54" t="s" s="103">
        <v>440</v>
      </c>
      <c r="B54" t="s" s="104">
        <v>441</v>
      </c>
      <c r="C54" s="105">
        <v>8</v>
      </c>
      <c r="D54" s="191"/>
      <c r="E54" s="210"/>
      <c r="F54" t="s" s="268">
        <v>55</v>
      </c>
      <c r="G54" t="s" s="104">
        <v>520</v>
      </c>
      <c r="H54" t="s" s="110">
        <v>111</v>
      </c>
      <c r="I54" s="105">
        <v>1</v>
      </c>
      <c r="J54" s="105">
        <f>77/I54</f>
        <v>77</v>
      </c>
      <c r="K54" s="197"/>
      <c r="L54" s="200"/>
      <c r="M54" s="200"/>
      <c r="N54" s="200"/>
      <c r="O54" s="200"/>
      <c r="P54" s="193"/>
      <c r="Q54" t="s" s="205">
        <v>384</v>
      </c>
      <c r="R54" s="193"/>
      <c r="S54" s="225"/>
    </row>
    <row r="55" ht="18" customHeight="1">
      <c r="A55" t="s" s="103">
        <v>485</v>
      </c>
      <c r="B55" t="s" s="104">
        <v>486</v>
      </c>
      <c r="C55" s="105">
        <v>9</v>
      </c>
      <c r="D55" s="191"/>
      <c r="E55" s="210"/>
      <c r="F55" t="s" s="109">
        <v>211</v>
      </c>
      <c r="G55" t="s" s="104">
        <v>212</v>
      </c>
      <c r="H55" t="s" s="108">
        <v>384</v>
      </c>
      <c r="I55" s="104">
        <v>3</v>
      </c>
      <c r="J55" s="105">
        <f>77/I55</f>
        <v>25.66666666666667</v>
      </c>
      <c r="K55" s="197"/>
      <c r="L55" s="200"/>
      <c r="M55" s="200"/>
      <c r="N55" s="200"/>
      <c r="O55" s="200"/>
      <c r="P55" s="193"/>
      <c r="Q55" t="s" s="205">
        <v>315</v>
      </c>
      <c r="R55" s="193"/>
      <c r="S55" s="225"/>
    </row>
    <row r="56" ht="18" customHeight="1">
      <c r="A56" t="s" s="103">
        <v>487</v>
      </c>
      <c r="B56" t="s" s="104">
        <v>528</v>
      </c>
      <c r="C56" s="105">
        <v>10</v>
      </c>
      <c r="D56" s="191"/>
      <c r="E56" s="210"/>
      <c r="F56" t="s" s="109">
        <v>211</v>
      </c>
      <c r="G56" t="s" s="108">
        <v>212</v>
      </c>
      <c r="H56" t="s" s="108">
        <v>315</v>
      </c>
      <c r="I56" s="105">
        <v>2</v>
      </c>
      <c r="J56" s="105">
        <f>77/I56</f>
        <v>38.5</v>
      </c>
      <c r="K56" s="197"/>
      <c r="L56" s="200"/>
      <c r="M56" s="200"/>
      <c r="N56" s="200"/>
      <c r="O56" s="200"/>
      <c r="P56" s="193"/>
      <c r="Q56" t="s" s="205">
        <v>133</v>
      </c>
      <c r="R56" s="193"/>
      <c r="S56" s="225"/>
    </row>
    <row r="57" ht="18" customHeight="1">
      <c r="A57" s="212"/>
      <c r="B57" s="213"/>
      <c r="C57" s="213"/>
      <c r="D57" s="193"/>
      <c r="E57" s="210"/>
      <c r="F57" t="s" s="109">
        <v>211</v>
      </c>
      <c r="G57" t="s" s="108">
        <v>212</v>
      </c>
      <c r="H57" t="s" s="104">
        <v>140</v>
      </c>
      <c r="I57" s="105">
        <v>3</v>
      </c>
      <c r="J57" s="105">
        <f>77/I57</f>
        <v>25.66666666666667</v>
      </c>
      <c r="K57" s="197"/>
      <c r="L57" s="200"/>
      <c r="M57" s="200"/>
      <c r="N57" s="200"/>
      <c r="O57" s="200"/>
      <c r="P57" s="193"/>
      <c r="Q57" t="s" s="205">
        <v>140</v>
      </c>
      <c r="R57" s="193"/>
      <c r="S57" s="225"/>
    </row>
    <row r="58" ht="18" customHeight="1">
      <c r="A58" t="s" s="261">
        <v>228</v>
      </c>
      <c r="B58" s="262"/>
      <c r="C58" s="263"/>
      <c r="D58" s="191"/>
      <c r="E58" s="210"/>
      <c r="F58" t="s" s="109">
        <v>211</v>
      </c>
      <c r="G58" t="s" s="109">
        <v>212</v>
      </c>
      <c r="H58" t="s" s="110">
        <v>111</v>
      </c>
      <c r="I58" s="105">
        <v>13</v>
      </c>
      <c r="J58" s="105">
        <f>77/I58</f>
        <v>5.923076923076923</v>
      </c>
      <c r="K58" s="197"/>
      <c r="L58" s="200"/>
      <c r="M58" s="200"/>
      <c r="N58" s="200"/>
      <c r="O58" s="200"/>
      <c r="P58" s="193"/>
      <c r="Q58" t="s" s="205">
        <v>111</v>
      </c>
      <c r="R58" s="193"/>
      <c r="S58" s="225"/>
    </row>
    <row r="59" ht="18" customHeight="1">
      <c r="A59" t="s" s="101">
        <v>39</v>
      </c>
      <c r="B59" t="s" s="101">
        <v>26</v>
      </c>
      <c r="C59" t="s" s="101">
        <v>498</v>
      </c>
      <c r="D59" s="191"/>
      <c r="E59" s="210"/>
      <c r="F59" t="s" s="109">
        <v>211</v>
      </c>
      <c r="G59" t="s" s="109">
        <v>212</v>
      </c>
      <c r="H59" t="s" s="104">
        <v>133</v>
      </c>
      <c r="I59" s="104">
        <v>1</v>
      </c>
      <c r="J59" s="105">
        <f>77/I59</f>
        <v>77</v>
      </c>
      <c r="K59" s="197"/>
      <c r="L59" s="200"/>
      <c r="M59" s="200"/>
      <c r="N59" s="200"/>
      <c r="O59" s="200"/>
      <c r="P59" s="193"/>
      <c r="Q59" t="s" s="204">
        <v>321</v>
      </c>
      <c r="R59" s="193"/>
      <c r="S59" s="225"/>
    </row>
    <row r="60" ht="18" customHeight="1">
      <c r="A60" t="s" s="103">
        <v>125</v>
      </c>
      <c r="B60" t="s" s="104">
        <v>126</v>
      </c>
      <c r="C60" s="105">
        <v>1</v>
      </c>
      <c r="D60" s="191"/>
      <c r="E60" s="210"/>
      <c r="F60" t="s" s="103">
        <v>128</v>
      </c>
      <c r="G60" t="s" s="110">
        <v>129</v>
      </c>
      <c r="H60" t="s" s="104">
        <v>124</v>
      </c>
      <c r="I60" s="105">
        <v>2</v>
      </c>
      <c r="J60" s="105">
        <f>77/I60</f>
        <v>38.5</v>
      </c>
      <c r="K60" s="197"/>
      <c r="L60" s="200"/>
      <c r="M60" s="200"/>
      <c r="N60" s="200"/>
      <c r="O60" s="200"/>
      <c r="P60" s="193"/>
      <c r="Q60" t="s" s="205">
        <v>384</v>
      </c>
      <c r="R60" s="193"/>
      <c r="S60" s="225"/>
    </row>
    <row r="61" ht="18" customHeight="1">
      <c r="A61" t="s" s="103">
        <v>254</v>
      </c>
      <c r="B61" t="s" s="104">
        <v>255</v>
      </c>
      <c r="C61" s="105">
        <v>2</v>
      </c>
      <c r="D61" s="191"/>
      <c r="E61" s="210"/>
      <c r="F61" t="s" s="103">
        <v>128</v>
      </c>
      <c r="G61" t="s" s="104">
        <v>129</v>
      </c>
      <c r="H61" t="s" s="110">
        <v>228</v>
      </c>
      <c r="I61" s="105">
        <v>4</v>
      </c>
      <c r="J61" s="105">
        <f>77/I61</f>
        <v>19.25</v>
      </c>
      <c r="K61" s="197"/>
      <c r="L61" s="200"/>
      <c r="M61" s="200"/>
      <c r="N61" s="200"/>
      <c r="O61" s="200"/>
      <c r="P61" s="193"/>
      <c r="Q61" t="s" s="205">
        <v>108</v>
      </c>
      <c r="R61" s="193"/>
      <c r="S61" s="225"/>
    </row>
    <row r="62" ht="18" customHeight="1">
      <c r="A62" t="s" s="103">
        <v>230</v>
      </c>
      <c r="B62" t="s" s="104">
        <v>646</v>
      </c>
      <c r="C62" s="105">
        <v>3</v>
      </c>
      <c r="D62" s="191"/>
      <c r="E62" s="210"/>
      <c r="F62" t="s" s="103">
        <v>128</v>
      </c>
      <c r="G62" t="s" s="108">
        <v>129</v>
      </c>
      <c r="H62" t="s" s="104">
        <v>140</v>
      </c>
      <c r="I62" s="105">
        <v>1</v>
      </c>
      <c r="J62" s="105">
        <f>77/I62</f>
        <v>77</v>
      </c>
      <c r="K62" s="197"/>
      <c r="L62" s="200"/>
      <c r="M62" s="200"/>
      <c r="N62" s="200"/>
      <c r="O62" s="200"/>
      <c r="P62" s="193"/>
      <c r="Q62" t="s" s="205">
        <v>111</v>
      </c>
      <c r="R62" s="193"/>
      <c r="S62" s="225"/>
    </row>
    <row r="63" ht="18" customHeight="1">
      <c r="A63" t="s" s="103">
        <v>128</v>
      </c>
      <c r="B63" t="s" s="104">
        <v>129</v>
      </c>
      <c r="C63" s="105">
        <v>4</v>
      </c>
      <c r="D63" s="191"/>
      <c r="E63" s="210"/>
      <c r="F63" t="s" s="109">
        <v>128</v>
      </c>
      <c r="G63" t="s" s="109">
        <v>129</v>
      </c>
      <c r="H63" t="s" s="110">
        <v>111</v>
      </c>
      <c r="I63" s="105">
        <v>7</v>
      </c>
      <c r="J63" s="105">
        <f>77/I63</f>
        <v>11</v>
      </c>
      <c r="K63" s="197"/>
      <c r="L63" s="200"/>
      <c r="M63" s="200"/>
      <c r="N63" s="200"/>
      <c r="O63" s="200"/>
      <c r="P63" s="193"/>
      <c r="Q63" t="s" s="204">
        <v>414</v>
      </c>
      <c r="R63" s="193"/>
      <c r="S63" s="225"/>
    </row>
    <row r="64" ht="18" customHeight="1">
      <c r="A64" s="212"/>
      <c r="B64" s="213"/>
      <c r="C64" s="213"/>
      <c r="D64" s="193"/>
      <c r="E64" s="210"/>
      <c r="F64" t="s" s="103">
        <v>412</v>
      </c>
      <c r="G64" t="s" s="110">
        <v>645</v>
      </c>
      <c r="H64" t="s" s="104">
        <v>124</v>
      </c>
      <c r="I64" s="105">
        <v>3</v>
      </c>
      <c r="J64" s="105">
        <f>77/I64</f>
        <v>25.66666666666667</v>
      </c>
      <c r="K64" s="197"/>
      <c r="L64" s="200"/>
      <c r="M64" s="200"/>
      <c r="N64" s="200"/>
      <c r="O64" s="200"/>
      <c r="P64" s="193"/>
      <c r="Q64" t="s" s="205">
        <v>384</v>
      </c>
      <c r="R64" s="193"/>
      <c r="S64" s="225"/>
    </row>
    <row r="65" ht="18" customHeight="1">
      <c r="A65" t="s" s="261">
        <v>140</v>
      </c>
      <c r="B65" s="262"/>
      <c r="C65" s="263"/>
      <c r="D65" s="191"/>
      <c r="E65" s="210"/>
      <c r="F65" t="s" s="109">
        <v>481</v>
      </c>
      <c r="G65" t="s" s="104">
        <v>553</v>
      </c>
      <c r="H65" t="s" s="110">
        <v>111</v>
      </c>
      <c r="I65" s="105">
        <v>7</v>
      </c>
      <c r="J65" s="105">
        <f>77/I65</f>
        <v>11</v>
      </c>
      <c r="K65" s="197"/>
      <c r="L65" s="200"/>
      <c r="M65" s="200"/>
      <c r="N65" s="200"/>
      <c r="O65" s="200"/>
      <c r="P65" s="193"/>
      <c r="Q65" t="s" s="205">
        <v>111</v>
      </c>
      <c r="R65" s="193"/>
      <c r="S65" s="225"/>
    </row>
    <row r="66" ht="18" customHeight="1">
      <c r="A66" t="s" s="211">
        <v>39</v>
      </c>
      <c r="B66" t="s" s="211">
        <v>26</v>
      </c>
      <c r="C66" t="s" s="217">
        <v>498</v>
      </c>
      <c r="D66" s="191"/>
      <c r="E66" s="210"/>
      <c r="F66" t="s" s="109">
        <v>109</v>
      </c>
      <c r="G66" t="s" s="104">
        <v>110</v>
      </c>
      <c r="H66" t="s" s="110">
        <v>111</v>
      </c>
      <c r="I66" s="105">
        <v>4</v>
      </c>
      <c r="J66" s="105">
        <f>77/I66</f>
        <v>19.25</v>
      </c>
      <c r="K66" s="197"/>
      <c r="L66" s="200"/>
      <c r="M66" s="200"/>
      <c r="N66" s="200"/>
      <c r="O66" s="200"/>
      <c r="P66" s="193"/>
      <c r="Q66" t="s" s="204">
        <v>440</v>
      </c>
      <c r="R66" s="193"/>
      <c r="S66" s="225"/>
    </row>
    <row r="67" ht="18" customHeight="1">
      <c r="A67" t="s" s="103">
        <v>128</v>
      </c>
      <c r="B67" t="s" s="108">
        <v>129</v>
      </c>
      <c r="C67" s="105">
        <v>1</v>
      </c>
      <c r="D67" s="191"/>
      <c r="E67" s="210"/>
      <c r="F67" t="s" s="103">
        <v>483</v>
      </c>
      <c r="G67" t="s" s="104">
        <v>555</v>
      </c>
      <c r="H67" t="s" s="108">
        <v>108</v>
      </c>
      <c r="I67" s="105">
        <v>7</v>
      </c>
      <c r="J67" s="105">
        <f>77/I67</f>
        <v>11</v>
      </c>
      <c r="K67" s="197"/>
      <c r="L67" s="200"/>
      <c r="M67" s="200"/>
      <c r="N67" s="200"/>
      <c r="O67" s="200"/>
      <c r="P67" s="193"/>
      <c r="Q67" t="s" s="205">
        <v>384</v>
      </c>
      <c r="R67" s="193"/>
      <c r="S67" s="225"/>
    </row>
    <row r="68" ht="18" customHeight="1">
      <c r="A68" t="s" s="109">
        <v>55</v>
      </c>
      <c r="B68" t="s" s="109">
        <v>520</v>
      </c>
      <c r="C68" s="105">
        <v>2</v>
      </c>
      <c r="D68" s="191"/>
      <c r="E68" s="210"/>
      <c r="F68" t="s" s="109">
        <v>447</v>
      </c>
      <c r="G68" t="s" s="104">
        <v>448</v>
      </c>
      <c r="H68" t="s" s="108">
        <v>90</v>
      </c>
      <c r="I68" s="105">
        <v>4</v>
      </c>
      <c r="J68" s="105">
        <f>77/I68</f>
        <v>19.25</v>
      </c>
      <c r="K68" s="197"/>
      <c r="L68" s="200"/>
      <c r="M68" s="200"/>
      <c r="N68" s="200"/>
      <c r="O68" s="200"/>
      <c r="P68" s="193"/>
      <c r="Q68" t="s" s="205">
        <v>108</v>
      </c>
      <c r="R68" s="193"/>
      <c r="S68" s="225"/>
    </row>
    <row r="69" ht="18" customHeight="1">
      <c r="A69" t="s" s="109">
        <v>211</v>
      </c>
      <c r="B69" t="s" s="108">
        <v>212</v>
      </c>
      <c r="C69" s="105">
        <v>3</v>
      </c>
      <c r="D69" s="191"/>
      <c r="E69" s="210"/>
      <c r="F69" t="s" s="103">
        <v>70</v>
      </c>
      <c r="G69" t="s" s="104">
        <v>71</v>
      </c>
      <c r="H69" t="s" s="104">
        <v>154</v>
      </c>
      <c r="I69" s="104">
        <v>1</v>
      </c>
      <c r="J69" s="105">
        <f>77/I69</f>
        <v>77</v>
      </c>
      <c r="K69" s="197"/>
      <c r="L69" s="200"/>
      <c r="M69" s="200"/>
      <c r="N69" s="200"/>
      <c r="O69" s="200"/>
      <c r="P69" s="193"/>
      <c r="Q69" t="s" s="204">
        <v>230</v>
      </c>
      <c r="R69" s="193"/>
      <c r="S69" s="225"/>
    </row>
    <row r="70" ht="18" customHeight="1">
      <c r="A70" t="s" s="103">
        <v>138</v>
      </c>
      <c r="B70" t="s" s="109">
        <v>139</v>
      </c>
      <c r="C70" s="105">
        <v>4</v>
      </c>
      <c r="D70" s="191"/>
      <c r="E70" s="210"/>
      <c r="F70" t="s" s="109">
        <v>70</v>
      </c>
      <c r="G70" t="s" s="104">
        <v>71</v>
      </c>
      <c r="H70" t="s" s="108">
        <v>90</v>
      </c>
      <c r="I70" s="105">
        <v>1</v>
      </c>
      <c r="J70" s="105">
        <f>77/I70</f>
        <v>77</v>
      </c>
      <c r="K70" s="197"/>
      <c r="L70" s="200"/>
      <c r="M70" s="200"/>
      <c r="N70" s="200"/>
      <c r="O70" s="200"/>
      <c r="P70" s="193"/>
      <c r="Q70" t="s" s="205">
        <v>509</v>
      </c>
      <c r="R70" s="193"/>
      <c r="S70" s="225"/>
    </row>
    <row r="71" ht="18" customHeight="1">
      <c r="A71" t="s" s="109">
        <v>248</v>
      </c>
      <c r="B71" t="s" s="108">
        <v>249</v>
      </c>
      <c r="C71" s="105">
        <v>5</v>
      </c>
      <c r="D71" s="191"/>
      <c r="E71" s="210"/>
      <c r="F71" t="s" s="109">
        <v>70</v>
      </c>
      <c r="G71" t="s" s="108">
        <v>71</v>
      </c>
      <c r="H71" t="s" s="108">
        <v>315</v>
      </c>
      <c r="I71" s="105">
        <v>1</v>
      </c>
      <c r="J71" s="105">
        <f>77/I71</f>
        <v>77</v>
      </c>
      <c r="K71" s="197"/>
      <c r="L71" s="200"/>
      <c r="M71" s="200"/>
      <c r="N71" s="200"/>
      <c r="O71" s="200"/>
      <c r="P71" s="193"/>
      <c r="Q71" t="s" s="205">
        <v>154</v>
      </c>
      <c r="R71" s="193"/>
      <c r="S71" s="225"/>
    </row>
    <row r="72" ht="18" customHeight="1">
      <c r="A72" s="212"/>
      <c r="B72" s="213"/>
      <c r="C72" s="213"/>
      <c r="D72" s="193"/>
      <c r="E72" s="210"/>
      <c r="F72" t="s" s="110">
        <v>70</v>
      </c>
      <c r="G72" t="s" s="108">
        <v>71</v>
      </c>
      <c r="H72" t="s" s="108">
        <v>143</v>
      </c>
      <c r="I72" s="105">
        <v>3</v>
      </c>
      <c r="J72" s="105">
        <f>77/I72</f>
        <v>25.66666666666667</v>
      </c>
      <c r="K72" s="197"/>
      <c r="L72" s="200"/>
      <c r="M72" s="200"/>
      <c r="N72" s="200"/>
      <c r="O72" s="200"/>
      <c r="P72" s="193"/>
      <c r="Q72" t="s" s="205">
        <v>228</v>
      </c>
      <c r="R72" s="193"/>
      <c r="S72" s="225"/>
    </row>
    <row r="73" ht="18" customHeight="1">
      <c r="A73" t="s" s="261">
        <v>143</v>
      </c>
      <c r="B73" s="262"/>
      <c r="C73" s="263"/>
      <c r="D73" s="191"/>
      <c r="E73" s="210"/>
      <c r="F73" t="s" s="109">
        <v>70</v>
      </c>
      <c r="G73" t="s" s="104">
        <v>71</v>
      </c>
      <c r="H73" t="s" s="110">
        <v>343</v>
      </c>
      <c r="I73" s="105">
        <v>3</v>
      </c>
      <c r="J73" s="105">
        <f>77/I73</f>
        <v>25.66666666666667</v>
      </c>
      <c r="K73" s="197"/>
      <c r="L73" s="200"/>
      <c r="M73" s="200"/>
      <c r="N73" s="200"/>
      <c r="O73" s="200"/>
      <c r="P73" s="193"/>
      <c r="Q73" t="s" s="204">
        <v>443</v>
      </c>
      <c r="R73" s="193"/>
      <c r="S73" s="225"/>
    </row>
    <row r="74" ht="18" customHeight="1">
      <c r="A74" t="s" s="211">
        <v>39</v>
      </c>
      <c r="B74" t="s" s="211">
        <v>26</v>
      </c>
      <c r="C74" t="s" s="101">
        <v>498</v>
      </c>
      <c r="D74" s="191"/>
      <c r="E74" s="210"/>
      <c r="F74" t="s" s="109">
        <v>70</v>
      </c>
      <c r="G74" t="s" s="104">
        <v>71</v>
      </c>
      <c r="H74" t="s" s="110">
        <v>111</v>
      </c>
      <c r="I74" s="105">
        <v>1</v>
      </c>
      <c r="J74" s="105">
        <f>77/I74</f>
        <v>77</v>
      </c>
      <c r="K74" s="197"/>
      <c r="L74" s="200"/>
      <c r="M74" s="200"/>
      <c r="N74" s="200"/>
      <c r="O74" s="200"/>
      <c r="P74" s="193"/>
      <c r="Q74" t="s" s="205">
        <v>154</v>
      </c>
      <c r="R74" s="193"/>
      <c r="S74" s="225"/>
    </row>
    <row r="75" ht="18" customHeight="1">
      <c r="A75" t="s" s="110">
        <v>141</v>
      </c>
      <c r="B75" t="s" s="108">
        <v>142</v>
      </c>
      <c r="C75" s="105">
        <v>1</v>
      </c>
      <c r="D75" s="191"/>
      <c r="E75" s="210"/>
      <c r="F75" t="s" s="103">
        <v>106</v>
      </c>
      <c r="G75" t="s" s="104">
        <v>107</v>
      </c>
      <c r="H75" t="s" s="108">
        <v>108</v>
      </c>
      <c r="I75" s="105">
        <v>2</v>
      </c>
      <c r="J75" s="105">
        <f>77/I75</f>
        <v>38.5</v>
      </c>
      <c r="K75" s="197"/>
      <c r="L75" s="200"/>
      <c r="M75" s="200"/>
      <c r="N75" s="200"/>
      <c r="O75" s="200"/>
      <c r="P75" s="193"/>
      <c r="Q75" t="s" s="204">
        <v>371</v>
      </c>
      <c r="R75" s="193"/>
      <c r="S75" s="225"/>
    </row>
    <row r="76" ht="18" customHeight="1">
      <c r="A76" t="s" s="110">
        <v>103</v>
      </c>
      <c r="B76" t="s" s="108">
        <v>562</v>
      </c>
      <c r="C76" s="105">
        <v>2</v>
      </c>
      <c r="D76" s="191"/>
      <c r="E76" s="210"/>
      <c r="F76" t="s" s="103">
        <v>136</v>
      </c>
      <c r="G76" t="s" s="108">
        <v>272</v>
      </c>
      <c r="H76" t="s" s="108">
        <v>114</v>
      </c>
      <c r="I76" s="105">
        <v>1</v>
      </c>
      <c r="J76" s="105">
        <f>77/I76</f>
        <v>77</v>
      </c>
      <c r="K76" s="197"/>
      <c r="L76" s="200"/>
      <c r="M76" s="200"/>
      <c r="N76" s="200"/>
      <c r="O76" s="200"/>
      <c r="P76" s="193"/>
      <c r="Q76" t="s" s="205">
        <v>90</v>
      </c>
      <c r="R76" s="193"/>
      <c r="S76" s="225"/>
    </row>
    <row r="77" ht="18" customHeight="1">
      <c r="A77" t="s" s="110">
        <v>70</v>
      </c>
      <c r="B77" t="s" s="108">
        <v>71</v>
      </c>
      <c r="C77" s="105">
        <v>3</v>
      </c>
      <c r="D77" s="191"/>
      <c r="E77" s="210"/>
      <c r="F77" t="s" s="109">
        <v>440</v>
      </c>
      <c r="G77" t="s" s="104">
        <v>441</v>
      </c>
      <c r="H77" t="s" s="108">
        <v>384</v>
      </c>
      <c r="I77" s="104">
        <v>6</v>
      </c>
      <c r="J77" s="105">
        <f>77/I77</f>
        <v>12.83333333333333</v>
      </c>
      <c r="K77" s="197"/>
      <c r="L77" s="200"/>
      <c r="M77" s="200"/>
      <c r="N77" s="200"/>
      <c r="O77" s="200"/>
      <c r="P77" s="193"/>
      <c r="Q77" t="s" s="205">
        <v>111</v>
      </c>
      <c r="R77" s="193"/>
      <c r="S77" s="225"/>
    </row>
    <row r="78" ht="18" customHeight="1">
      <c r="A78" s="212"/>
      <c r="B78" s="213"/>
      <c r="C78" s="213"/>
      <c r="D78" s="193"/>
      <c r="E78" s="210"/>
      <c r="F78" t="s" s="103">
        <v>440</v>
      </c>
      <c r="G78" t="s" s="104">
        <v>441</v>
      </c>
      <c r="H78" t="s" s="108">
        <v>108</v>
      </c>
      <c r="I78" s="105">
        <v>8</v>
      </c>
      <c r="J78" s="105">
        <f>77/I78</f>
        <v>9.625</v>
      </c>
      <c r="K78" s="197"/>
      <c r="L78" s="200"/>
      <c r="M78" s="200"/>
      <c r="N78" s="200"/>
      <c r="O78" s="200"/>
      <c r="P78" s="193"/>
      <c r="Q78" t="s" s="204">
        <v>248</v>
      </c>
      <c r="R78" s="193"/>
      <c r="S78" s="225"/>
    </row>
    <row r="79" ht="18" customHeight="1">
      <c r="A79" t="s" s="261">
        <v>114</v>
      </c>
      <c r="B79" s="262"/>
      <c r="C79" s="263"/>
      <c r="D79" s="191"/>
      <c r="E79" s="210"/>
      <c r="F79" t="s" s="109">
        <v>495</v>
      </c>
      <c r="G79" t="s" s="109">
        <v>558</v>
      </c>
      <c r="H79" t="s" s="110">
        <v>111</v>
      </c>
      <c r="I79" s="105">
        <v>13</v>
      </c>
      <c r="J79" s="105">
        <f>77/I79</f>
        <v>5.923076923076923</v>
      </c>
      <c r="K79" s="197"/>
      <c r="L79" s="200"/>
      <c r="M79" s="200"/>
      <c r="N79" s="200"/>
      <c r="O79" s="200"/>
      <c r="P79" s="193"/>
      <c r="Q79" t="s" s="205">
        <v>108</v>
      </c>
      <c r="R79" s="193"/>
      <c r="S79" s="225"/>
    </row>
    <row r="80" ht="15.75" customHeight="1">
      <c r="A80" t="s" s="269">
        <v>39</v>
      </c>
      <c r="B80" t="s" s="101">
        <v>26</v>
      </c>
      <c r="C80" t="s" s="101">
        <v>498</v>
      </c>
      <c r="D80" s="191"/>
      <c r="E80" s="193"/>
      <c r="F80" s="230"/>
      <c r="G80" s="230"/>
      <c r="H80" s="231"/>
      <c r="I80" s="270"/>
      <c r="J80" s="232"/>
      <c r="K80" s="193"/>
      <c r="L80" s="193"/>
      <c r="M80" s="193"/>
      <c r="N80" s="193"/>
      <c r="O80" s="193"/>
      <c r="P80" s="193"/>
      <c r="Q80" t="s" s="205">
        <v>140</v>
      </c>
      <c r="R80" s="193"/>
      <c r="S80" s="225"/>
    </row>
    <row r="81" ht="15.75" customHeight="1">
      <c r="A81" t="s" s="118">
        <v>136</v>
      </c>
      <c r="B81" t="s" s="267">
        <v>272</v>
      </c>
      <c r="C81" s="105">
        <v>1</v>
      </c>
      <c r="D81" s="191"/>
      <c r="E81" s="193"/>
      <c r="F81" s="233"/>
      <c r="G81" s="234"/>
      <c r="H81" s="271"/>
      <c r="I81" s="200"/>
      <c r="J81" s="200"/>
      <c r="K81" s="193"/>
      <c r="L81" s="193"/>
      <c r="M81" s="193"/>
      <c r="N81" s="193"/>
      <c r="O81" s="193"/>
      <c r="P81" s="193"/>
      <c r="Q81" t="s" s="204">
        <v>106</v>
      </c>
      <c r="R81" s="193"/>
      <c r="S81" s="225"/>
    </row>
    <row r="82" ht="15.75" customHeight="1">
      <c r="A82" t="s" s="118">
        <v>55</v>
      </c>
      <c r="B82" t="s" s="267">
        <v>563</v>
      </c>
      <c r="C82" s="105">
        <v>2</v>
      </c>
      <c r="D82" s="191"/>
      <c r="E82" s="193"/>
      <c r="F82" s="272"/>
      <c r="G82" s="272"/>
      <c r="H82" s="195"/>
      <c r="I82" s="200"/>
      <c r="J82" s="200"/>
      <c r="K82" s="193"/>
      <c r="L82" s="193"/>
      <c r="M82" s="193"/>
      <c r="N82" s="193"/>
      <c r="O82" s="193"/>
      <c r="P82" s="193"/>
      <c r="Q82" t="s" s="205">
        <v>108</v>
      </c>
      <c r="R82" s="193"/>
      <c r="S82" s="225"/>
    </row>
    <row r="83" ht="15.75" customHeight="1">
      <c r="A83" t="s" s="118">
        <v>91</v>
      </c>
      <c r="B83" t="s" s="267">
        <v>564</v>
      </c>
      <c r="C83" s="105">
        <v>3</v>
      </c>
      <c r="D83" s="191"/>
      <c r="E83" s="193"/>
      <c r="F83" s="271"/>
      <c r="G83" s="234"/>
      <c r="H83" s="234"/>
      <c r="I83" s="193"/>
      <c r="J83" s="200"/>
      <c r="K83" s="193"/>
      <c r="L83" s="193"/>
      <c r="M83" s="193"/>
      <c r="N83" s="193"/>
      <c r="O83" s="193"/>
      <c r="P83" s="193"/>
      <c r="Q83" t="s" s="204">
        <v>408</v>
      </c>
      <c r="R83" s="193"/>
      <c r="S83" s="225"/>
    </row>
    <row r="84" ht="18.5" customHeight="1">
      <c r="A84" s="273"/>
      <c r="B84" s="213"/>
      <c r="C84" s="213"/>
      <c r="D84" s="193"/>
      <c r="E84" s="193"/>
      <c r="F84" s="233"/>
      <c r="G84" s="234"/>
      <c r="H84" s="234"/>
      <c r="I84" s="193"/>
      <c r="J84" s="200"/>
      <c r="K84" s="193"/>
      <c r="L84" s="193"/>
      <c r="M84" s="193"/>
      <c r="N84" s="193"/>
      <c r="O84" s="193"/>
      <c r="P84" s="193"/>
      <c r="Q84" t="s" s="205">
        <v>108</v>
      </c>
      <c r="R84" s="193"/>
      <c r="S84" s="225"/>
    </row>
    <row r="85" ht="18" customHeight="1">
      <c r="A85" t="s" s="274">
        <v>343</v>
      </c>
      <c r="B85" s="262"/>
      <c r="C85" s="262"/>
      <c r="D85" s="193"/>
      <c r="E85" s="193"/>
      <c r="F85" s="272"/>
      <c r="G85" s="237"/>
      <c r="H85" s="195"/>
      <c r="I85" s="200"/>
      <c r="J85" s="200"/>
      <c r="K85" s="193"/>
      <c r="L85" s="193"/>
      <c r="M85" s="193"/>
      <c r="N85" s="193"/>
      <c r="O85" s="193"/>
      <c r="P85" s="193"/>
      <c r="Q85" t="s" s="204">
        <v>103</v>
      </c>
      <c r="R85" s="193"/>
      <c r="S85" s="225"/>
    </row>
    <row r="86" ht="18" customHeight="1">
      <c r="A86" t="s" s="101">
        <v>26</v>
      </c>
      <c r="B86" t="s" s="101">
        <v>26</v>
      </c>
      <c r="C86" t="s" s="101">
        <v>498</v>
      </c>
      <c r="D86" s="191"/>
      <c r="E86" s="193"/>
      <c r="F86" s="233"/>
      <c r="G86" s="195"/>
      <c r="H86" s="234"/>
      <c r="I86" s="193"/>
      <c r="J86" s="200"/>
      <c r="K86" s="193"/>
      <c r="L86" s="193"/>
      <c r="M86" s="193"/>
      <c r="N86" s="193"/>
      <c r="O86" s="193"/>
      <c r="P86" s="193"/>
      <c r="Q86" t="s" s="205">
        <v>108</v>
      </c>
      <c r="R86" s="193"/>
      <c r="S86" s="225"/>
    </row>
    <row r="87" ht="18" customHeight="1">
      <c r="A87" t="s" s="109">
        <v>55</v>
      </c>
      <c r="B87" t="s" s="104">
        <v>520</v>
      </c>
      <c r="C87" s="105">
        <v>1</v>
      </c>
      <c r="D87" s="191"/>
      <c r="E87" s="193"/>
      <c r="F87" s="233"/>
      <c r="G87" s="195"/>
      <c r="H87" s="195"/>
      <c r="I87" s="193"/>
      <c r="J87" s="200"/>
      <c r="K87" s="193"/>
      <c r="L87" s="193"/>
      <c r="M87" s="193"/>
      <c r="N87" s="193"/>
      <c r="O87" s="193"/>
      <c r="P87" s="193"/>
      <c r="Q87" t="s" s="205">
        <v>143</v>
      </c>
      <c r="R87" s="193"/>
      <c r="S87" s="225"/>
    </row>
    <row r="88" ht="18" customHeight="1">
      <c r="A88" t="s" s="109">
        <v>125</v>
      </c>
      <c r="B88" t="s" s="104">
        <v>565</v>
      </c>
      <c r="C88" s="105">
        <v>2</v>
      </c>
      <c r="D88" s="191"/>
      <c r="E88" s="193"/>
      <c r="F88" s="233"/>
      <c r="G88" s="195"/>
      <c r="H88" s="195"/>
      <c r="I88" s="193"/>
      <c r="J88" s="200"/>
      <c r="K88" s="193"/>
      <c r="L88" s="193"/>
      <c r="M88" s="193"/>
      <c r="N88" s="193"/>
      <c r="O88" s="193"/>
      <c r="P88" s="193"/>
      <c r="Q88" t="s" s="204">
        <v>473</v>
      </c>
      <c r="R88" s="193"/>
      <c r="S88" s="225"/>
    </row>
    <row r="89" ht="18" customHeight="1">
      <c r="A89" t="s" s="109">
        <v>70</v>
      </c>
      <c r="B89" t="s" s="104">
        <v>71</v>
      </c>
      <c r="C89" s="105">
        <v>3</v>
      </c>
      <c r="D89" s="191"/>
      <c r="E89" s="193"/>
      <c r="F89" s="233"/>
      <c r="G89" s="195"/>
      <c r="H89" s="195"/>
      <c r="I89" s="195"/>
      <c r="J89" s="200"/>
      <c r="K89" s="193"/>
      <c r="L89" s="193"/>
      <c r="M89" s="193"/>
      <c r="N89" s="193"/>
      <c r="O89" s="193"/>
      <c r="P89" s="193"/>
      <c r="Q89" t="s" s="205">
        <v>108</v>
      </c>
      <c r="R89" s="193"/>
      <c r="S89" s="225"/>
    </row>
    <row r="90" ht="18" customHeight="1">
      <c r="A90" t="s" s="105">
        <v>254</v>
      </c>
      <c r="B90" t="s" s="104">
        <v>255</v>
      </c>
      <c r="C90" s="105">
        <v>4</v>
      </c>
      <c r="D90" s="191"/>
      <c r="E90" s="193"/>
      <c r="F90" s="271"/>
      <c r="G90" s="234"/>
      <c r="H90" s="234"/>
      <c r="I90" s="193"/>
      <c r="J90" s="200"/>
      <c r="K90" s="193"/>
      <c r="L90" s="193"/>
      <c r="M90" s="193"/>
      <c r="N90" s="193"/>
      <c r="O90" s="193"/>
      <c r="P90" s="193"/>
      <c r="Q90" t="s" s="204">
        <v>483</v>
      </c>
      <c r="R90" s="193"/>
      <c r="S90" s="225"/>
    </row>
    <row r="91" ht="18" customHeight="1">
      <c r="A91" s="212"/>
      <c r="B91" s="213"/>
      <c r="C91" s="213"/>
      <c r="D91" s="193"/>
      <c r="E91" s="193"/>
      <c r="F91" s="234"/>
      <c r="G91" s="234"/>
      <c r="H91" s="195"/>
      <c r="I91" s="193"/>
      <c r="J91" s="200"/>
      <c r="K91" s="193"/>
      <c r="L91" s="193"/>
      <c r="M91" s="193"/>
      <c r="N91" s="193"/>
      <c r="O91" s="193"/>
      <c r="P91" s="193"/>
      <c r="Q91" t="s" s="205">
        <v>108</v>
      </c>
      <c r="R91" s="193"/>
      <c r="S91" s="225"/>
    </row>
    <row r="92" ht="18" customHeight="1">
      <c r="A92" t="s" s="261">
        <v>111</v>
      </c>
      <c r="B92" s="262"/>
      <c r="C92" s="263"/>
      <c r="D92" s="191"/>
      <c r="E92" s="193"/>
      <c r="F92" s="233"/>
      <c r="G92" s="234"/>
      <c r="H92" s="234"/>
      <c r="I92" s="200"/>
      <c r="J92" s="200"/>
      <c r="K92" s="193"/>
      <c r="L92" s="193"/>
      <c r="M92" s="193"/>
      <c r="N92" s="193"/>
      <c r="O92" s="193"/>
      <c r="P92" s="193"/>
      <c r="Q92" t="s" s="204">
        <v>485</v>
      </c>
      <c r="R92" s="193"/>
      <c r="S92" s="225"/>
    </row>
    <row r="93" ht="18" customHeight="1">
      <c r="A93" t="s" s="211">
        <v>39</v>
      </c>
      <c r="B93" t="s" s="211">
        <v>26</v>
      </c>
      <c r="C93" t="s" s="211">
        <v>498</v>
      </c>
      <c r="D93" s="191"/>
      <c r="E93" s="193"/>
      <c r="F93" s="272"/>
      <c r="G93" s="237"/>
      <c r="H93" s="195"/>
      <c r="I93" s="200"/>
      <c r="J93" s="200"/>
      <c r="K93" s="193"/>
      <c r="L93" s="193"/>
      <c r="M93" s="193"/>
      <c r="N93" s="193"/>
      <c r="O93" s="193"/>
      <c r="P93" s="193"/>
      <c r="Q93" t="s" s="205">
        <v>108</v>
      </c>
      <c r="R93" s="193"/>
      <c r="S93" s="225"/>
    </row>
    <row r="94" ht="18" customHeight="1">
      <c r="A94" t="s" s="109">
        <v>55</v>
      </c>
      <c r="B94" t="s" s="104">
        <v>520</v>
      </c>
      <c r="C94" s="105">
        <v>1</v>
      </c>
      <c r="D94" s="191"/>
      <c r="E94" s="193"/>
      <c r="F94" s="233"/>
      <c r="G94" s="195"/>
      <c r="H94" s="195"/>
      <c r="I94" s="193"/>
      <c r="J94" s="200"/>
      <c r="K94" s="193"/>
      <c r="L94" s="193"/>
      <c r="M94" s="193"/>
      <c r="N94" s="193"/>
      <c r="O94" s="193"/>
      <c r="P94" s="193"/>
      <c r="Q94" t="s" s="204">
        <v>487</v>
      </c>
      <c r="R94" s="193"/>
      <c r="S94" s="225"/>
    </row>
    <row r="95" ht="18" customHeight="1">
      <c r="A95" t="s" s="109">
        <v>70</v>
      </c>
      <c r="B95" t="s" s="104">
        <v>71</v>
      </c>
      <c r="C95" s="105">
        <v>1</v>
      </c>
      <c r="D95" s="191"/>
      <c r="E95" s="193"/>
      <c r="F95" s="233"/>
      <c r="G95" s="233"/>
      <c r="H95" s="195"/>
      <c r="I95" s="195"/>
      <c r="J95" s="200"/>
      <c r="K95" s="193"/>
      <c r="L95" s="193"/>
      <c r="M95" s="193"/>
      <c r="N95" s="193"/>
      <c r="O95" s="193"/>
      <c r="P95" s="193"/>
      <c r="Q95" t="s" s="205">
        <v>108</v>
      </c>
      <c r="R95" s="193"/>
      <c r="S95" s="225"/>
    </row>
    <row r="96" ht="18" customHeight="1">
      <c r="A96" t="s" s="109">
        <v>233</v>
      </c>
      <c r="B96" t="s" s="104">
        <v>234</v>
      </c>
      <c r="C96" s="105">
        <v>3</v>
      </c>
      <c r="D96" s="191"/>
      <c r="E96" s="193"/>
      <c r="F96" s="233"/>
      <c r="G96" s="195"/>
      <c r="H96" s="195"/>
      <c r="I96" s="193"/>
      <c r="J96" s="200"/>
      <c r="K96" s="193"/>
      <c r="L96" s="193"/>
      <c r="M96" s="193"/>
      <c r="N96" s="193"/>
      <c r="O96" s="193"/>
      <c r="P96" s="193"/>
      <c r="Q96" t="s" s="204">
        <v>125</v>
      </c>
      <c r="R96" s="193"/>
      <c r="S96" s="225"/>
    </row>
    <row r="97" ht="18" customHeight="1">
      <c r="A97" t="s" s="109">
        <v>109</v>
      </c>
      <c r="B97" t="s" s="104">
        <v>110</v>
      </c>
      <c r="C97" s="105">
        <v>4</v>
      </c>
      <c r="D97" s="191"/>
      <c r="E97" s="193"/>
      <c r="F97" s="272"/>
      <c r="G97" s="237"/>
      <c r="H97" s="195"/>
      <c r="I97" s="200"/>
      <c r="J97" s="200"/>
      <c r="K97" s="193"/>
      <c r="L97" s="193"/>
      <c r="M97" s="193"/>
      <c r="N97" s="193"/>
      <c r="O97" s="193"/>
      <c r="P97" s="193"/>
      <c r="Q97" t="s" s="205">
        <v>228</v>
      </c>
      <c r="R97" s="193"/>
      <c r="S97" s="225"/>
    </row>
    <row r="98" ht="18" customHeight="1">
      <c r="A98" t="s" s="109">
        <v>94</v>
      </c>
      <c r="B98" t="s" s="104">
        <v>95</v>
      </c>
      <c r="C98" s="105">
        <v>5</v>
      </c>
      <c r="D98" s="191"/>
      <c r="E98" s="193"/>
      <c r="F98" s="233"/>
      <c r="G98" s="195"/>
      <c r="H98" s="195"/>
      <c r="I98" s="195"/>
      <c r="J98" s="200"/>
      <c r="K98" s="193"/>
      <c r="L98" s="193"/>
      <c r="M98" s="193"/>
      <c r="N98" s="193"/>
      <c r="O98" s="193"/>
      <c r="P98" s="193"/>
      <c r="Q98" t="s" s="205">
        <v>111</v>
      </c>
      <c r="R98" s="193"/>
      <c r="S98" s="225"/>
    </row>
    <row r="99" ht="18" customHeight="1">
      <c r="A99" t="s" s="109">
        <v>254</v>
      </c>
      <c r="B99" t="s" s="104">
        <v>255</v>
      </c>
      <c r="C99" s="105">
        <v>6</v>
      </c>
      <c r="D99" s="191"/>
      <c r="E99" s="193"/>
      <c r="F99" s="233"/>
      <c r="G99" s="195"/>
      <c r="H99" s="195"/>
      <c r="I99" s="195"/>
      <c r="J99" s="200"/>
      <c r="K99" s="193"/>
      <c r="L99" s="193"/>
      <c r="M99" s="193"/>
      <c r="N99" s="193"/>
      <c r="O99" s="193"/>
      <c r="P99" s="193"/>
      <c r="Q99" t="s" s="205">
        <v>343</v>
      </c>
      <c r="R99" s="193"/>
      <c r="S99" s="225"/>
    </row>
    <row r="100" ht="18" customHeight="1">
      <c r="A100" t="s" s="109">
        <v>128</v>
      </c>
      <c r="B100" t="s" s="109">
        <v>129</v>
      </c>
      <c r="C100" s="105">
        <v>7</v>
      </c>
      <c r="D100" s="191"/>
      <c r="E100" s="193"/>
      <c r="F100" s="233"/>
      <c r="G100" s="195"/>
      <c r="H100" s="195"/>
      <c r="I100" s="195"/>
      <c r="J100" s="200"/>
      <c r="K100" s="193"/>
      <c r="L100" s="193"/>
      <c r="M100" s="193"/>
      <c r="N100" s="193"/>
      <c r="O100" s="193"/>
      <c r="P100" s="193"/>
      <c r="Q100" t="s" s="204">
        <v>138</v>
      </c>
      <c r="R100" s="193"/>
      <c r="S100" s="225"/>
    </row>
    <row r="101" ht="18" customHeight="1">
      <c r="A101" t="s" s="109">
        <v>481</v>
      </c>
      <c r="B101" t="s" s="104">
        <v>553</v>
      </c>
      <c r="C101" s="105">
        <v>7</v>
      </c>
      <c r="D101" s="191"/>
      <c r="E101" s="193"/>
      <c r="F101" s="233"/>
      <c r="G101" s="234"/>
      <c r="H101" s="271"/>
      <c r="I101" s="200"/>
      <c r="J101" s="200"/>
      <c r="K101" s="193"/>
      <c r="L101" s="193"/>
      <c r="M101" s="193"/>
      <c r="N101" s="193"/>
      <c r="O101" s="193"/>
      <c r="P101" s="193"/>
      <c r="Q101" t="s" s="205">
        <v>140</v>
      </c>
      <c r="R101" s="193"/>
      <c r="S101" s="225"/>
    </row>
    <row r="102" ht="18" customHeight="1">
      <c r="A102" t="s" s="103">
        <v>125</v>
      </c>
      <c r="B102" t="s" s="104">
        <v>510</v>
      </c>
      <c r="C102" s="105">
        <v>9</v>
      </c>
      <c r="D102" s="191"/>
      <c r="E102" s="193"/>
      <c r="F102" s="233"/>
      <c r="G102" s="195"/>
      <c r="H102" s="195"/>
      <c r="I102" s="193"/>
      <c r="J102" s="200"/>
      <c r="K102" s="193"/>
      <c r="L102" s="193"/>
      <c r="M102" s="193"/>
      <c r="N102" s="193"/>
      <c r="O102" s="193"/>
      <c r="P102" s="193"/>
      <c r="Q102" t="s" s="204">
        <v>141</v>
      </c>
      <c r="R102" s="193"/>
      <c r="S102" s="225"/>
    </row>
    <row r="103" ht="18" customHeight="1">
      <c r="A103" t="s" s="109">
        <v>414</v>
      </c>
      <c r="B103" t="s" s="109">
        <v>647</v>
      </c>
      <c r="C103" s="105">
        <v>10</v>
      </c>
      <c r="D103" s="191"/>
      <c r="E103" s="193"/>
      <c r="F103" s="233"/>
      <c r="G103" s="234"/>
      <c r="H103" s="234"/>
      <c r="I103" s="193"/>
      <c r="J103" s="200"/>
      <c r="K103" s="193"/>
      <c r="L103" s="193"/>
      <c r="M103" s="193"/>
      <c r="N103" s="193"/>
      <c r="O103" s="193"/>
      <c r="P103" s="193"/>
      <c r="Q103" t="s" s="205">
        <v>143</v>
      </c>
      <c r="R103" s="193"/>
      <c r="S103" s="225"/>
    </row>
    <row r="104" ht="18" customHeight="1">
      <c r="A104" t="s" s="109">
        <v>452</v>
      </c>
      <c r="B104" t="s" s="109">
        <v>453</v>
      </c>
      <c r="C104" s="105">
        <v>11</v>
      </c>
      <c r="D104" s="191"/>
      <c r="E104" s="193"/>
      <c r="F104" s="233"/>
      <c r="G104" s="234"/>
      <c r="H104" s="234"/>
      <c r="I104" s="193"/>
      <c r="J104" s="200"/>
      <c r="K104" s="193"/>
      <c r="L104" s="193"/>
      <c r="M104" s="193"/>
      <c r="N104" s="193"/>
      <c r="O104" s="193"/>
      <c r="P104" s="193"/>
      <c r="Q104" t="s" s="204">
        <v>136</v>
      </c>
      <c r="R104" s="193"/>
      <c r="S104" s="225"/>
    </row>
    <row r="105" ht="18" customHeight="1">
      <c r="A105" t="s" s="109">
        <v>91</v>
      </c>
      <c r="B105" t="s" s="104">
        <v>564</v>
      </c>
      <c r="C105" s="105">
        <v>11</v>
      </c>
      <c r="D105" s="191"/>
      <c r="E105" s="193"/>
      <c r="F105" s="271"/>
      <c r="G105" s="234"/>
      <c r="H105" s="234"/>
      <c r="I105" s="193"/>
      <c r="J105" s="200"/>
      <c r="K105" s="193"/>
      <c r="L105" s="193"/>
      <c r="M105" s="193"/>
      <c r="N105" s="193"/>
      <c r="O105" s="193"/>
      <c r="P105" s="193"/>
      <c r="Q105" t="s" s="205">
        <v>114</v>
      </c>
      <c r="R105" s="193"/>
      <c r="S105" s="225"/>
    </row>
    <row r="106" ht="18" customHeight="1">
      <c r="A106" t="s" s="109">
        <v>495</v>
      </c>
      <c r="B106" t="s" s="109">
        <v>558</v>
      </c>
      <c r="C106" s="105">
        <v>13</v>
      </c>
      <c r="D106" s="191"/>
      <c r="E106" s="193"/>
      <c r="F106" s="233"/>
      <c r="G106" s="195"/>
      <c r="H106" s="234"/>
      <c r="I106" s="193"/>
      <c r="J106" s="200"/>
      <c r="K106" s="193"/>
      <c r="L106" s="193"/>
      <c r="M106" s="193"/>
      <c r="N106" s="193"/>
      <c r="O106" s="193"/>
      <c r="P106" s="193"/>
      <c r="Q106" t="s" s="204">
        <v>109</v>
      </c>
      <c r="R106" s="193"/>
      <c r="S106" s="225"/>
    </row>
    <row r="107" ht="18" customHeight="1">
      <c r="A107" t="s" s="109">
        <v>493</v>
      </c>
      <c r="B107" t="s" s="104">
        <v>550</v>
      </c>
      <c r="C107" s="105">
        <v>13</v>
      </c>
      <c r="D107" s="191"/>
      <c r="E107" s="193"/>
      <c r="F107" s="233"/>
      <c r="G107" s="195"/>
      <c r="H107" s="195"/>
      <c r="I107" s="193"/>
      <c r="J107" s="200"/>
      <c r="K107" s="193"/>
      <c r="L107" s="193"/>
      <c r="M107" s="193"/>
      <c r="N107" s="193"/>
      <c r="O107" s="193"/>
      <c r="P107" s="193"/>
      <c r="Q107" t="s" s="205">
        <v>111</v>
      </c>
      <c r="R107" s="193"/>
      <c r="S107" s="225"/>
    </row>
    <row r="108" ht="18" customHeight="1">
      <c r="A108" t="s" s="109">
        <v>449</v>
      </c>
      <c r="B108" t="s" s="104">
        <v>450</v>
      </c>
      <c r="C108" s="105">
        <v>13</v>
      </c>
      <c r="D108" s="191"/>
      <c r="E108" s="193"/>
      <c r="F108" s="234"/>
      <c r="G108" s="234"/>
      <c r="H108" s="195"/>
      <c r="I108" s="193"/>
      <c r="J108" s="200"/>
      <c r="K108" s="193"/>
      <c r="L108" s="193"/>
      <c r="M108" s="193"/>
      <c r="N108" s="193"/>
      <c r="O108" s="193"/>
      <c r="P108" s="193"/>
      <c r="Q108" t="s" s="204">
        <v>481</v>
      </c>
      <c r="R108" s="193"/>
      <c r="S108" s="225"/>
    </row>
    <row r="109" ht="18" customHeight="1">
      <c r="A109" t="s" s="109">
        <v>211</v>
      </c>
      <c r="B109" t="s" s="109">
        <v>212</v>
      </c>
      <c r="C109" s="105">
        <v>13</v>
      </c>
      <c r="D109" s="191"/>
      <c r="E109" s="193"/>
      <c r="F109" s="233"/>
      <c r="G109" s="195"/>
      <c r="H109" s="234"/>
      <c r="I109" s="193"/>
      <c r="J109" s="200"/>
      <c r="K109" s="193"/>
      <c r="L109" s="193"/>
      <c r="M109" s="193"/>
      <c r="N109" s="193"/>
      <c r="O109" s="193"/>
      <c r="P109" s="193"/>
      <c r="Q109" t="s" s="205">
        <v>111</v>
      </c>
      <c r="R109" s="193"/>
      <c r="S109" s="225"/>
    </row>
    <row r="110" ht="18" customHeight="1">
      <c r="A110" t="s" s="109">
        <v>371</v>
      </c>
      <c r="B110" t="s" s="109">
        <v>372</v>
      </c>
      <c r="C110" s="105">
        <v>13</v>
      </c>
      <c r="D110" s="191"/>
      <c r="E110" s="193"/>
      <c r="F110" s="233"/>
      <c r="G110" s="195"/>
      <c r="H110" s="275"/>
      <c r="I110" s="193"/>
      <c r="J110" s="200"/>
      <c r="K110" s="193"/>
      <c r="L110" s="193"/>
      <c r="M110" s="193"/>
      <c r="N110" s="193"/>
      <c r="O110" s="193"/>
      <c r="P110" s="193"/>
      <c r="Q110" t="s" s="204">
        <v>493</v>
      </c>
      <c r="R110" s="193"/>
      <c r="S110" s="225"/>
    </row>
    <row r="111" ht="18" customHeight="1">
      <c r="A111" t="s" s="109">
        <v>321</v>
      </c>
      <c r="B111" t="s" s="104">
        <v>536</v>
      </c>
      <c r="C111" s="105">
        <v>13</v>
      </c>
      <c r="D111" s="191"/>
      <c r="E111" s="193"/>
      <c r="F111" s="233"/>
      <c r="G111" s="233"/>
      <c r="H111" s="234"/>
      <c r="I111" s="200"/>
      <c r="J111" s="200"/>
      <c r="K111" s="193"/>
      <c r="L111" s="193"/>
      <c r="M111" s="193"/>
      <c r="N111" s="193"/>
      <c r="O111" s="193"/>
      <c r="P111" s="193"/>
      <c r="Q111" t="s" s="205">
        <v>111</v>
      </c>
      <c r="R111" s="193"/>
      <c r="S111" s="225"/>
    </row>
    <row r="112" ht="18" customHeight="1">
      <c r="A112" t="s" s="109">
        <v>491</v>
      </c>
      <c r="B112" t="s" s="104">
        <v>535</v>
      </c>
      <c r="C112" s="105">
        <v>13</v>
      </c>
      <c r="D112" s="191"/>
      <c r="E112" s="193"/>
      <c r="F112" s="233"/>
      <c r="G112" s="193"/>
      <c r="H112" s="271"/>
      <c r="I112" s="200"/>
      <c r="J112" s="200"/>
      <c r="K112" s="193"/>
      <c r="L112" s="193"/>
      <c r="M112" s="193"/>
      <c r="N112" s="193"/>
      <c r="O112" s="193"/>
      <c r="P112" s="193"/>
      <c r="Q112" t="s" s="204">
        <v>491</v>
      </c>
      <c r="R112" s="193"/>
      <c r="S112" s="225"/>
    </row>
    <row r="113" ht="18" customHeight="1">
      <c r="A113" t="s" s="109">
        <v>489</v>
      </c>
      <c r="B113" t="s" s="104">
        <v>527</v>
      </c>
      <c r="C113" s="105">
        <v>13</v>
      </c>
      <c r="D113" s="191"/>
      <c r="E113" s="193"/>
      <c r="F113" s="271"/>
      <c r="G113" s="234"/>
      <c r="H113" s="234"/>
      <c r="I113" s="193"/>
      <c r="J113" s="200"/>
      <c r="K113" s="193"/>
      <c r="L113" s="193"/>
      <c r="M113" s="193"/>
      <c r="N113" s="193"/>
      <c r="O113" s="193"/>
      <c r="P113" s="193"/>
      <c r="Q113" t="s" s="205">
        <v>111</v>
      </c>
      <c r="R113" s="193"/>
      <c r="S113" s="225"/>
    </row>
    <row r="114" ht="18" customHeight="1">
      <c r="A114" s="212"/>
      <c r="B114" s="213"/>
      <c r="C114" s="213"/>
      <c r="D114" s="193"/>
      <c r="E114" s="193"/>
      <c r="F114" s="233"/>
      <c r="G114" s="195"/>
      <c r="H114" s="234"/>
      <c r="I114" s="193"/>
      <c r="J114" s="200"/>
      <c r="K114" s="193"/>
      <c r="L114" s="193"/>
      <c r="M114" s="193"/>
      <c r="N114" s="193"/>
      <c r="O114" s="193"/>
      <c r="P114" s="193"/>
      <c r="Q114" t="s" s="204">
        <v>489</v>
      </c>
      <c r="R114" s="193"/>
      <c r="S114" s="225"/>
    </row>
    <row r="115" ht="18" customHeight="1">
      <c r="A115" t="s" s="261">
        <v>133</v>
      </c>
      <c r="B115" s="262"/>
      <c r="C115" s="263"/>
      <c r="D115" s="191"/>
      <c r="E115" s="193"/>
      <c r="F115" s="233"/>
      <c r="G115" s="195"/>
      <c r="H115" s="195"/>
      <c r="I115" s="195"/>
      <c r="J115" s="200"/>
      <c r="K115" s="193"/>
      <c r="L115" s="193"/>
      <c r="M115" s="193"/>
      <c r="N115" s="193"/>
      <c r="O115" s="193"/>
      <c r="P115" s="193"/>
      <c r="Q115" t="s" s="205">
        <v>111</v>
      </c>
      <c r="R115" s="193"/>
      <c r="S115" s="225"/>
    </row>
    <row r="116" ht="18" customHeight="1">
      <c r="A116" t="s" s="211">
        <v>39</v>
      </c>
      <c r="B116" t="s" s="211">
        <v>26</v>
      </c>
      <c r="C116" t="s" s="217">
        <v>498</v>
      </c>
      <c r="D116" s="191"/>
      <c r="E116" s="193"/>
      <c r="F116" s="233"/>
      <c r="G116" s="195"/>
      <c r="H116" s="234"/>
      <c r="I116" s="200"/>
      <c r="J116" s="200"/>
      <c r="K116" s="193"/>
      <c r="L116" s="193"/>
      <c r="M116" s="193"/>
      <c r="N116" s="193"/>
      <c r="O116" s="193"/>
      <c r="P116" s="193"/>
      <c r="Q116" t="s" s="204">
        <v>269</v>
      </c>
      <c r="R116" s="193"/>
      <c r="S116" s="225"/>
    </row>
    <row r="117" ht="18" customHeight="1">
      <c r="A117" t="s" s="109">
        <v>211</v>
      </c>
      <c r="B117" t="s" s="109">
        <v>212</v>
      </c>
      <c r="C117" s="105">
        <v>1</v>
      </c>
      <c r="D117" s="191"/>
      <c r="E117" s="193"/>
      <c r="F117" s="233"/>
      <c r="G117" s="234"/>
      <c r="H117" s="271"/>
      <c r="I117" s="200"/>
      <c r="J117" s="200"/>
      <c r="K117" s="193"/>
      <c r="L117" s="193"/>
      <c r="M117" s="193"/>
      <c r="N117" s="193"/>
      <c r="O117" s="193"/>
      <c r="P117" s="193"/>
      <c r="Q117" t="s" s="205">
        <v>271</v>
      </c>
      <c r="R117" s="193"/>
      <c r="S117" s="225"/>
    </row>
    <row r="118" ht="18" customHeight="1">
      <c r="A118" s="221"/>
      <c r="B118" s="207"/>
      <c r="C118" s="208"/>
      <c r="D118" s="193"/>
      <c r="E118" s="193"/>
      <c r="F118" s="271"/>
      <c r="G118" s="234"/>
      <c r="H118" s="234"/>
      <c r="I118" s="193"/>
      <c r="J118" s="200"/>
      <c r="K118" s="193"/>
      <c r="L118" s="193"/>
      <c r="M118" s="193"/>
      <c r="N118" s="193"/>
      <c r="O118" s="193"/>
      <c r="P118" s="193"/>
      <c r="Q118" t="s" s="204">
        <v>644</v>
      </c>
      <c r="R118" s="193"/>
      <c r="S118" s="225"/>
    </row>
    <row r="119" ht="18" customHeight="1">
      <c r="A119" t="s" s="261">
        <v>271</v>
      </c>
      <c r="B119" s="262"/>
      <c r="C119" s="263"/>
      <c r="D119" s="191"/>
      <c r="E119" s="193"/>
      <c r="F119" s="233"/>
      <c r="G119" s="195"/>
      <c r="H119" s="234"/>
      <c r="I119" s="193"/>
      <c r="J119" s="200"/>
      <c r="K119" s="193"/>
      <c r="L119" s="193"/>
      <c r="M119" s="193"/>
      <c r="N119" s="193"/>
      <c r="O119" s="193"/>
      <c r="P119" s="193"/>
      <c r="Q119" t="s" s="205">
        <v>644</v>
      </c>
      <c r="R119" s="193"/>
      <c r="S119" s="225"/>
    </row>
    <row r="120" ht="18" customHeight="1">
      <c r="A120" t="s" s="211">
        <v>39</v>
      </c>
      <c r="B120" t="s" s="211">
        <v>26</v>
      </c>
      <c r="C120" t="s" s="217">
        <v>498</v>
      </c>
      <c r="D120" s="191"/>
      <c r="E120" s="193"/>
      <c r="F120" s="233"/>
      <c r="G120" s="195"/>
      <c r="H120" s="195"/>
      <c r="I120" s="195"/>
      <c r="J120" s="200"/>
      <c r="K120" s="193"/>
      <c r="L120" s="193"/>
      <c r="M120" s="193"/>
      <c r="N120" s="193"/>
      <c r="O120" s="193"/>
      <c r="P120" s="193"/>
      <c r="Q120" t="s" s="243">
        <v>630</v>
      </c>
      <c r="R120" s="193"/>
      <c r="S120" s="225"/>
    </row>
    <row r="121" ht="18" customHeight="1">
      <c r="A121" t="s" s="109">
        <v>269</v>
      </c>
      <c r="B121" t="s" s="109">
        <v>270</v>
      </c>
      <c r="C121" s="105">
        <v>1</v>
      </c>
      <c r="D121" s="191"/>
      <c r="E121" s="193"/>
      <c r="F121" s="233"/>
      <c r="G121" s="234"/>
      <c r="H121" s="271"/>
      <c r="I121" s="200"/>
      <c r="J121" s="200"/>
      <c r="K121" s="193"/>
      <c r="L121" s="193"/>
      <c r="M121" s="193"/>
      <c r="N121" s="193"/>
      <c r="O121" s="193"/>
      <c r="P121" s="193"/>
      <c r="Q121" s="199"/>
      <c r="R121" s="193"/>
      <c r="S121" s="225"/>
    </row>
    <row r="122" ht="18" customHeight="1">
      <c r="A122" s="276"/>
      <c r="B122" s="270"/>
      <c r="C122" s="270"/>
      <c r="D122" s="193"/>
      <c r="E122" s="193"/>
      <c r="F122" s="233"/>
      <c r="G122" s="233"/>
      <c r="H122" s="195"/>
      <c r="I122" s="195"/>
      <c r="J122" s="200"/>
      <c r="K122" s="193"/>
      <c r="L122" s="193"/>
      <c r="M122" s="193"/>
      <c r="N122" s="193"/>
      <c r="O122" s="193"/>
      <c r="P122" s="193"/>
      <c r="Q122" s="199"/>
      <c r="R122" s="193"/>
      <c r="S122" s="225"/>
    </row>
    <row r="123" ht="18" customHeight="1">
      <c r="A123" s="240"/>
      <c r="B123" s="193"/>
      <c r="C123" s="193"/>
      <c r="D123" s="193"/>
      <c r="E123" s="193"/>
      <c r="F123" s="233"/>
      <c r="G123" s="233"/>
      <c r="H123" s="234"/>
      <c r="I123" s="200"/>
      <c r="J123" s="200"/>
      <c r="K123" s="193"/>
      <c r="L123" s="193"/>
      <c r="M123" s="193"/>
      <c r="N123" s="193"/>
      <c r="O123" s="193"/>
      <c r="P123" s="193"/>
      <c r="Q123" s="199"/>
      <c r="R123" s="193"/>
      <c r="S123" s="225"/>
    </row>
    <row r="124" ht="18" customHeight="1">
      <c r="A124" s="240"/>
      <c r="B124" s="193"/>
      <c r="C124" s="193"/>
      <c r="D124" s="193"/>
      <c r="E124" s="193"/>
      <c r="F124" s="271"/>
      <c r="G124" s="195"/>
      <c r="H124" s="234"/>
      <c r="I124" s="193"/>
      <c r="J124" s="200"/>
      <c r="K124" s="193"/>
      <c r="L124" s="193"/>
      <c r="M124" s="193"/>
      <c r="N124" s="193"/>
      <c r="O124" s="193"/>
      <c r="P124" s="193"/>
      <c r="Q124" s="199"/>
      <c r="R124" s="193"/>
      <c r="S124" s="225"/>
    </row>
    <row r="125" ht="18" customHeight="1">
      <c r="A125" s="240"/>
      <c r="B125" s="193"/>
      <c r="C125" s="193"/>
      <c r="D125" s="193"/>
      <c r="E125" s="193"/>
      <c r="F125" s="272"/>
      <c r="G125" s="272"/>
      <c r="H125" s="195"/>
      <c r="I125" s="200"/>
      <c r="J125" s="200"/>
      <c r="K125" s="193"/>
      <c r="L125" s="193"/>
      <c r="M125" s="193"/>
      <c r="N125" s="193"/>
      <c r="O125" s="193"/>
      <c r="P125" s="193"/>
      <c r="Q125" s="199"/>
      <c r="R125" s="193"/>
      <c r="S125" s="225"/>
    </row>
    <row r="126" ht="18" customHeight="1">
      <c r="A126" s="240"/>
      <c r="B126" s="193"/>
      <c r="C126" s="193"/>
      <c r="D126" s="193"/>
      <c r="E126" s="193"/>
      <c r="F126" s="233"/>
      <c r="G126" s="195"/>
      <c r="H126" s="195"/>
      <c r="I126" s="195"/>
      <c r="J126" s="200"/>
      <c r="K126" s="193"/>
      <c r="L126" s="193"/>
      <c r="M126" s="193"/>
      <c r="N126" s="193"/>
      <c r="O126" s="193"/>
      <c r="P126" s="193"/>
      <c r="Q126" s="199"/>
      <c r="R126" s="193"/>
      <c r="S126" s="225"/>
    </row>
    <row r="127" ht="18" customHeight="1">
      <c r="A127" s="240"/>
      <c r="B127" s="193"/>
      <c r="C127" s="193"/>
      <c r="D127" s="193"/>
      <c r="E127" s="193"/>
      <c r="F127" s="233"/>
      <c r="G127" s="195"/>
      <c r="H127" s="195"/>
      <c r="I127" s="195"/>
      <c r="J127" s="200"/>
      <c r="K127" s="193"/>
      <c r="L127" s="193"/>
      <c r="M127" s="193"/>
      <c r="N127" s="193"/>
      <c r="O127" s="193"/>
      <c r="P127" s="193"/>
      <c r="Q127" s="199"/>
      <c r="R127" s="193"/>
      <c r="S127" s="225"/>
    </row>
    <row r="128" ht="18" customHeight="1">
      <c r="A128" s="240"/>
      <c r="B128" s="193"/>
      <c r="C128" s="193"/>
      <c r="D128" s="193"/>
      <c r="E128" s="193"/>
      <c r="F128" s="233"/>
      <c r="G128" s="234"/>
      <c r="H128" s="271"/>
      <c r="I128" s="200"/>
      <c r="J128" s="200"/>
      <c r="K128" s="193"/>
      <c r="L128" s="193"/>
      <c r="M128" s="193"/>
      <c r="N128" s="193"/>
      <c r="O128" s="193"/>
      <c r="P128" s="193"/>
      <c r="Q128" s="199"/>
      <c r="R128" s="193"/>
      <c r="S128" s="225"/>
    </row>
    <row r="129" ht="18" customHeight="1">
      <c r="A129" s="240"/>
      <c r="B129" s="193"/>
      <c r="C129" s="193"/>
      <c r="D129" s="193"/>
      <c r="E129" s="193"/>
      <c r="F129" s="233"/>
      <c r="G129" s="195"/>
      <c r="H129" s="234"/>
      <c r="I129" s="193"/>
      <c r="J129" s="200"/>
      <c r="K129" s="193"/>
      <c r="L129" s="193"/>
      <c r="M129" s="193"/>
      <c r="N129" s="193"/>
      <c r="O129" s="193"/>
      <c r="P129" s="193"/>
      <c r="Q129" s="199"/>
      <c r="R129" s="193"/>
      <c r="S129" s="225"/>
    </row>
    <row r="130" ht="18" customHeight="1">
      <c r="A130" s="240"/>
      <c r="B130" s="193"/>
      <c r="C130" s="193"/>
      <c r="D130" s="193"/>
      <c r="E130" s="193"/>
      <c r="F130" s="233"/>
      <c r="G130" s="237"/>
      <c r="H130" s="271"/>
      <c r="I130" s="193"/>
      <c r="J130" s="200"/>
      <c r="K130" s="193"/>
      <c r="L130" s="193"/>
      <c r="M130" s="193"/>
      <c r="N130" s="193"/>
      <c r="O130" s="193"/>
      <c r="P130" s="193"/>
      <c r="Q130" s="199"/>
      <c r="R130" s="193"/>
      <c r="S130" s="225"/>
    </row>
    <row r="131" ht="18" customHeight="1">
      <c r="A131" s="244"/>
      <c r="B131" s="245"/>
      <c r="C131" s="245"/>
      <c r="D131" s="245"/>
      <c r="E131" s="245"/>
      <c r="F131" s="277"/>
      <c r="G131" s="278"/>
      <c r="H131" s="279"/>
      <c r="I131" s="245"/>
      <c r="J131" s="280"/>
      <c r="K131" s="245"/>
      <c r="L131" s="245"/>
      <c r="M131" s="245"/>
      <c r="N131" s="245"/>
      <c r="O131" s="245"/>
      <c r="P131" s="245"/>
      <c r="Q131" s="246"/>
      <c r="R131" s="245"/>
      <c r="S131" s="247"/>
    </row>
  </sheetData>
  <mergeCells count="1">
    <mergeCell ref="F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