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Control" sheetId="1" r:id="rId1"/>
    <sheet name="Experiment" sheetId="2" r:id="rId2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Q12"/>
  <c r="Q13" s="1"/>
  <c r="Q10"/>
  <c r="Q11" s="1"/>
  <c r="Q9"/>
  <c r="N12"/>
  <c r="N13" s="1"/>
  <c r="N11"/>
  <c r="N10"/>
  <c r="N9"/>
  <c r="T6"/>
  <c r="T5"/>
  <c r="T4"/>
  <c r="T3"/>
  <c r="T2"/>
  <c r="Q3"/>
  <c r="Q4" s="1"/>
  <c r="Q2"/>
  <c r="N3"/>
  <c r="N5" s="1"/>
  <c r="N2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F24"/>
  <c r="F25"/>
  <c r="F26"/>
  <c r="F27"/>
  <c r="F28"/>
  <c r="F29"/>
  <c r="F30"/>
  <c r="F31"/>
  <c r="F32"/>
  <c r="F33"/>
  <c r="F34"/>
  <c r="F35"/>
  <c r="F36"/>
  <c r="F37"/>
  <c r="F38"/>
  <c r="F25" i="2"/>
  <c r="F26"/>
  <c r="F27"/>
  <c r="F28"/>
  <c r="F29"/>
  <c r="F30"/>
  <c r="F31"/>
  <c r="F32"/>
  <c r="F33"/>
  <c r="F34"/>
  <c r="F35"/>
  <c r="F36"/>
  <c r="F37"/>
  <c r="F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  <c r="N15" l="1"/>
  <c r="N6"/>
  <c r="N7"/>
  <c r="Q14"/>
  <c r="Q15"/>
  <c r="N4"/>
  <c r="N14"/>
  <c r="Q5"/>
  <c r="Q7" l="1"/>
  <c r="Q6"/>
</calcChain>
</file>

<file path=xl/sharedStrings.xml><?xml version="1.0" encoding="utf-8"?>
<sst xmlns="http://schemas.openxmlformats.org/spreadsheetml/2006/main" count="125" uniqueCount="74">
  <si>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</si>
  <si>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</si>
  <si>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</si>
  <si>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</si>
  <si>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</si>
  <si>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</si>
  <si>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</si>
  <si>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</si>
  <si>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</si>
  <si>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</si>
  <si>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</si>
  <si>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</si>
  <si>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</si>
  <si>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</si>
  <si>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</si>
  <si>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</si>
  <si>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</si>
  <si>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</si>
  <si>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</si>
  <si>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</si>
  <si>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</si>
  <si>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</si>
  <si>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</si>
  <si>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</si>
  <si>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</si>
  <si>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</si>
  <si>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</si>
  <si>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</si>
  <si>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</si>
  <si>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</si>
  <si>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</si>
  <si>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</si>
  <si>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</si>
  <si>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</si>
  <si>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</si>
  <si>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</si>
  <si>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</si>
  <si>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</si>
  <si>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</si>
  <si>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</si>
  <si>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</si>
  <si>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</si>
  <si>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 num Cookies</t>
  </si>
  <si>
    <t>TotalnumCookiesExp</t>
  </si>
  <si>
    <t>totalnumcookiesobserved</t>
  </si>
  <si>
    <t>SEnumcookies</t>
  </si>
  <si>
    <t xml:space="preserve">Lower Bound </t>
  </si>
  <si>
    <t>Upper Bound</t>
  </si>
  <si>
    <t>TotalnumClicks</t>
  </si>
  <si>
    <t>TotalnumClicksExp</t>
  </si>
  <si>
    <t>totalnumClicksObserved</t>
  </si>
  <si>
    <t>SEnumClicks</t>
  </si>
  <si>
    <t>LowerBound</t>
  </si>
  <si>
    <t>UpperBound</t>
  </si>
  <si>
    <t>CTR</t>
  </si>
  <si>
    <t>CTPControl</t>
  </si>
  <si>
    <t>SEctp</t>
  </si>
  <si>
    <t>CTPObservedEXP</t>
  </si>
  <si>
    <t>GrossConversion</t>
  </si>
  <si>
    <t>NetConversion</t>
  </si>
  <si>
    <t>PControlGrossConversion</t>
  </si>
  <si>
    <t>PExpGrossConversion</t>
  </si>
  <si>
    <t>PdiffGrossConversion</t>
  </si>
  <si>
    <t>PPooledGrossConversion</t>
  </si>
  <si>
    <t>SEPooledGrossConversion</t>
  </si>
  <si>
    <t>PControlNetConversion</t>
  </si>
  <si>
    <t>PExpNetConversion</t>
  </si>
  <si>
    <t>PdiffNetConversion</t>
  </si>
  <si>
    <t>PPooledNetConversion</t>
  </si>
  <si>
    <t>SEPooledNetConversion</t>
  </si>
  <si>
    <t>GrossConversionDiff</t>
  </si>
  <si>
    <t>NetConversionDiff</t>
  </si>
  <si>
    <t>GrossDiffPos</t>
  </si>
  <si>
    <t>NetDiffPos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</si>
</sst>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0"/>
  <sheetViews>
    <sheetView tabSelected="1" topLeftCell="F1" zoomScale="73" zoomScaleNormal="73" workbookViewId="0">
      <pane ySplit="1" topLeftCell="A2" activePane="bottomLeft" state="frozen"/>
      <selection pane="bottomLeft" activeCell="M17" sqref="M17"/>
    </sheetView>
  </sheetViews>
  <sheetFormatPr defaultColWidth="14.42578125" defaultRowHeight="15.75" customHeight="1"/>
  <cols>
    <col min="9" max="9" width="19.85546875" bestFit="1" customWidth="1"/>
    <col min="10" max="10" width="17.7109375" bestFit="1" customWidth="1"/>
    <col min="13" max="13" width="26.42578125" bestFit="1" customWidth="1"/>
    <col min="16" max="16" width="24" bestFit="1" customWidth="1"/>
    <col min="19" max="19" width="18.140625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54</v>
      </c>
      <c r="G1" s="2" t="s">
        <v>58</v>
      </c>
      <c r="H1" s="2" t="s">
        <v>59</v>
      </c>
      <c r="I1" s="2" t="s">
        <v>70</v>
      </c>
      <c r="J1" s="2" t="s">
        <v>71</v>
      </c>
      <c r="K1" s="2" t="s">
        <v>72</v>
      </c>
      <c r="L1" s="2" t="s">
        <v>73</v>
      </c>
    </row>
    <row r="2" spans="1:20" ht="15.75" customHeight="1">
      <c r="A2" s="1" t="s">
        <v>5</v>
      </c>
      <c r="B2" s="3">
        <v>7723</v>
      </c>
      <c r="C2" s="3">
        <v>687</v>
      </c>
      <c r="D2" s="3">
        <v>134</v>
      </c>
      <c r="E2" s="3">
        <v>70</v>
      </c>
      <c r="F2">
        <f>C2/B2</f>
        <v>8.8955069273598336E-2</v>
      </c>
      <c r="G2">
        <f>D2/C2</f>
        <v>0.1950509461426492</v>
      </c>
      <c r="H2">
        <f>E2/C2</f>
        <v>0.10189228529839883</v>
      </c>
      <c r="I2">
        <f>G2-Experiment!G2</f>
        <v>4.1989721652853279E-2</v>
      </c>
      <c r="J2">
        <f>H2-Experiment!H2</f>
        <v>5.2329603082655392E-2</v>
      </c>
      <c r="K2" t="b">
        <f>I2&gt;0</f>
        <v>1</v>
      </c>
      <c r="L2" t="b">
        <f>J2&gt;0</f>
        <v>1</v>
      </c>
      <c r="M2" s="5" t="s">
        <v>42</v>
      </c>
      <c r="N2">
        <f>SUM($B$2:$B$38)</f>
        <v>345543</v>
      </c>
      <c r="P2" s="5" t="s">
        <v>48</v>
      </c>
      <c r="Q2">
        <f>SUM($C$2:$C$38)</f>
        <v>28378</v>
      </c>
      <c r="S2" s="5" t="s">
        <v>55</v>
      </c>
      <c r="T2">
        <f>SUM($C$2:$C$38)/SUM($B$2:$B$38)</f>
        <v>8.2125813574576823E-2</v>
      </c>
    </row>
    <row r="3" spans="1:20" ht="15.75" customHeight="1">
      <c r="A3" s="1" t="s">
        <v>6</v>
      </c>
      <c r="B3" s="3">
        <v>9102</v>
      </c>
      <c r="C3" s="3">
        <v>779</v>
      </c>
      <c r="D3" s="3">
        <v>147</v>
      </c>
      <c r="E3" s="3">
        <v>70</v>
      </c>
      <c r="F3">
        <f t="shared" ref="F3:F38" si="0">C3/B3</f>
        <v>8.5585585585585586E-2</v>
      </c>
      <c r="G3">
        <f t="shared" ref="G3:G38" si="1">D3/C3</f>
        <v>0.18870346598202825</v>
      </c>
      <c r="H3">
        <f t="shared" ref="H3:H38" si="2">E3/C3</f>
        <v>8.9858793324775352E-2</v>
      </c>
      <c r="I3">
        <f>G3-Experiment!G3</f>
        <v>4.0932765345085581E-2</v>
      </c>
      <c r="J3">
        <f>H3-Experiment!H3</f>
        <v>-2.6064773554205542E-2</v>
      </c>
      <c r="K3" t="b">
        <f t="shared" ref="K3:K24" si="3">I3&gt;0</f>
        <v>1</v>
      </c>
      <c r="L3" t="b">
        <f t="shared" ref="L3:L24" si="4">J3&gt;0</f>
        <v>0</v>
      </c>
      <c r="M3" s="5" t="s">
        <v>43</v>
      </c>
      <c r="N3">
        <f>SUM(Experiment!$B$2:$B$38)</f>
        <v>344660</v>
      </c>
      <c r="P3" s="5" t="s">
        <v>49</v>
      </c>
      <c r="Q3">
        <f>SUM(Experiment!$C$2:$C$38)</f>
        <v>28325</v>
      </c>
      <c r="S3" s="5" t="s">
        <v>56</v>
      </c>
      <c r="T3">
        <f>SQRT(($T$2*(1-$T$2))/SUM($B$2:$B$38))</f>
        <v>4.6706827655464432E-4</v>
      </c>
    </row>
    <row r="4" spans="1:20" ht="15.75" customHeight="1">
      <c r="A4" s="1" t="s">
        <v>7</v>
      </c>
      <c r="B4" s="3">
        <v>10511</v>
      </c>
      <c r="C4" s="3">
        <v>909</v>
      </c>
      <c r="D4" s="3">
        <v>167</v>
      </c>
      <c r="E4" s="3">
        <v>95</v>
      </c>
      <c r="F4">
        <f t="shared" si="0"/>
        <v>8.6480829607078299E-2</v>
      </c>
      <c r="G4">
        <f t="shared" si="1"/>
        <v>0.18371837183718373</v>
      </c>
      <c r="H4">
        <f t="shared" si="2"/>
        <v>0.10451045104510451</v>
      </c>
      <c r="I4">
        <f>G4-Experiment!G4</f>
        <v>1.9691222515916762E-2</v>
      </c>
      <c r="J4">
        <f>H4-Experiment!H4</f>
        <v>1.5143935208000434E-2</v>
      </c>
      <c r="K4" t="b">
        <f t="shared" si="3"/>
        <v>1</v>
      </c>
      <c r="L4" t="b">
        <f t="shared" si="4"/>
        <v>1</v>
      </c>
      <c r="M4" s="5" t="s">
        <v>44</v>
      </c>
      <c r="N4">
        <f>$N$2/SUM($N$2:$N$3)</f>
        <v>0.50063966688061334</v>
      </c>
      <c r="P4" s="5" t="s">
        <v>50</v>
      </c>
      <c r="Q4">
        <f>$Q$2/SUM($Q$2:$Q$3)</f>
        <v>0.50046734740666277</v>
      </c>
      <c r="S4" s="5" t="s">
        <v>52</v>
      </c>
      <c r="T4">
        <f>$T$2-1.96*$T$3</f>
        <v>8.1210359752529715E-2</v>
      </c>
    </row>
    <row r="5" spans="1:20" ht="15.75" customHeight="1">
      <c r="A5" s="1" t="s">
        <v>8</v>
      </c>
      <c r="B5" s="3">
        <v>9871</v>
      </c>
      <c r="C5" s="3">
        <v>836</v>
      </c>
      <c r="D5" s="3">
        <v>156</v>
      </c>
      <c r="E5" s="3">
        <v>105</v>
      </c>
      <c r="F5">
        <f t="shared" si="0"/>
        <v>8.4692533684530447E-2</v>
      </c>
      <c r="G5">
        <f t="shared" si="1"/>
        <v>0.18660287081339713</v>
      </c>
      <c r="H5">
        <f t="shared" si="2"/>
        <v>0.1255980861244019</v>
      </c>
      <c r="I5">
        <f>G5-Experiment!G5</f>
        <v>1.9734672506262901E-2</v>
      </c>
      <c r="J5">
        <f>H5-Experiment!H5</f>
        <v>1.4352620586312426E-2</v>
      </c>
      <c r="K5" t="b">
        <f t="shared" si="3"/>
        <v>1</v>
      </c>
      <c r="L5" t="b">
        <f t="shared" si="4"/>
        <v>1</v>
      </c>
      <c r="M5" s="5" t="s">
        <v>45</v>
      </c>
      <c r="N5">
        <f>SQRT((0.5*0.5)/ SUM($N$2:$N$3))</f>
        <v>6.0184074029432473E-4</v>
      </c>
      <c r="P5" s="5" t="s">
        <v>51</v>
      </c>
      <c r="Q5">
        <f>SQRT((0.5*0.5)/SUM($Q$2:$Q$3))</f>
        <v>2.0997470796992519E-3</v>
      </c>
      <c r="S5" s="5" t="s">
        <v>53</v>
      </c>
      <c r="T5">
        <f>$T$2+1.96*$T$3</f>
        <v>8.304126739662393E-2</v>
      </c>
    </row>
    <row r="6" spans="1:20" ht="15.75" customHeight="1">
      <c r="A6" s="1" t="s">
        <v>9</v>
      </c>
      <c r="B6" s="3">
        <v>10014</v>
      </c>
      <c r="C6" s="3">
        <v>837</v>
      </c>
      <c r="D6" s="3">
        <v>163</v>
      </c>
      <c r="E6" s="3">
        <v>64</v>
      </c>
      <c r="F6">
        <f t="shared" si="0"/>
        <v>8.3582983822648296E-2</v>
      </c>
      <c r="G6">
        <f t="shared" si="1"/>
        <v>0.19474313022700118</v>
      </c>
      <c r="H6">
        <f t="shared" si="2"/>
        <v>7.6463560334528072E-2</v>
      </c>
      <c r="I6">
        <f>G6-Experiment!G6</f>
        <v>2.64738994577704E-2</v>
      </c>
      <c r="J6">
        <f>H6-Experiment!H6</f>
        <v>-3.651720889624116E-2</v>
      </c>
      <c r="K6" t="b">
        <f t="shared" si="3"/>
        <v>1</v>
      </c>
      <c r="L6" t="b">
        <f t="shared" si="4"/>
        <v>0</v>
      </c>
      <c r="M6" s="5" t="s">
        <v>46</v>
      </c>
      <c r="N6">
        <f>0.5-(1.96*$N$5)</f>
        <v>0.49882039214902313</v>
      </c>
      <c r="P6" s="5" t="s">
        <v>52</v>
      </c>
      <c r="Q6">
        <f xml:space="preserve"> 0.5 - (1.96*$Q$5)</f>
        <v>0.49588449572378945</v>
      </c>
      <c r="S6" s="5" t="s">
        <v>57</v>
      </c>
      <c r="T6">
        <f>SUM(Experiment!$C$2:$C$38) / SUM(Experiment!$B$2:$B$38)</f>
        <v>8.2182440666163759E-2</v>
      </c>
    </row>
    <row r="7" spans="1:20" ht="15.75" customHeight="1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F7">
        <f t="shared" si="0"/>
        <v>8.5108583247156158E-2</v>
      </c>
      <c r="G7">
        <f t="shared" si="1"/>
        <v>0.16767922235722965</v>
      </c>
      <c r="H7">
        <f t="shared" si="2"/>
        <v>9.9635479951397321E-2</v>
      </c>
      <c r="I7">
        <f>G7-Experiment!G7</f>
        <v>3.9736386008844826E-3</v>
      </c>
      <c r="J7">
        <f>H7-Experiment!H7</f>
        <v>2.222431243870697E-2</v>
      </c>
      <c r="K7" t="b">
        <f t="shared" si="3"/>
        <v>1</v>
      </c>
      <c r="L7" t="b">
        <f t="shared" si="4"/>
        <v>1</v>
      </c>
      <c r="M7" s="5" t="s">
        <v>47</v>
      </c>
      <c r="N7">
        <f>0.5 + (1.96*$N$5)</f>
        <v>0.50117960785097693</v>
      </c>
      <c r="P7" s="5" t="s">
        <v>53</v>
      </c>
      <c r="Q7">
        <f>0.5 + (1.96*$Q$5)</f>
        <v>0.50411550427621055</v>
      </c>
    </row>
    <row r="8" spans="1:20" ht="15.75" customHeight="1">
      <c r="A8" s="1" t="s">
        <v>11</v>
      </c>
      <c r="B8" s="3">
        <v>9008</v>
      </c>
      <c r="C8" s="3">
        <v>748</v>
      </c>
      <c r="D8" s="3">
        <v>146</v>
      </c>
      <c r="E8" s="3">
        <v>76</v>
      </c>
      <c r="F8">
        <f t="shared" si="0"/>
        <v>8.3037300177619899E-2</v>
      </c>
      <c r="G8">
        <f t="shared" si="1"/>
        <v>0.19518716577540107</v>
      </c>
      <c r="H8">
        <f t="shared" si="2"/>
        <v>0.10160427807486631</v>
      </c>
      <c r="I8">
        <f>G8-Experiment!G8</f>
        <v>3.2366652954888248E-2</v>
      </c>
      <c r="J8">
        <f>H8-Experiment!H8</f>
        <v>4.5194021664609903E-2</v>
      </c>
      <c r="K8" t="b">
        <f t="shared" si="3"/>
        <v>1</v>
      </c>
      <c r="L8" t="b">
        <f t="shared" si="4"/>
        <v>1</v>
      </c>
    </row>
    <row r="9" spans="1:20" ht="15.75" customHeight="1">
      <c r="A9" s="1" t="s">
        <v>12</v>
      </c>
      <c r="B9" s="3">
        <v>7434</v>
      </c>
      <c r="C9" s="3">
        <v>632</v>
      </c>
      <c r="D9" s="3">
        <v>110</v>
      </c>
      <c r="E9" s="3">
        <v>70</v>
      </c>
      <c r="F9">
        <f t="shared" si="0"/>
        <v>8.5014796879203658E-2</v>
      </c>
      <c r="G9">
        <f t="shared" si="1"/>
        <v>0.17405063291139242</v>
      </c>
      <c r="H9">
        <f t="shared" si="2"/>
        <v>0.11075949367088607</v>
      </c>
      <c r="I9">
        <f>G9-Experiment!G9</f>
        <v>2.9878853770288122E-2</v>
      </c>
      <c r="J9">
        <f>H9-Experiment!H9</f>
        <v>1.5667469131008763E-2</v>
      </c>
      <c r="K9" t="b">
        <f t="shared" si="3"/>
        <v>1</v>
      </c>
      <c r="L9" t="b">
        <f t="shared" si="4"/>
        <v>1</v>
      </c>
      <c r="M9" s="5" t="s">
        <v>60</v>
      </c>
      <c r="N9">
        <f xml:space="preserve"> SUM($D$2:$D$24) / SUM($C$2:$C$24)</f>
        <v>0.2188746891805933</v>
      </c>
      <c r="P9" t="s">
        <v>65</v>
      </c>
      <c r="Q9">
        <f>SUM($E$2:$E$24) / SUM($C$2:$C$24)</f>
        <v>0.11756201931417337</v>
      </c>
    </row>
    <row r="10" spans="1:20" ht="15.75" customHeight="1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  <c r="F10">
        <f t="shared" si="0"/>
        <v>8.1688142806478306E-2</v>
      </c>
      <c r="G10">
        <f t="shared" si="1"/>
        <v>0.18958031837916064</v>
      </c>
      <c r="H10">
        <f t="shared" si="2"/>
        <v>8.6830680173661356E-2</v>
      </c>
      <c r="I10">
        <f>G10-Experiment!G10</f>
        <v>1.7413890832532225E-2</v>
      </c>
      <c r="J10">
        <f>H10-Experiment!H10</f>
        <v>-2.3642777502091872E-2</v>
      </c>
      <c r="K10" t="b">
        <f t="shared" si="3"/>
        <v>1</v>
      </c>
      <c r="L10" t="b">
        <f t="shared" si="4"/>
        <v>0</v>
      </c>
      <c r="M10" s="5" t="s">
        <v>61</v>
      </c>
      <c r="N10">
        <f xml:space="preserve"> SUM(Experiment!$D$2:$D$24) / SUM(Experiment!$C$2:$C$24)</f>
        <v>0.19831981460023174</v>
      </c>
      <c r="P10" t="s">
        <v>66</v>
      </c>
      <c r="Q10">
        <f>SUM(Experiment!$E$2:$E$24) / SUM(Experiment!$C$2:$C$24)</f>
        <v>0.1126882966396292</v>
      </c>
    </row>
    <row r="11" spans="1:20" ht="15.75" customHeight="1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  <c r="F11">
        <f t="shared" si="0"/>
        <v>8.0716227617886938E-2</v>
      </c>
      <c r="G11">
        <f t="shared" si="1"/>
        <v>0.19163763066202091</v>
      </c>
      <c r="H11">
        <f t="shared" si="2"/>
        <v>0.11265969802555169</v>
      </c>
      <c r="I11">
        <f>G11-Experiment!G11</f>
        <v>1.3730653917834873E-2</v>
      </c>
      <c r="J11">
        <f>H11-Experiment!H11</f>
        <v>-1.2937903465413403E-3</v>
      </c>
      <c r="K11" t="b">
        <f t="shared" si="3"/>
        <v>1</v>
      </c>
      <c r="L11" t="b">
        <f t="shared" si="4"/>
        <v>0</v>
      </c>
      <c r="M11" s="5" t="s">
        <v>62</v>
      </c>
      <c r="N11">
        <f>$N$10-$N$9</f>
        <v>-2.0554874580361565E-2</v>
      </c>
      <c r="P11" t="s">
        <v>67</v>
      </c>
      <c r="Q11">
        <f>$Q$10-$Q$9</f>
        <v>-4.8737226745441675E-3</v>
      </c>
    </row>
    <row r="12" spans="1:20" ht="15.75" customHeight="1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  <c r="F12">
        <f t="shared" si="0"/>
        <v>8.1332082551594742E-2</v>
      </c>
      <c r="G12">
        <f t="shared" si="1"/>
        <v>0.22606689734717417</v>
      </c>
      <c r="H12">
        <f t="shared" si="2"/>
        <v>0.12110726643598616</v>
      </c>
      <c r="I12">
        <f>G12-Experiment!G12</f>
        <v>6.0557638087914895E-2</v>
      </c>
      <c r="J12">
        <f>H12-Experiment!H12</f>
        <v>3.8931340510060225E-2</v>
      </c>
      <c r="K12" t="b">
        <f t="shared" si="3"/>
        <v>1</v>
      </c>
      <c r="L12" t="b">
        <f t="shared" si="4"/>
        <v>1</v>
      </c>
      <c r="M12" s="5" t="s">
        <v>63</v>
      </c>
      <c r="N12">
        <f>SUM($D$2:$D$24, Experiment!$D$2:$D$24) / SUM($C$2:$C$24, Experiment!$C$2:$C$24)</f>
        <v>0.20860706740369866</v>
      </c>
      <c r="P12" t="s">
        <v>68</v>
      </c>
      <c r="Q12">
        <f>SUM($E$2:$E$24, Experiment!$E$2:$E$24) / SUM($C$2:$C$24, Experiment!$C$2:$C$24)</f>
        <v>0.11512748531241861</v>
      </c>
    </row>
    <row r="13" spans="1:20" ht="15.75" customHeight="1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  <c r="F13">
        <f t="shared" si="0"/>
        <v>8.4246506484367142E-2</v>
      </c>
      <c r="G13">
        <f t="shared" si="1"/>
        <v>0.19331742243436753</v>
      </c>
      <c r="H13">
        <f t="shared" si="2"/>
        <v>0.10978520286396182</v>
      </c>
      <c r="I13">
        <f>G13-Experiment!G13</f>
        <v>3.3517172746477392E-2</v>
      </c>
      <c r="J13">
        <f>H13-Experiment!H13</f>
        <v>2.2394441315896893E-2</v>
      </c>
      <c r="K13" t="b">
        <f t="shared" si="3"/>
        <v>1</v>
      </c>
      <c r="L13" t="b">
        <f t="shared" si="4"/>
        <v>1</v>
      </c>
      <c r="M13" s="5" t="s">
        <v>64</v>
      </c>
      <c r="N13">
        <f>SQRT($N$12*(1-$N$12)*((1/SUM($C$2:$C$24)+(1/SUM(Experiment!$C$2:$C$24)))))</f>
        <v>4.3716753852259364E-3</v>
      </c>
      <c r="P13" t="s">
        <v>69</v>
      </c>
      <c r="Q13">
        <f>SQRT($Q$12*(1-$Q$12)*((1/SUM($C$2:$C$24)+(1/SUM(Experiment!$C$2:$C$24)))))</f>
        <v>3.4341335129324238E-3</v>
      </c>
    </row>
    <row r="14" spans="1:20" ht="15.75" customHeight="1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  <c r="F14">
        <f t="shared" si="0"/>
        <v>7.9889476213358956E-2</v>
      </c>
      <c r="G14">
        <f t="shared" si="1"/>
        <v>0.19097744360902255</v>
      </c>
      <c r="H14">
        <f t="shared" si="2"/>
        <v>8.4210526315789472E-2</v>
      </c>
      <c r="I14">
        <f>G14-Experiment!G14</f>
        <v>9.4629096104748012E-4</v>
      </c>
      <c r="J14">
        <f>H14-Experiment!H14</f>
        <v>-2.1708476799475324E-2</v>
      </c>
      <c r="K14" t="b">
        <f t="shared" si="3"/>
        <v>1</v>
      </c>
      <c r="L14" t="b">
        <f t="shared" si="4"/>
        <v>0</v>
      </c>
      <c r="M14" s="5" t="s">
        <v>52</v>
      </c>
      <c r="N14">
        <f>$N$11 - (1.96*$N$13)</f>
        <v>-2.9123358335404401E-2</v>
      </c>
      <c r="P14" t="s">
        <v>52</v>
      </c>
      <c r="Q14">
        <f>$Q$11 - (1.96 *$Q$13)</f>
        <v>-1.1604624359891718E-2</v>
      </c>
    </row>
    <row r="15" spans="1:20" ht="15.75" customHeight="1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  <c r="F15">
        <f t="shared" si="0"/>
        <v>7.1337714649141404E-2</v>
      </c>
      <c r="G15">
        <f t="shared" si="1"/>
        <v>0.32689450222882616</v>
      </c>
      <c r="H15">
        <f t="shared" si="2"/>
        <v>0.1812778603268945</v>
      </c>
      <c r="I15">
        <f>G15-Experiment!G15</f>
        <v>4.8558777695110245E-2</v>
      </c>
      <c r="J15">
        <f>H15-Experiment!H15</f>
        <v>4.641415874870225E-2</v>
      </c>
      <c r="K15" t="b">
        <f t="shared" si="3"/>
        <v>1</v>
      </c>
      <c r="L15" t="b">
        <f t="shared" si="4"/>
        <v>1</v>
      </c>
      <c r="M15" s="5" t="s">
        <v>53</v>
      </c>
      <c r="N15">
        <f>$N$11 + (1.96 *$N$13)</f>
        <v>-1.198639082531873E-2</v>
      </c>
      <c r="P15" t="s">
        <v>53</v>
      </c>
      <c r="Q15">
        <f>$Q$11 + (1.96 * $Q$13)</f>
        <v>1.857179010803383E-3</v>
      </c>
    </row>
    <row r="16" spans="1:20" ht="15.75" customHeight="1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  <c r="F16">
        <f t="shared" si="0"/>
        <v>7.954414642569356E-2</v>
      </c>
      <c r="G16">
        <f t="shared" si="1"/>
        <v>0.25470332850940663</v>
      </c>
      <c r="H16">
        <f t="shared" si="2"/>
        <v>0.18523878437047755</v>
      </c>
      <c r="I16">
        <f>G16-Experiment!G16</f>
        <v>6.4867753023606922E-2</v>
      </c>
      <c r="J16">
        <f>H16-Experiment!H16</f>
        <v>6.416255118662105E-2</v>
      </c>
      <c r="K16" t="b">
        <f t="shared" si="3"/>
        <v>1</v>
      </c>
      <c r="L16" t="b">
        <f t="shared" si="4"/>
        <v>1</v>
      </c>
    </row>
    <row r="17" spans="1:13" ht="15.75" customHeight="1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  <c r="F17">
        <f t="shared" si="0"/>
        <v>7.9586330935251803E-2</v>
      </c>
      <c r="G17">
        <f t="shared" si="1"/>
        <v>0.22740112994350281</v>
      </c>
      <c r="H17">
        <f t="shared" si="2"/>
        <v>0.14689265536723164</v>
      </c>
      <c r="I17">
        <f>G17-Experiment!G17</f>
        <v>6.6219091642820416E-3</v>
      </c>
      <c r="J17">
        <f>H17-Experiment!H17</f>
        <v>1.1495096240859148E-3</v>
      </c>
      <c r="K17" t="b">
        <f t="shared" si="3"/>
        <v>1</v>
      </c>
      <c r="L17" t="b">
        <f t="shared" si="4"/>
        <v>1</v>
      </c>
      <c r="M17" s="6"/>
    </row>
    <row r="18" spans="1:13" ht="15.75" customHeight="1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  <c r="F18">
        <f t="shared" si="0"/>
        <v>7.960146827477714E-2</v>
      </c>
      <c r="G18">
        <f t="shared" si="1"/>
        <v>0.30698287220026349</v>
      </c>
      <c r="H18">
        <f t="shared" si="2"/>
        <v>0.16337285902503293</v>
      </c>
      <c r="I18">
        <f>G18-Experiment!G18</f>
        <v>3.0718280760574757E-2</v>
      </c>
      <c r="J18">
        <f>H18-Experiment!H18</f>
        <v>9.0278525399486165E-3</v>
      </c>
      <c r="K18" t="b">
        <f t="shared" si="3"/>
        <v>1</v>
      </c>
      <c r="L18" t="b">
        <f t="shared" si="4"/>
        <v>1</v>
      </c>
    </row>
    <row r="19" spans="1:13" ht="15.75" customHeight="1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  <c r="F19">
        <f t="shared" si="0"/>
        <v>7.8607283990174096E-2</v>
      </c>
      <c r="G19">
        <f t="shared" si="1"/>
        <v>0.20923913043478262</v>
      </c>
      <c r="H19">
        <f t="shared" si="2"/>
        <v>0.12364130434782608</v>
      </c>
      <c r="I19">
        <f>G19-Experiment!G19</f>
        <v>-1.0869565217391297E-2</v>
      </c>
      <c r="J19">
        <f>H19-Experiment!H19</f>
        <v>-3.9402173913043487E-2</v>
      </c>
      <c r="K19" t="b">
        <f t="shared" si="3"/>
        <v>0</v>
      </c>
      <c r="L19" t="b">
        <f t="shared" si="4"/>
        <v>0</v>
      </c>
    </row>
    <row r="20" spans="1:13" ht="15.75" customHeight="1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  <c r="F20">
        <f t="shared" si="0"/>
        <v>7.9232336228154815E-2</v>
      </c>
      <c r="G20">
        <f t="shared" si="1"/>
        <v>0.26522327469553453</v>
      </c>
      <c r="H20">
        <f t="shared" si="2"/>
        <v>0.11637347767253045</v>
      </c>
      <c r="I20">
        <f>G20-Experiment!G20</f>
        <v>-1.1255404809279779E-2</v>
      </c>
      <c r="J20">
        <f>H20-Experiment!H20</f>
        <v>-1.5676040896933086E-2</v>
      </c>
      <c r="K20" t="b">
        <f t="shared" si="3"/>
        <v>0</v>
      </c>
      <c r="L20" t="b">
        <f t="shared" si="4"/>
        <v>0</v>
      </c>
    </row>
    <row r="21" spans="1:13" ht="15.75" customHeight="1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  <c r="F21">
        <f t="shared" si="0"/>
        <v>7.854467629748528E-2</v>
      </c>
      <c r="G21">
        <f t="shared" si="1"/>
        <v>0.22752043596730245</v>
      </c>
      <c r="H21">
        <f t="shared" si="2"/>
        <v>0.10217983651226158</v>
      </c>
      <c r="I21">
        <f>G21-Experiment!G21</f>
        <v>-5.6820223373356876E-2</v>
      </c>
      <c r="J21">
        <f>H21-Experiment!H21</f>
        <v>1.0146869479294537E-2</v>
      </c>
      <c r="K21" t="b">
        <f t="shared" si="3"/>
        <v>0</v>
      </c>
      <c r="L21" t="b">
        <f t="shared" si="4"/>
        <v>1</v>
      </c>
    </row>
    <row r="22" spans="1:13" ht="15.75" customHeight="1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  <c r="F22">
        <f t="shared" si="0"/>
        <v>7.9415073115860518E-2</v>
      </c>
      <c r="G22">
        <f t="shared" si="1"/>
        <v>0.24645892351274787</v>
      </c>
      <c r="H22">
        <f t="shared" si="2"/>
        <v>0.14305949008498584</v>
      </c>
      <c r="I22">
        <f>G22-Experiment!G22</f>
        <v>-5.6186388141219179E-3</v>
      </c>
      <c r="J22">
        <f>H22-Experiment!H22</f>
        <v>-2.7300620718338275E-2</v>
      </c>
      <c r="K22" t="b">
        <f t="shared" si="3"/>
        <v>0</v>
      </c>
      <c r="L22" t="b">
        <f t="shared" si="4"/>
        <v>0</v>
      </c>
    </row>
    <row r="23" spans="1:13" ht="15.75" customHeight="1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  <c r="F23">
        <f t="shared" si="0"/>
        <v>8.0496453900709225E-2</v>
      </c>
      <c r="G23">
        <f t="shared" si="1"/>
        <v>0.22907488986784141</v>
      </c>
      <c r="H23">
        <f t="shared" si="2"/>
        <v>0.13656387665198239</v>
      </c>
      <c r="I23">
        <f>G23-Experiment!G23</f>
        <v>2.475834310525149E-2</v>
      </c>
      <c r="J23">
        <f>H23-Experiment!H23</f>
        <v>-7.3210154343485434E-3</v>
      </c>
      <c r="K23" t="b">
        <f t="shared" si="3"/>
        <v>1</v>
      </c>
      <c r="L23" t="b">
        <f t="shared" si="4"/>
        <v>0</v>
      </c>
    </row>
    <row r="24" spans="1:13" ht="15.75" customHeight="1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  <c r="F24">
        <f>C24/B24</f>
        <v>7.8429153463105472E-2</v>
      </c>
      <c r="G24">
        <f t="shared" si="1"/>
        <v>0.29725829725829728</v>
      </c>
      <c r="H24">
        <f t="shared" si="2"/>
        <v>9.6681096681096687E-2</v>
      </c>
      <c r="I24">
        <f>G24-Experiment!G24</f>
        <v>4.5877081788683993E-2</v>
      </c>
      <c r="J24">
        <f>H24-Experiment!H24</f>
        <v>-4.5584096689069056E-2</v>
      </c>
      <c r="K24" t="b">
        <f t="shared" si="3"/>
        <v>1</v>
      </c>
      <c r="L24" t="b">
        <f t="shared" si="4"/>
        <v>0</v>
      </c>
    </row>
    <row r="25" spans="1:13" ht="15.75" customHeight="1">
      <c r="A25" s="1" t="s">
        <v>28</v>
      </c>
      <c r="B25" s="3">
        <v>9437</v>
      </c>
      <c r="C25" s="3">
        <v>788</v>
      </c>
      <c r="D25" s="1"/>
      <c r="E25" s="4"/>
      <c r="F25">
        <f t="shared" si="0"/>
        <v>8.3501112641729366E-2</v>
      </c>
      <c r="G25">
        <f t="shared" si="1"/>
        <v>0</v>
      </c>
      <c r="H25">
        <f t="shared" si="2"/>
        <v>0</v>
      </c>
    </row>
    <row r="26" spans="1:13" ht="15.75" customHeight="1">
      <c r="A26" s="1" t="s">
        <v>29</v>
      </c>
      <c r="B26" s="3">
        <v>9420</v>
      </c>
      <c r="C26" s="3">
        <v>781</v>
      </c>
      <c r="D26" s="1"/>
      <c r="E26" s="4"/>
      <c r="F26">
        <f t="shared" si="0"/>
        <v>8.2908704883227172E-2</v>
      </c>
      <c r="G26">
        <f t="shared" si="1"/>
        <v>0</v>
      </c>
      <c r="H26">
        <f t="shared" si="2"/>
        <v>0</v>
      </c>
    </row>
    <row r="27" spans="1:13" ht="15.75" customHeight="1">
      <c r="A27" s="1" t="s">
        <v>30</v>
      </c>
      <c r="B27" s="3">
        <v>9570</v>
      </c>
      <c r="C27" s="3">
        <v>805</v>
      </c>
      <c r="D27" s="1"/>
      <c r="E27" s="4"/>
      <c r="F27">
        <f t="shared" si="0"/>
        <v>8.4117032392894461E-2</v>
      </c>
      <c r="G27">
        <f t="shared" si="1"/>
        <v>0</v>
      </c>
      <c r="H27">
        <f t="shared" si="2"/>
        <v>0</v>
      </c>
    </row>
    <row r="28" spans="1:13" ht="15.75" customHeight="1">
      <c r="A28" s="1" t="s">
        <v>31</v>
      </c>
      <c r="B28" s="3">
        <v>9921</v>
      </c>
      <c r="C28" s="3">
        <v>830</v>
      </c>
      <c r="D28" s="1"/>
      <c r="E28" s="4"/>
      <c r="F28">
        <f t="shared" si="0"/>
        <v>8.3660921278096961E-2</v>
      </c>
      <c r="G28">
        <f t="shared" si="1"/>
        <v>0</v>
      </c>
      <c r="H28">
        <f t="shared" si="2"/>
        <v>0</v>
      </c>
    </row>
    <row r="29" spans="1:13" ht="15.75" customHeight="1">
      <c r="A29" s="1" t="s">
        <v>32</v>
      </c>
      <c r="B29" s="3">
        <v>9424</v>
      </c>
      <c r="C29" s="3">
        <v>781</v>
      </c>
      <c r="D29" s="1"/>
      <c r="E29" s="4"/>
      <c r="F29">
        <f t="shared" si="0"/>
        <v>8.2873514431239387E-2</v>
      </c>
      <c r="G29">
        <f t="shared" si="1"/>
        <v>0</v>
      </c>
      <c r="H29">
        <f t="shared" si="2"/>
        <v>0</v>
      </c>
    </row>
    <row r="30" spans="1:13" ht="15.75" customHeight="1">
      <c r="A30" s="1" t="s">
        <v>33</v>
      </c>
      <c r="B30" s="3">
        <v>9010</v>
      </c>
      <c r="C30" s="3">
        <v>756</v>
      </c>
      <c r="D30" s="1"/>
      <c r="E30" s="4"/>
      <c r="F30">
        <f t="shared" si="0"/>
        <v>8.390677025527192E-2</v>
      </c>
      <c r="G30">
        <f t="shared" si="1"/>
        <v>0</v>
      </c>
      <c r="H30">
        <f t="shared" si="2"/>
        <v>0</v>
      </c>
    </row>
    <row r="31" spans="1:13" ht="15.75" customHeight="1">
      <c r="A31" s="1" t="s">
        <v>34</v>
      </c>
      <c r="B31" s="3">
        <v>9656</v>
      </c>
      <c r="C31" s="3">
        <v>825</v>
      </c>
      <c r="D31" s="1"/>
      <c r="E31" s="4"/>
      <c r="F31">
        <f t="shared" si="0"/>
        <v>8.5439105219552614E-2</v>
      </c>
      <c r="G31">
        <f t="shared" si="1"/>
        <v>0</v>
      </c>
      <c r="H31">
        <f t="shared" si="2"/>
        <v>0</v>
      </c>
    </row>
    <row r="32" spans="1:13" ht="15.75" customHeight="1">
      <c r="A32" s="1" t="s">
        <v>35</v>
      </c>
      <c r="B32" s="3">
        <v>10419</v>
      </c>
      <c r="C32" s="3">
        <v>874</v>
      </c>
      <c r="D32" s="1"/>
      <c r="E32" s="4"/>
      <c r="F32">
        <f t="shared" si="0"/>
        <v>8.3885209713024281E-2</v>
      </c>
      <c r="G32">
        <f t="shared" si="1"/>
        <v>0</v>
      </c>
      <c r="H32">
        <f t="shared" si="2"/>
        <v>0</v>
      </c>
    </row>
    <row r="33" spans="1:8" ht="15.75" customHeight="1">
      <c r="A33" s="1" t="s">
        <v>36</v>
      </c>
      <c r="B33" s="3">
        <v>9880</v>
      </c>
      <c r="C33" s="3">
        <v>830</v>
      </c>
      <c r="D33" s="1"/>
      <c r="E33" s="4"/>
      <c r="F33">
        <f t="shared" si="0"/>
        <v>8.4008097165991905E-2</v>
      </c>
      <c r="G33">
        <f t="shared" si="1"/>
        <v>0</v>
      </c>
      <c r="H33">
        <f t="shared" si="2"/>
        <v>0</v>
      </c>
    </row>
    <row r="34" spans="1:8" ht="15.75" customHeight="1">
      <c r="A34" s="1" t="s">
        <v>37</v>
      </c>
      <c r="B34" s="3">
        <v>10134</v>
      </c>
      <c r="C34" s="3">
        <v>801</v>
      </c>
      <c r="D34" s="1"/>
      <c r="E34" s="4"/>
      <c r="F34">
        <f t="shared" si="0"/>
        <v>7.9040852575488457E-2</v>
      </c>
      <c r="G34">
        <f t="shared" si="1"/>
        <v>0</v>
      </c>
      <c r="H34">
        <f t="shared" si="2"/>
        <v>0</v>
      </c>
    </row>
    <row r="35" spans="1:8" ht="15.75" customHeight="1">
      <c r="A35" s="1" t="s">
        <v>38</v>
      </c>
      <c r="B35" s="3">
        <v>9717</v>
      </c>
      <c r="C35" s="3">
        <v>814</v>
      </c>
      <c r="D35" s="1"/>
      <c r="E35" s="4"/>
      <c r="F35">
        <f t="shared" si="0"/>
        <v>8.3770711124832767E-2</v>
      </c>
      <c r="G35">
        <f t="shared" si="1"/>
        <v>0</v>
      </c>
      <c r="H35">
        <f t="shared" si="2"/>
        <v>0</v>
      </c>
    </row>
    <row r="36" spans="1:8" ht="15.75" customHeight="1">
      <c r="A36" s="1" t="s">
        <v>39</v>
      </c>
      <c r="B36" s="3">
        <v>9192</v>
      </c>
      <c r="C36" s="3">
        <v>735</v>
      </c>
      <c r="D36" s="1"/>
      <c r="E36" s="4"/>
      <c r="F36">
        <f t="shared" si="0"/>
        <v>7.9960835509138378E-2</v>
      </c>
      <c r="G36">
        <f t="shared" si="1"/>
        <v>0</v>
      </c>
      <c r="H36">
        <f t="shared" si="2"/>
        <v>0</v>
      </c>
    </row>
    <row r="37" spans="1:8" ht="15.75" customHeight="1">
      <c r="A37" s="1" t="s">
        <v>40</v>
      </c>
      <c r="B37" s="3">
        <v>8630</v>
      </c>
      <c r="C37" s="3">
        <v>743</v>
      </c>
      <c r="D37" s="1"/>
      <c r="E37" s="4"/>
      <c r="F37">
        <f t="shared" si="0"/>
        <v>8.6095017381228267E-2</v>
      </c>
      <c r="G37">
        <f t="shared" si="1"/>
        <v>0</v>
      </c>
      <c r="H37">
        <f t="shared" si="2"/>
        <v>0</v>
      </c>
    </row>
    <row r="38" spans="1:8" ht="15.75" customHeight="1">
      <c r="A38" s="1" t="s">
        <v>41</v>
      </c>
      <c r="B38" s="3">
        <v>8970</v>
      </c>
      <c r="C38" s="3">
        <v>722</v>
      </c>
      <c r="D38" s="1"/>
      <c r="E38" s="4"/>
      <c r="F38">
        <f t="shared" si="0"/>
        <v>8.0490523968784838E-2</v>
      </c>
      <c r="G38">
        <f t="shared" si="1"/>
        <v>0</v>
      </c>
      <c r="H38">
        <f t="shared" si="2"/>
        <v>0</v>
      </c>
    </row>
    <row r="39" spans="1:8" ht="15.75" customHeight="1">
      <c r="A39" s="1"/>
      <c r="B39" s="3"/>
      <c r="C39" s="3"/>
      <c r="D39" s="1"/>
      <c r="E39" s="4"/>
    </row>
    <row r="40" spans="1:8" ht="15.75" customHeight="1">
      <c r="A40" s="1"/>
      <c r="B40" s="3"/>
      <c r="C40" s="3"/>
      <c r="D40" s="1"/>
      <c r="E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.75" customHeight="1"/>
  <sheetData>
    <row r="1" spans="1:8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54</v>
      </c>
      <c r="G1" s="2" t="s">
        <v>58</v>
      </c>
      <c r="H1" s="2" t="s">
        <v>59</v>
      </c>
    </row>
    <row r="2" spans="1:8" ht="15.75" customHeight="1">
      <c r="A2" s="1" t="s">
        <v>5</v>
      </c>
      <c r="B2" s="3">
        <v>7716</v>
      </c>
      <c r="C2" s="3">
        <v>686</v>
      </c>
      <c r="D2" s="3">
        <v>105</v>
      </c>
      <c r="E2" s="3">
        <v>34</v>
      </c>
      <c r="F2">
        <f>C2/B2</f>
        <v>8.8906168999481602E-2</v>
      </c>
      <c r="G2">
        <f>D2/C2</f>
        <v>0.15306122448979592</v>
      </c>
      <c r="H2">
        <f>E2/C2</f>
        <v>4.9562682215743441E-2</v>
      </c>
    </row>
    <row r="3" spans="1:8" ht="15.75" customHeight="1">
      <c r="A3" s="1" t="s">
        <v>6</v>
      </c>
      <c r="B3" s="3">
        <v>9288</v>
      </c>
      <c r="C3" s="3">
        <v>785</v>
      </c>
      <c r="D3" s="3">
        <v>116</v>
      </c>
      <c r="E3" s="3">
        <v>91</v>
      </c>
      <c r="F3">
        <f t="shared" ref="F3:F38" si="0">C3/B3</f>
        <v>8.4517657192075796E-2</v>
      </c>
      <c r="G3">
        <f t="shared" ref="G3:G38" si="1">D3/C3</f>
        <v>0.14777070063694267</v>
      </c>
      <c r="H3">
        <f t="shared" ref="H3:H38" si="2">E3/C3</f>
        <v>0.11592356687898089</v>
      </c>
    </row>
    <row r="4" spans="1:8" ht="15.75" customHeight="1">
      <c r="A4" s="1" t="s">
        <v>7</v>
      </c>
      <c r="B4" s="3">
        <v>10480</v>
      </c>
      <c r="C4" s="3">
        <v>884</v>
      </c>
      <c r="D4" s="3">
        <v>145</v>
      </c>
      <c r="E4" s="3">
        <v>79</v>
      </c>
      <c r="F4">
        <f t="shared" si="0"/>
        <v>8.4351145038167943E-2</v>
      </c>
      <c r="G4">
        <f t="shared" si="1"/>
        <v>0.16402714932126697</v>
      </c>
      <c r="H4">
        <f t="shared" si="2"/>
        <v>8.9366515837104074E-2</v>
      </c>
    </row>
    <row r="5" spans="1:8" ht="15.75" customHeight="1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>
        <f t="shared" si="0"/>
        <v>8.3814735988649039E-2</v>
      </c>
      <c r="G5">
        <f t="shared" si="1"/>
        <v>0.16686819830713423</v>
      </c>
      <c r="H5">
        <f t="shared" si="2"/>
        <v>0.11124546553808948</v>
      </c>
    </row>
    <row r="6" spans="1:8" ht="15.75" customHeight="1">
      <c r="A6" s="1" t="s">
        <v>9</v>
      </c>
      <c r="B6" s="3">
        <v>9793</v>
      </c>
      <c r="C6" s="3">
        <v>832</v>
      </c>
      <c r="D6" s="3">
        <v>140</v>
      </c>
      <c r="E6" s="3">
        <v>94</v>
      </c>
      <c r="F6">
        <f t="shared" si="0"/>
        <v>8.4958643929337288E-2</v>
      </c>
      <c r="G6">
        <f t="shared" si="1"/>
        <v>0.16826923076923078</v>
      </c>
      <c r="H6">
        <f t="shared" si="2"/>
        <v>0.11298076923076923</v>
      </c>
    </row>
    <row r="7" spans="1:8" ht="15.75" customHeight="1">
      <c r="A7" s="1" t="s">
        <v>10</v>
      </c>
      <c r="B7" s="3">
        <v>9500</v>
      </c>
      <c r="C7" s="3">
        <v>788</v>
      </c>
      <c r="D7" s="3">
        <v>129</v>
      </c>
      <c r="E7" s="3">
        <v>61</v>
      </c>
      <c r="F7">
        <f t="shared" si="0"/>
        <v>8.2947368421052631E-2</v>
      </c>
      <c r="G7">
        <f t="shared" si="1"/>
        <v>0.16370558375634517</v>
      </c>
      <c r="H7">
        <f t="shared" si="2"/>
        <v>7.7411167512690351E-2</v>
      </c>
    </row>
    <row r="8" spans="1:8" ht="15.75" customHeight="1">
      <c r="A8" s="1" t="s">
        <v>11</v>
      </c>
      <c r="B8" s="3">
        <v>9088</v>
      </c>
      <c r="C8" s="3">
        <v>780</v>
      </c>
      <c r="D8" s="3">
        <v>127</v>
      </c>
      <c r="E8" s="3">
        <v>44</v>
      </c>
      <c r="F8">
        <f t="shared" si="0"/>
        <v>8.5827464788732391E-2</v>
      </c>
      <c r="G8">
        <f t="shared" si="1"/>
        <v>0.16282051282051282</v>
      </c>
      <c r="H8">
        <f t="shared" si="2"/>
        <v>5.6410256410256411E-2</v>
      </c>
    </row>
    <row r="9" spans="1:8" ht="15.75" customHeight="1">
      <c r="A9" s="1" t="s">
        <v>12</v>
      </c>
      <c r="B9" s="3">
        <v>7664</v>
      </c>
      <c r="C9" s="3">
        <v>652</v>
      </c>
      <c r="D9" s="3">
        <v>94</v>
      </c>
      <c r="E9" s="3">
        <v>62</v>
      </c>
      <c r="F9">
        <f t="shared" si="0"/>
        <v>8.5073068893528184E-2</v>
      </c>
      <c r="G9">
        <f t="shared" si="1"/>
        <v>0.14417177914110429</v>
      </c>
      <c r="H9">
        <f t="shared" si="2"/>
        <v>9.5092024539877307E-2</v>
      </c>
    </row>
    <row r="10" spans="1:8" ht="15.75" customHeight="1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  <c r="F10">
        <f t="shared" si="0"/>
        <v>8.2641688404078734E-2</v>
      </c>
      <c r="G10">
        <f t="shared" si="1"/>
        <v>0.17216642754662842</v>
      </c>
      <c r="H10">
        <f t="shared" si="2"/>
        <v>0.11047345767575323</v>
      </c>
    </row>
    <row r="11" spans="1:8" ht="15.75" customHeight="1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  <c r="F11">
        <f t="shared" si="0"/>
        <v>8.1935975609756101E-2</v>
      </c>
      <c r="G11">
        <f t="shared" si="1"/>
        <v>0.17790697674418604</v>
      </c>
      <c r="H11">
        <f t="shared" si="2"/>
        <v>0.11395348837209303</v>
      </c>
    </row>
    <row r="12" spans="1:8" ht="15.75" customHeight="1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  <c r="F12">
        <f t="shared" si="0"/>
        <v>8.1887972704009104E-2</v>
      </c>
      <c r="G12">
        <f t="shared" si="1"/>
        <v>0.16550925925925927</v>
      </c>
      <c r="H12">
        <f t="shared" si="2"/>
        <v>8.217592592592593E-2</v>
      </c>
    </row>
    <row r="13" spans="1:8" ht="15.75" customHeight="1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  <c r="F13">
        <f t="shared" si="0"/>
        <v>8.2263530861661702E-2</v>
      </c>
      <c r="G13">
        <f t="shared" si="1"/>
        <v>0.15980024968789014</v>
      </c>
      <c r="H13">
        <f t="shared" si="2"/>
        <v>8.7390761548064924E-2</v>
      </c>
    </row>
    <row r="14" spans="1:8" ht="15.75" customHeight="1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  <c r="F14">
        <f t="shared" si="0"/>
        <v>7.8522504892367909E-2</v>
      </c>
      <c r="G14">
        <f t="shared" si="1"/>
        <v>0.19003115264797507</v>
      </c>
      <c r="H14">
        <f t="shared" si="2"/>
        <v>0.1059190031152648</v>
      </c>
    </row>
    <row r="15" spans="1:8" ht="15.75" customHeight="1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  <c r="F15">
        <f t="shared" si="0"/>
        <v>7.413316315677515E-2</v>
      </c>
      <c r="G15">
        <f t="shared" si="1"/>
        <v>0.27833572453371591</v>
      </c>
      <c r="H15">
        <f t="shared" si="2"/>
        <v>0.13486370157819225</v>
      </c>
    </row>
    <row r="16" spans="1:8" ht="15.75" customHeight="1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  <c r="F16">
        <f t="shared" si="0"/>
        <v>7.7171530741723379E-2</v>
      </c>
      <c r="G16">
        <f t="shared" si="1"/>
        <v>0.18983557548579971</v>
      </c>
      <c r="H16">
        <f t="shared" si="2"/>
        <v>0.1210762331838565</v>
      </c>
    </row>
    <row r="17" spans="1:8" ht="15.75" customHeight="1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  <c r="F17">
        <f t="shared" si="0"/>
        <v>7.8031753180948085E-2</v>
      </c>
      <c r="G17">
        <f t="shared" si="1"/>
        <v>0.22077922077922077</v>
      </c>
      <c r="H17">
        <f t="shared" si="2"/>
        <v>0.14574314574314573</v>
      </c>
    </row>
    <row r="18" spans="1:8" ht="15.75" customHeight="1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  <c r="F18">
        <f t="shared" si="0"/>
        <v>7.9854997410668052E-2</v>
      </c>
      <c r="G18">
        <f t="shared" si="1"/>
        <v>0.27626459143968873</v>
      </c>
      <c r="H18">
        <f t="shared" si="2"/>
        <v>0.15434500648508431</v>
      </c>
    </row>
    <row r="19" spans="1:8" ht="15.75" customHeight="1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  <c r="F19">
        <f t="shared" si="0"/>
        <v>7.833120476798637E-2</v>
      </c>
      <c r="G19">
        <f t="shared" si="1"/>
        <v>0.22010869565217392</v>
      </c>
      <c r="H19">
        <f t="shared" si="2"/>
        <v>0.16304347826086957</v>
      </c>
    </row>
    <row r="20" spans="1:8" ht="15.75" customHeight="1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  <c r="F20">
        <f t="shared" si="0"/>
        <v>7.8492766141222192E-2</v>
      </c>
      <c r="G20">
        <f t="shared" si="1"/>
        <v>0.27647867950481431</v>
      </c>
      <c r="H20">
        <f t="shared" si="2"/>
        <v>0.13204951856946354</v>
      </c>
    </row>
    <row r="21" spans="1:8" ht="15.75" customHeight="1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  <c r="F21">
        <f t="shared" si="0"/>
        <v>7.8212290502793297E-2</v>
      </c>
      <c r="G21">
        <f t="shared" si="1"/>
        <v>0.28434065934065933</v>
      </c>
      <c r="H21">
        <f t="shared" si="2"/>
        <v>9.2032967032967039E-2</v>
      </c>
    </row>
    <row r="22" spans="1:8" ht="15.75" customHeight="1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  <c r="F22">
        <f t="shared" si="0"/>
        <v>8.2845668387837065E-2</v>
      </c>
      <c r="G22">
        <f t="shared" si="1"/>
        <v>0.25207756232686979</v>
      </c>
      <c r="H22">
        <f t="shared" si="2"/>
        <v>0.17036011080332411</v>
      </c>
    </row>
    <row r="23" spans="1:8" ht="15.75" customHeight="1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  <c r="F23">
        <f t="shared" si="0"/>
        <v>8.2267992424242431E-2</v>
      </c>
      <c r="G23">
        <f t="shared" si="1"/>
        <v>0.20431654676258992</v>
      </c>
      <c r="H23">
        <f t="shared" si="2"/>
        <v>0.14388489208633093</v>
      </c>
    </row>
    <row r="24" spans="1:8" ht="15.75" customHeight="1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  <c r="F24">
        <f t="shared" si="0"/>
        <v>8.1937528293345399E-2</v>
      </c>
      <c r="G24">
        <f t="shared" si="1"/>
        <v>0.25138121546961328</v>
      </c>
      <c r="H24">
        <f t="shared" si="2"/>
        <v>0.14226519337016574</v>
      </c>
    </row>
    <row r="25" spans="1:8" ht="15.75" customHeight="1">
      <c r="A25" s="1" t="s">
        <v>28</v>
      </c>
      <c r="B25" s="3">
        <v>9359</v>
      </c>
      <c r="C25" s="3">
        <v>789</v>
      </c>
      <c r="D25" s="4"/>
      <c r="E25" s="4"/>
      <c r="F25">
        <f>C25/B25</f>
        <v>8.4303878619510636E-2</v>
      </c>
      <c r="G25">
        <f t="shared" si="1"/>
        <v>0</v>
      </c>
      <c r="H25">
        <f t="shared" si="2"/>
        <v>0</v>
      </c>
    </row>
    <row r="26" spans="1:8" ht="15.75" customHeight="1">
      <c r="A26" s="1" t="s">
        <v>29</v>
      </c>
      <c r="B26" s="3">
        <v>9427</v>
      </c>
      <c r="C26" s="3">
        <v>743</v>
      </c>
      <c r="D26" s="4"/>
      <c r="E26" s="4"/>
      <c r="F26">
        <f t="shared" si="0"/>
        <v>7.8816166330752099E-2</v>
      </c>
      <c r="G26">
        <f t="shared" si="1"/>
        <v>0</v>
      </c>
      <c r="H26">
        <f t="shared" si="2"/>
        <v>0</v>
      </c>
    </row>
    <row r="27" spans="1:8" ht="15.75" customHeight="1">
      <c r="A27" s="1" t="s">
        <v>30</v>
      </c>
      <c r="B27" s="3">
        <v>9633</v>
      </c>
      <c r="C27" s="3">
        <v>808</v>
      </c>
      <c r="D27" s="4"/>
      <c r="E27" s="4"/>
      <c r="F27">
        <f t="shared" si="0"/>
        <v>8.3878334890480646E-2</v>
      </c>
      <c r="G27">
        <f t="shared" si="1"/>
        <v>0</v>
      </c>
      <c r="H27">
        <f t="shared" si="2"/>
        <v>0</v>
      </c>
    </row>
    <row r="28" spans="1:8" ht="15.75" customHeight="1">
      <c r="A28" s="1" t="s">
        <v>31</v>
      </c>
      <c r="B28" s="3">
        <v>9842</v>
      </c>
      <c r="C28" s="3">
        <v>831</v>
      </c>
      <c r="D28" s="4"/>
      <c r="E28" s="4"/>
      <c r="F28">
        <f t="shared" si="0"/>
        <v>8.4434058118268651E-2</v>
      </c>
      <c r="G28">
        <f t="shared" si="1"/>
        <v>0</v>
      </c>
      <c r="H28">
        <f t="shared" si="2"/>
        <v>0</v>
      </c>
    </row>
    <row r="29" spans="1:8" ht="15.75" customHeight="1">
      <c r="A29" s="1" t="s">
        <v>32</v>
      </c>
      <c r="B29" s="3">
        <v>9272</v>
      </c>
      <c r="C29" s="3">
        <v>767</v>
      </c>
      <c r="D29" s="4"/>
      <c r="E29" s="4"/>
      <c r="F29">
        <f t="shared" si="0"/>
        <v>8.2722174288179462E-2</v>
      </c>
      <c r="G29">
        <f t="shared" si="1"/>
        <v>0</v>
      </c>
      <c r="H29">
        <f t="shared" si="2"/>
        <v>0</v>
      </c>
    </row>
    <row r="30" spans="1:8" ht="15.75" customHeight="1">
      <c r="A30" s="1" t="s">
        <v>33</v>
      </c>
      <c r="B30" s="3">
        <v>8969</v>
      </c>
      <c r="C30" s="3">
        <v>760</v>
      </c>
      <c r="D30" s="4"/>
      <c r="E30" s="4"/>
      <c r="F30">
        <f t="shared" si="0"/>
        <v>8.4736313970342286E-2</v>
      </c>
      <c r="G30">
        <f t="shared" si="1"/>
        <v>0</v>
      </c>
      <c r="H30">
        <f t="shared" si="2"/>
        <v>0</v>
      </c>
    </row>
    <row r="31" spans="1:8" ht="15.75" customHeight="1">
      <c r="A31" s="1" t="s">
        <v>34</v>
      </c>
      <c r="B31" s="3">
        <v>9697</v>
      </c>
      <c r="C31" s="3">
        <v>850</v>
      </c>
      <c r="D31" s="4"/>
      <c r="E31" s="4"/>
      <c r="F31">
        <f t="shared" si="0"/>
        <v>8.7655976075074762E-2</v>
      </c>
      <c r="G31">
        <f t="shared" si="1"/>
        <v>0</v>
      </c>
      <c r="H31">
        <f t="shared" si="2"/>
        <v>0</v>
      </c>
    </row>
    <row r="32" spans="1:8" ht="15.75" customHeight="1">
      <c r="A32" s="1" t="s">
        <v>35</v>
      </c>
      <c r="B32" s="3">
        <v>10445</v>
      </c>
      <c r="C32" s="3">
        <v>851</v>
      </c>
      <c r="D32" s="4"/>
      <c r="E32" s="4"/>
      <c r="F32">
        <f t="shared" si="0"/>
        <v>8.1474389660124463E-2</v>
      </c>
      <c r="G32">
        <f t="shared" si="1"/>
        <v>0</v>
      </c>
      <c r="H32">
        <f t="shared" si="2"/>
        <v>0</v>
      </c>
    </row>
    <row r="33" spans="1:8" ht="15.75" customHeight="1">
      <c r="A33" s="1" t="s">
        <v>36</v>
      </c>
      <c r="B33" s="3">
        <v>9931</v>
      </c>
      <c r="C33" s="3">
        <v>831</v>
      </c>
      <c r="D33" s="4"/>
      <c r="E33" s="4"/>
      <c r="F33">
        <f t="shared" si="0"/>
        <v>8.3677373879770423E-2</v>
      </c>
      <c r="G33">
        <f t="shared" si="1"/>
        <v>0</v>
      </c>
      <c r="H33">
        <f t="shared" si="2"/>
        <v>0</v>
      </c>
    </row>
    <row r="34" spans="1:8" ht="15.75" customHeight="1">
      <c r="A34" s="1" t="s">
        <v>37</v>
      </c>
      <c r="B34" s="3">
        <v>10042</v>
      </c>
      <c r="C34" s="3">
        <v>802</v>
      </c>
      <c r="D34" s="4"/>
      <c r="E34" s="4"/>
      <c r="F34">
        <f t="shared" si="0"/>
        <v>7.9864568810993825E-2</v>
      </c>
      <c r="G34">
        <f t="shared" si="1"/>
        <v>0</v>
      </c>
      <c r="H34">
        <f t="shared" si="2"/>
        <v>0</v>
      </c>
    </row>
    <row r="35" spans="1:8" ht="15.75" customHeight="1">
      <c r="A35" s="1" t="s">
        <v>38</v>
      </c>
      <c r="B35" s="3">
        <v>9721</v>
      </c>
      <c r="C35" s="3">
        <v>829</v>
      </c>
      <c r="D35" s="4"/>
      <c r="E35" s="4"/>
      <c r="F35">
        <f t="shared" si="0"/>
        <v>8.5279292253883351E-2</v>
      </c>
      <c r="G35">
        <f t="shared" si="1"/>
        <v>0</v>
      </c>
      <c r="H35">
        <f t="shared" si="2"/>
        <v>0</v>
      </c>
    </row>
    <row r="36" spans="1:8" ht="15.75" customHeight="1">
      <c r="A36" s="1" t="s">
        <v>39</v>
      </c>
      <c r="B36" s="3">
        <v>9304</v>
      </c>
      <c r="C36" s="3">
        <v>770</v>
      </c>
      <c r="D36" s="4"/>
      <c r="E36" s="4"/>
      <c r="F36">
        <f t="shared" si="0"/>
        <v>8.2760103181427347E-2</v>
      </c>
      <c r="G36">
        <f t="shared" si="1"/>
        <v>0</v>
      </c>
      <c r="H36">
        <f t="shared" si="2"/>
        <v>0</v>
      </c>
    </row>
    <row r="37" spans="1:8" ht="15.75" customHeight="1">
      <c r="A37" s="1" t="s">
        <v>40</v>
      </c>
      <c r="B37" s="3">
        <v>8668</v>
      </c>
      <c r="C37" s="3">
        <v>724</v>
      </c>
      <c r="D37" s="4"/>
      <c r="E37" s="4"/>
      <c r="F37">
        <f t="shared" si="0"/>
        <v>8.3525611444393175E-2</v>
      </c>
      <c r="G37">
        <f t="shared" si="1"/>
        <v>0</v>
      </c>
      <c r="H37">
        <f t="shared" si="2"/>
        <v>0</v>
      </c>
    </row>
    <row r="38" spans="1:8" ht="15.75" customHeight="1">
      <c r="A38" s="1" t="s">
        <v>41</v>
      </c>
      <c r="B38" s="3">
        <v>8988</v>
      </c>
      <c r="C38" s="3">
        <v>710</v>
      </c>
      <c r="D38" s="4"/>
      <c r="E38" s="4"/>
      <c r="F38">
        <f t="shared" si="0"/>
        <v>7.8994214508233199E-2</v>
      </c>
      <c r="G38">
        <f t="shared" si="1"/>
        <v>0</v>
      </c>
      <c r="H3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Prasun Srivastava</cp:lastModifiedBy>
  <dcterms:modified xsi:type="dcterms:W3CDTF">2016-12-02T05:09:27Z</dcterms:modified>
</cp:coreProperties>
</file>