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<sst xmlns="http://schemas.openxmlformats.org/spreadsheetml/2006/main" count="194" uniqueCount="124">
  <si>
    <t>STATE/UT</t>
  </si>
  <si>
    <t>YEAR</t>
  </si>
  <si>
    <t>POPULATION</t>
  </si>
  <si>
    <t xml:space="preserve">LITERACY RATE %    </t>
  </si>
  <si>
    <t>AREA OF STATE(km2)</t>
  </si>
  <si>
    <t>% of POPULATION INCREASE RATE IN NEXT YEAR</t>
  </si>
  <si>
    <t>POPULATION(Link)</t>
  </si>
  <si>
    <t>LITERACY RATE(Link)</t>
  </si>
  <si>
    <t>AREA OF STATE(Link)</t>
  </si>
  <si>
    <t>LITERACY RATE %  Average</t>
  </si>
  <si>
    <t xml:space="preserve">LITERACY RATE % Male </t>
  </si>
  <si>
    <t>LITERACY RATE  % Female</t>
  </si>
  <si>
    <t>A &amp; N ISLANDS</t>
  </si>
  <si>
    <t>-</t>
  </si>
  <si>
    <t>https://www.census2011.co.in/census/state/andaman+and+nicobar+islands.html</t>
  </si>
  <si>
    <t>A &amp; N ISLANDS Total</t>
  </si>
  <si>
    <t>ANDHRA PRADESH</t>
  </si>
  <si>
    <t>https://www.census2011.co.in/census/state/andhra%20pradesh.html</t>
  </si>
  <si>
    <t>ANDHRA PRADESH Total</t>
  </si>
  <si>
    <t>ARUNACHAL PRADESH</t>
  </si>
  <si>
    <t>https://www.census2011.co.in/census/state/arunachal+pradesh.html</t>
  </si>
  <si>
    <t>ARUNACHAL PRADESH Total</t>
  </si>
  <si>
    <t>ASSAM</t>
  </si>
  <si>
    <t>https://www.census2011.co.in/census/state/assam.html</t>
  </si>
  <si>
    <t>ASSAM Total</t>
  </si>
  <si>
    <t>BIHAR</t>
  </si>
  <si>
    <t>https://www.census2011.co.in/census/state/bihar.html</t>
  </si>
  <si>
    <t>BIHAR Total</t>
  </si>
  <si>
    <t>CHANDIGARH</t>
  </si>
  <si>
    <t>https://www.census2011.co.in/census/state/chandigarh.html</t>
  </si>
  <si>
    <t>CHANDIGARH Total</t>
  </si>
  <si>
    <t>CHHATTISGARH</t>
  </si>
  <si>
    <t>https://www.census2011.co.in/census/state/chhattisgarh.html</t>
  </si>
  <si>
    <t>CHHATTISGARH Total</t>
  </si>
  <si>
    <t>D &amp; N HAVELI</t>
  </si>
  <si>
    <t>https://www.census2011.co.in/census/district/177-dadra-and-nagar-haveli.html#:~:text=In%202011%2C%20Dadra%20and%20Nagar%20Haveli%20had%20population,males%20were%20121%2C666%20and%20remaining%2098%2C824%20were%20females.</t>
  </si>
  <si>
    <t>D &amp; N HAVELI Total</t>
  </si>
  <si>
    <t>DAMAN &amp; DIU</t>
  </si>
  <si>
    <t>https://www.census2011.co.in/census/state/daman+and+diu.html</t>
  </si>
  <si>
    <t>DAMAN &amp; DIU Total</t>
  </si>
  <si>
    <t>DELHI UT</t>
  </si>
  <si>
    <t>https://www.census2011.co.in/census/state/delhi.html</t>
  </si>
  <si>
    <t>DELHI UT Total</t>
  </si>
  <si>
    <t>GOA</t>
  </si>
  <si>
    <t>https://www.census2011.co.in/census/state/goa.html</t>
  </si>
  <si>
    <t>GOA Total</t>
  </si>
  <si>
    <t>GUJARAT</t>
  </si>
  <si>
    <t>https://www.census2011.co.in/census/state/gujarat.html</t>
  </si>
  <si>
    <t>GUJARAT Total</t>
  </si>
  <si>
    <t>HARYANA</t>
  </si>
  <si>
    <t>https://www.census2011.co.in/census/state/haryana.html</t>
  </si>
  <si>
    <t>HARYANA Total</t>
  </si>
  <si>
    <t>HIMACHAL PRADESH</t>
  </si>
  <si>
    <t>https://www.census2011.co.in/census/state/himachal%20pradesh.html</t>
  </si>
  <si>
    <t>HIMACHAL PRADESH Total</t>
  </si>
  <si>
    <t>JAMMU &amp; KASHMIR</t>
  </si>
  <si>
    <t>https://www.census2011.co.in/census/state/jammu+and+kashmir.html</t>
  </si>
  <si>
    <t>JAMMU &amp; KASHMIR Total</t>
  </si>
  <si>
    <t>JHARKHAND</t>
  </si>
  <si>
    <t>https://www.census2011.co.in/census/state/jharkhand.html</t>
  </si>
  <si>
    <t>JHARKHAND Total</t>
  </si>
  <si>
    <t>KARNATAKA</t>
  </si>
  <si>
    <t>https://www.census2011.co.in/census/state/karnataka.html</t>
  </si>
  <si>
    <t>KARNATAKA Total</t>
  </si>
  <si>
    <t>KERALA</t>
  </si>
  <si>
    <t>https://www.census2011.co.in/census/state/kerala.html</t>
  </si>
  <si>
    <t>KERALA Total</t>
  </si>
  <si>
    <t>LAKSHADWEEP</t>
  </si>
  <si>
    <t>https://www.census2011.co.in/census/state/lakshadweep.html</t>
  </si>
  <si>
    <t>LAKSHADWEEP Total</t>
  </si>
  <si>
    <t>MADHYA PRADESH</t>
  </si>
  <si>
    <t>https://www.census2011.co.in/census/state/madhya%20pradesh.html</t>
  </si>
  <si>
    <t>MADHYA PRADESH Total</t>
  </si>
  <si>
    <t>MAHARASHTRA</t>
  </si>
  <si>
    <t>https://www.census2011.co.in/census/state/maharashtra.html</t>
  </si>
  <si>
    <t>MAHARASHTRA Total</t>
  </si>
  <si>
    <t>MANIPUR</t>
  </si>
  <si>
    <t>https://www.census2011.co.in/census/state/manipur.html</t>
  </si>
  <si>
    <t>MANIPUR Total</t>
  </si>
  <si>
    <t>MEGHALAYA</t>
  </si>
  <si>
    <t>https://www.census2011.co.in/census/state/meghalaya.html</t>
  </si>
  <si>
    <t>MEGHALAYA Total</t>
  </si>
  <si>
    <t>MIZORAM</t>
  </si>
  <si>
    <t>https://www.census2011.co.in/census/state/mizoram.html</t>
  </si>
  <si>
    <t>MIZORAM Total</t>
  </si>
  <si>
    <t>NAGALAND</t>
  </si>
  <si>
    <t>https://www.census2011.co.in/census/state/nagaland.html</t>
  </si>
  <si>
    <t>NAGALAND Total</t>
  </si>
  <si>
    <t>ODISHA</t>
  </si>
  <si>
    <t>https://www.census2011.co.in/census/state/orissa.html</t>
  </si>
  <si>
    <t>ODISHA Total</t>
  </si>
  <si>
    <t>PUDUCHERRY</t>
  </si>
  <si>
    <t>https://www.census2011.co.in/census/state/puducherry.html</t>
  </si>
  <si>
    <t>PUDUCHERRY Total</t>
  </si>
  <si>
    <t>PUNJAB</t>
  </si>
  <si>
    <t>https://www.census2011.co.in/census/state/punjab.html</t>
  </si>
  <si>
    <t>PUNJAB Total</t>
  </si>
  <si>
    <t>RAJASTHAN</t>
  </si>
  <si>
    <t>https://www.census2011.co.in/census/state/rajasthan.html</t>
  </si>
  <si>
    <t>RAJASTHAN Total</t>
  </si>
  <si>
    <t>SIKKIM</t>
  </si>
  <si>
    <t>https://www.census2011.co.in/census/state/sikkim.html</t>
  </si>
  <si>
    <t>SIKKIM Total</t>
  </si>
  <si>
    <t>TAMIL NADU</t>
  </si>
  <si>
    <t>https://www.census2011.co.in/census/state/tamil%20nadu.html</t>
  </si>
  <si>
    <t>TAMIL NADU Total</t>
  </si>
  <si>
    <t>TRIPURA</t>
  </si>
  <si>
    <t>https://www.census2011.co.in/census/state/tripura.html</t>
  </si>
  <si>
    <t>TRIPURA Total</t>
  </si>
  <si>
    <t>UTTAR PRADESH</t>
  </si>
  <si>
    <t>https://www.census2011.co.in/census/state/uttar%20pradesh.html</t>
  </si>
  <si>
    <t>UTTAR PRADESH Total</t>
  </si>
  <si>
    <t>UTTARAKHAND</t>
  </si>
  <si>
    <t>https://www.census2011.co.in/census/state/uttarakhand.html</t>
  </si>
  <si>
    <t>UTTARAKHAND Total</t>
  </si>
  <si>
    <t>WEST BENGAL</t>
  </si>
  <si>
    <t>https://www.census2011.co.in/census/state/west%20bengal.html</t>
  </si>
  <si>
    <t>WEST BENGAL Total</t>
  </si>
  <si>
    <t>Links-</t>
  </si>
  <si>
    <t>1) Population Growth rate-</t>
  </si>
  <si>
    <t>https://www.macrotrends.net/countries/IND/india/population-growth-rate</t>
  </si>
  <si>
    <t>2) On the basis of % increase in population over the years i have found the population for all the years from 2001 to 2012 by increasing the population on the basis of % increase in the population over the years</t>
  </si>
  <si>
    <t>3) For literacy rate i have found the literacy rate for male and female as well as overall average literacy rates for 2001 &amp; 2011 so i have gradually increased the literacy rate bw 2001 to 2012</t>
  </si>
  <si>
    <t>4) I have considered area of state is similar for all the years from 2001 to 2012 for every individual state.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</si>
</sst>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  <numFmt numFmtId="181" formatCode="0_ "/>
    <numFmt numFmtId="182" formatCode="0.00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u/>
      <sz val="14"/>
      <color theme="1"/>
      <name val="Calibri"/>
      <charset val="134"/>
      <scheme val="minor"/>
    </font>
    <font>
      <u/>
      <sz val="12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8" xfId="0" applyNumberFormat="1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82" fontId="0" fillId="0" borderId="8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4" fillId="0" borderId="8" xfId="6" applyBorder="1" applyAlignment="1">
      <alignment horizontal="center" vertical="center" wrapText="1"/>
    </xf>
    <xf numFmtId="0" fontId="5" fillId="0" borderId="8" xfId="6" applyFont="1" applyBorder="1" applyAlignment="1">
      <alignment horizontal="center" vertical="center" wrapText="1"/>
    </xf>
    <xf numFmtId="0" fontId="5" fillId="0" borderId="12" xfId="6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4" fillId="0" borderId="12" xfId="6" applyBorder="1" applyAlignment="1">
      <alignment horizontal="center" vertical="center" wrapText="1"/>
    </xf>
    <xf numFmtId="181" fontId="3" fillId="0" borderId="8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1" fontId="0" fillId="0" borderId="8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7" fillId="0" borderId="8" xfId="6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1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ensus2011.co.in/census/state/goa.html" TargetMode="External"/><Relationship Id="rId8" Type="http://schemas.openxmlformats.org/officeDocument/2006/relationships/hyperlink" Target="https://www.census2011.co.in/census/state/delhi.html" TargetMode="External"/><Relationship Id="rId7" Type="http://schemas.openxmlformats.org/officeDocument/2006/relationships/hyperlink" Target="https://www.census2011.co.in/census/state/daman+and+diu.html" TargetMode="External"/><Relationship Id="rId6" Type="http://schemas.openxmlformats.org/officeDocument/2006/relationships/hyperlink" Target="https://www.census2011.co.in/census/district/177-dadra-and-nagar-haveli.html#:~:text=In%202011%2C%20Dadra%20and%20Nagar%20Haveli%20had%20population,males%20were%20121%2C666%20and%20remaining%2098%2C824%20were%20females." TargetMode="External"/><Relationship Id="rId5" Type="http://schemas.openxmlformats.org/officeDocument/2006/relationships/hyperlink" Target="https://www.census2011.co.in/census/state/chhattisgarh.html" TargetMode="External"/><Relationship Id="rId4" Type="http://schemas.openxmlformats.org/officeDocument/2006/relationships/hyperlink" Target="https://www.census2011.co.in/census/state/chandigarh.html" TargetMode="External"/><Relationship Id="rId36" Type="http://schemas.openxmlformats.org/officeDocument/2006/relationships/hyperlink" Target="https://www.macrotrends.net/countries/IND/india/population-growth-rate" TargetMode="External"/><Relationship Id="rId35" Type="http://schemas.openxmlformats.org/officeDocument/2006/relationships/hyperlink" Target="https://www.census2011.co.in/census/state/andhra%20pradesh.html" TargetMode="External"/><Relationship Id="rId34" Type="http://schemas.openxmlformats.org/officeDocument/2006/relationships/hyperlink" Target="https://www.census2011.co.in/census/state/andaman+and+nicobar+islands.html" TargetMode="External"/><Relationship Id="rId33" Type="http://schemas.openxmlformats.org/officeDocument/2006/relationships/hyperlink" Target="https://www.census2011.co.in/census/state/west%20bengal.html" TargetMode="External"/><Relationship Id="rId32" Type="http://schemas.openxmlformats.org/officeDocument/2006/relationships/hyperlink" Target="https://www.census2011.co.in/census/state/uttarakhand.html" TargetMode="External"/><Relationship Id="rId31" Type="http://schemas.openxmlformats.org/officeDocument/2006/relationships/hyperlink" Target="https://www.census2011.co.in/census/state/uttar%20pradesh.html" TargetMode="External"/><Relationship Id="rId30" Type="http://schemas.openxmlformats.org/officeDocument/2006/relationships/hyperlink" Target="https://www.census2011.co.in/census/state/tripura.html" TargetMode="External"/><Relationship Id="rId3" Type="http://schemas.openxmlformats.org/officeDocument/2006/relationships/hyperlink" Target="https://www.census2011.co.in/census/state/assam.html" TargetMode="External"/><Relationship Id="rId29" Type="http://schemas.openxmlformats.org/officeDocument/2006/relationships/hyperlink" Target="https://www.census2011.co.in/census/state/tamil%20nadu.html" TargetMode="External"/><Relationship Id="rId28" Type="http://schemas.openxmlformats.org/officeDocument/2006/relationships/hyperlink" Target="https://www.census2011.co.in/census/state/sikkim.html" TargetMode="External"/><Relationship Id="rId27" Type="http://schemas.openxmlformats.org/officeDocument/2006/relationships/hyperlink" Target="https://www.census2011.co.in/census/state/rajasthan.html" TargetMode="External"/><Relationship Id="rId26" Type="http://schemas.openxmlformats.org/officeDocument/2006/relationships/hyperlink" Target="https://www.census2011.co.in/census/state/punjab.html" TargetMode="External"/><Relationship Id="rId25" Type="http://schemas.openxmlformats.org/officeDocument/2006/relationships/hyperlink" Target="https://www.census2011.co.in/census/state/puducherry.html" TargetMode="External"/><Relationship Id="rId24" Type="http://schemas.openxmlformats.org/officeDocument/2006/relationships/hyperlink" Target="https://www.census2011.co.in/census/state/orissa.html" TargetMode="External"/><Relationship Id="rId23" Type="http://schemas.openxmlformats.org/officeDocument/2006/relationships/hyperlink" Target="https://www.census2011.co.in/census/state/nagaland.html" TargetMode="External"/><Relationship Id="rId22" Type="http://schemas.openxmlformats.org/officeDocument/2006/relationships/hyperlink" Target="https://www.census2011.co.in/census/state/mizoram.html" TargetMode="External"/><Relationship Id="rId21" Type="http://schemas.openxmlformats.org/officeDocument/2006/relationships/hyperlink" Target="https://www.census2011.co.in/census/state/meghalaya.html" TargetMode="External"/><Relationship Id="rId20" Type="http://schemas.openxmlformats.org/officeDocument/2006/relationships/hyperlink" Target="https://www.census2011.co.in/census/state/manipur.html" TargetMode="External"/><Relationship Id="rId2" Type="http://schemas.openxmlformats.org/officeDocument/2006/relationships/hyperlink" Target="https://www.census2011.co.in/census/state/bihar.html" TargetMode="External"/><Relationship Id="rId19" Type="http://schemas.openxmlformats.org/officeDocument/2006/relationships/hyperlink" Target="https://www.census2011.co.in/census/state/maharashtra.html" TargetMode="External"/><Relationship Id="rId18" Type="http://schemas.openxmlformats.org/officeDocument/2006/relationships/hyperlink" Target="https://www.census2011.co.in/census/state/madhya%20pradesh.html" TargetMode="External"/><Relationship Id="rId17" Type="http://schemas.openxmlformats.org/officeDocument/2006/relationships/hyperlink" Target="https://www.census2011.co.in/census/state/lakshadweep.html" TargetMode="External"/><Relationship Id="rId16" Type="http://schemas.openxmlformats.org/officeDocument/2006/relationships/hyperlink" Target="https://www.census2011.co.in/census/state/kerala.html" TargetMode="External"/><Relationship Id="rId15" Type="http://schemas.openxmlformats.org/officeDocument/2006/relationships/hyperlink" Target="https://www.census2011.co.in/census/state/karnataka.html" TargetMode="External"/><Relationship Id="rId14" Type="http://schemas.openxmlformats.org/officeDocument/2006/relationships/hyperlink" Target="https://www.census2011.co.in/census/state/jharkhand.html" TargetMode="External"/><Relationship Id="rId13" Type="http://schemas.openxmlformats.org/officeDocument/2006/relationships/hyperlink" Target="https://www.census2011.co.in/census/state/jammu+and+kashmir.html" TargetMode="External"/><Relationship Id="rId12" Type="http://schemas.openxmlformats.org/officeDocument/2006/relationships/hyperlink" Target="https://www.census2011.co.in/census/state/himachal%20pradesh.html" TargetMode="External"/><Relationship Id="rId11" Type="http://schemas.openxmlformats.org/officeDocument/2006/relationships/hyperlink" Target="https://www.census2011.co.in/census/state/haryana.html" TargetMode="External"/><Relationship Id="rId10" Type="http://schemas.openxmlformats.org/officeDocument/2006/relationships/hyperlink" Target="https://www.census2011.co.in/census/state/gujarat.html" TargetMode="External"/><Relationship Id="rId1" Type="http://schemas.openxmlformats.org/officeDocument/2006/relationships/hyperlink" Target="https://www.census2011.co.in/census/state/arunachal+prades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9"/>
  <sheetViews>
    <sheetView tabSelected="1" zoomScale="60" zoomScaleNormal="60" workbookViewId="0">
      <pane ySplit="2" topLeftCell="A3" activePane="bottomLeft" state="frozen"/>
      <selection/>
      <selection pane="bottomLeft" activeCell="F11" sqref="F11"/>
    </sheetView>
  </sheetViews>
  <sheetFormatPr defaultColWidth="8.72727272727273" defaultRowHeight="14.5"/>
  <cols>
    <col min="1" max="1" width="26.6363636363636" customWidth="1"/>
    <col min="2" max="2" width="7" customWidth="1"/>
    <col min="3" max="5" width="15.6818181818182" style="2" customWidth="1"/>
    <col min="6" max="6" width="15.1909090909091" style="2" customWidth="1"/>
    <col min="7" max="8" width="20.1818181818182" style="2" customWidth="1"/>
    <col min="9" max="9" width="36.2272727272727" customWidth="1"/>
    <col min="10" max="10" width="27.3818181818182" customWidth="1"/>
    <col min="11" max="11" width="31.9363636363636" customWidth="1"/>
  </cols>
  <sheetData>
    <row r="1" ht="37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5" t="s">
        <v>4</v>
      </c>
      <c r="H1" s="4" t="s">
        <v>5</v>
      </c>
      <c r="I1" s="4" t="s">
        <v>6</v>
      </c>
      <c r="J1" s="4" t="s">
        <v>7</v>
      </c>
      <c r="K1" s="19" t="s">
        <v>8</v>
      </c>
    </row>
    <row r="2" ht="39" customHeight="1" spans="1:11">
      <c r="A2" s="6"/>
      <c r="B2" s="7"/>
      <c r="C2" s="7"/>
      <c r="D2" s="7" t="s">
        <v>9</v>
      </c>
      <c r="E2" s="7" t="s">
        <v>10</v>
      </c>
      <c r="F2" s="7" t="s">
        <v>11</v>
      </c>
      <c r="G2" s="8"/>
      <c r="H2" s="7"/>
      <c r="I2" s="7"/>
      <c r="J2" s="7"/>
      <c r="K2" s="20"/>
    </row>
    <row r="3" ht="39" customHeight="1" spans="1:11">
      <c r="A3" s="9" t="s">
        <v>12</v>
      </c>
      <c r="B3" s="10"/>
      <c r="C3" s="11"/>
      <c r="D3" s="11"/>
      <c r="E3" s="11"/>
      <c r="F3" s="11"/>
      <c r="G3" s="11"/>
      <c r="H3" s="11"/>
      <c r="I3" s="21"/>
      <c r="J3" s="21"/>
      <c r="K3" s="22"/>
    </row>
    <row r="4" spans="1:11">
      <c r="A4" s="12"/>
      <c r="B4" s="13">
        <v>2001</v>
      </c>
      <c r="C4" s="14">
        <v>356152</v>
      </c>
      <c r="D4" s="15">
        <v>81.3</v>
      </c>
      <c r="E4" s="15">
        <v>86.33</v>
      </c>
      <c r="F4" s="15">
        <v>75.24</v>
      </c>
      <c r="G4" s="14">
        <v>8249</v>
      </c>
      <c r="H4" s="14" t="s">
        <v>13</v>
      </c>
      <c r="I4" s="23" t="s">
        <v>14</v>
      </c>
      <c r="J4" s="24" t="s">
        <v>14</v>
      </c>
      <c r="K4" s="25" t="s">
        <v>14</v>
      </c>
    </row>
    <row r="5" spans="1:11">
      <c r="A5" s="12"/>
      <c r="B5" s="13">
        <v>2002</v>
      </c>
      <c r="C5" s="16">
        <f>(C4*H5)/100+C4</f>
        <v>362527.1208</v>
      </c>
      <c r="D5" s="15">
        <f>D4+0.5</f>
        <v>81.8</v>
      </c>
      <c r="E5" s="15">
        <f>E4+0.3</f>
        <v>86.63</v>
      </c>
      <c r="F5" s="15">
        <f>F4+1.1</f>
        <v>76.34</v>
      </c>
      <c r="G5" s="14">
        <v>8249</v>
      </c>
      <c r="H5" s="14">
        <v>1.79</v>
      </c>
      <c r="I5" s="26"/>
      <c r="J5" s="26"/>
      <c r="K5" s="27"/>
    </row>
    <row r="6" spans="1:11">
      <c r="A6" s="12"/>
      <c r="B6" s="13">
        <v>2003</v>
      </c>
      <c r="C6" s="16">
        <f>(C5*H6)/100+C5</f>
        <v>368835.09270192</v>
      </c>
      <c r="D6" s="15">
        <f t="shared" ref="D6:D15" si="0">D5+0.5</f>
        <v>82.3</v>
      </c>
      <c r="E6" s="15">
        <f t="shared" ref="E6:E13" si="1">E5+0.3</f>
        <v>86.93</v>
      </c>
      <c r="F6" s="15">
        <f t="shared" ref="F6:F13" si="2">F5+1.1</f>
        <v>77.44</v>
      </c>
      <c r="G6" s="14">
        <v>8249</v>
      </c>
      <c r="H6" s="14">
        <v>1.74</v>
      </c>
      <c r="I6" s="26"/>
      <c r="J6" s="26"/>
      <c r="K6" s="27"/>
    </row>
    <row r="7" spans="1:11">
      <c r="A7" s="12"/>
      <c r="B7" s="13">
        <v>2004</v>
      </c>
      <c r="C7" s="16">
        <f t="shared" ref="C6:C15" si="3">(C6*H7)/100+C6</f>
        <v>375068.405768582</v>
      </c>
      <c r="D7" s="15">
        <f t="shared" si="0"/>
        <v>82.8</v>
      </c>
      <c r="E7" s="15">
        <f t="shared" si="1"/>
        <v>87.23</v>
      </c>
      <c r="F7" s="15">
        <f t="shared" si="2"/>
        <v>78.54</v>
      </c>
      <c r="G7" s="14">
        <v>8249</v>
      </c>
      <c r="H7" s="14">
        <v>1.69</v>
      </c>
      <c r="I7" s="26"/>
      <c r="J7" s="26"/>
      <c r="K7" s="27"/>
    </row>
    <row r="8" spans="1:11">
      <c r="A8" s="12"/>
      <c r="B8" s="13">
        <v>2005</v>
      </c>
      <c r="C8" s="16">
        <f t="shared" si="3"/>
        <v>381144.513942033</v>
      </c>
      <c r="D8" s="15">
        <f t="shared" si="0"/>
        <v>83.3</v>
      </c>
      <c r="E8" s="15">
        <f t="shared" si="1"/>
        <v>87.53</v>
      </c>
      <c r="F8" s="15">
        <f t="shared" si="2"/>
        <v>79.64</v>
      </c>
      <c r="G8" s="14">
        <v>8249</v>
      </c>
      <c r="H8" s="14">
        <v>1.62</v>
      </c>
      <c r="I8" s="26"/>
      <c r="J8" s="26"/>
      <c r="K8" s="27"/>
    </row>
    <row r="9" spans="1:11">
      <c r="A9" s="12"/>
      <c r="B9" s="13">
        <v>2006</v>
      </c>
      <c r="C9" s="16">
        <f t="shared" si="3"/>
        <v>387014.139456741</v>
      </c>
      <c r="D9" s="15">
        <f t="shared" si="0"/>
        <v>83.8</v>
      </c>
      <c r="E9" s="15">
        <f t="shared" si="1"/>
        <v>87.83</v>
      </c>
      <c r="F9" s="15">
        <f t="shared" si="2"/>
        <v>80.74</v>
      </c>
      <c r="G9" s="14">
        <v>8249</v>
      </c>
      <c r="H9" s="14">
        <v>1.54</v>
      </c>
      <c r="I9" s="26"/>
      <c r="J9" s="26"/>
      <c r="K9" s="27"/>
    </row>
    <row r="10" spans="1:11">
      <c r="A10" s="12"/>
      <c r="B10" s="13">
        <v>2007</v>
      </c>
      <c r="C10" s="16">
        <f t="shared" si="3"/>
        <v>392741.948720701</v>
      </c>
      <c r="D10" s="15">
        <f t="shared" si="0"/>
        <v>84.3</v>
      </c>
      <c r="E10" s="15">
        <f t="shared" si="1"/>
        <v>88.13</v>
      </c>
      <c r="F10" s="15">
        <f t="shared" si="2"/>
        <v>81.84</v>
      </c>
      <c r="G10" s="14">
        <v>8249</v>
      </c>
      <c r="H10" s="14">
        <v>1.48</v>
      </c>
      <c r="I10" s="26"/>
      <c r="J10" s="26"/>
      <c r="K10" s="27"/>
    </row>
    <row r="11" spans="1:11">
      <c r="A11" s="12"/>
      <c r="B11" s="13">
        <v>2008</v>
      </c>
      <c r="C11" s="16">
        <f t="shared" si="3"/>
        <v>398358.158587407</v>
      </c>
      <c r="D11" s="15">
        <f t="shared" si="0"/>
        <v>84.8</v>
      </c>
      <c r="E11" s="15">
        <f t="shared" si="1"/>
        <v>88.43</v>
      </c>
      <c r="F11" s="15">
        <f t="shared" si="2"/>
        <v>82.94</v>
      </c>
      <c r="G11" s="14">
        <v>8249</v>
      </c>
      <c r="H11" s="14">
        <v>1.43</v>
      </c>
      <c r="I11" s="26"/>
      <c r="J11" s="26"/>
      <c r="K11" s="27"/>
    </row>
    <row r="12" spans="1:11">
      <c r="A12" s="12"/>
      <c r="B12" s="13">
        <v>2009</v>
      </c>
      <c r="C12" s="16">
        <f t="shared" si="3"/>
        <v>403935.17280763</v>
      </c>
      <c r="D12" s="15">
        <f t="shared" si="0"/>
        <v>85.3</v>
      </c>
      <c r="E12" s="15">
        <f t="shared" si="1"/>
        <v>88.73</v>
      </c>
      <c r="F12" s="15">
        <f t="shared" si="2"/>
        <v>84.0399999999999</v>
      </c>
      <c r="G12" s="14">
        <v>8249</v>
      </c>
      <c r="H12" s="17">
        <v>1.4</v>
      </c>
      <c r="I12" s="26"/>
      <c r="J12" s="26"/>
      <c r="K12" s="27"/>
    </row>
    <row r="13" spans="1:11">
      <c r="A13" s="12"/>
      <c r="B13" s="13">
        <v>2010</v>
      </c>
      <c r="C13" s="16">
        <f t="shared" si="3"/>
        <v>409549.871709656</v>
      </c>
      <c r="D13" s="15">
        <f t="shared" si="0"/>
        <v>85.8</v>
      </c>
      <c r="E13" s="15">
        <f t="shared" si="1"/>
        <v>89.03</v>
      </c>
      <c r="F13" s="15">
        <f t="shared" si="2"/>
        <v>85.1399999999999</v>
      </c>
      <c r="G13" s="14">
        <v>8249</v>
      </c>
      <c r="H13" s="14">
        <v>1.39</v>
      </c>
      <c r="I13" s="26"/>
      <c r="J13" s="26"/>
      <c r="K13" s="27"/>
    </row>
    <row r="14" spans="1:11">
      <c r="A14" s="12"/>
      <c r="B14" s="13">
        <v>2011</v>
      </c>
      <c r="C14" s="16">
        <f t="shared" si="3"/>
        <v>415160.704952079</v>
      </c>
      <c r="D14" s="15">
        <f t="shared" si="0"/>
        <v>86.3</v>
      </c>
      <c r="E14" s="15">
        <v>90.27</v>
      </c>
      <c r="F14" s="15">
        <v>86.33</v>
      </c>
      <c r="G14" s="14">
        <v>8249</v>
      </c>
      <c r="H14" s="14">
        <v>1.37</v>
      </c>
      <c r="I14" s="26"/>
      <c r="J14" s="26"/>
      <c r="K14" s="27"/>
    </row>
    <row r="15" spans="1:11">
      <c r="A15" s="12"/>
      <c r="B15" s="13">
        <v>2012</v>
      </c>
      <c r="C15" s="16">
        <f t="shared" si="3"/>
        <v>420723.858398436</v>
      </c>
      <c r="D15" s="15">
        <f t="shared" si="0"/>
        <v>86.8</v>
      </c>
      <c r="E15" s="15">
        <v>91.11</v>
      </c>
      <c r="F15" s="15">
        <v>87.1</v>
      </c>
      <c r="G15" s="14">
        <v>8249</v>
      </c>
      <c r="H15" s="14">
        <v>1.34</v>
      </c>
      <c r="I15" s="26"/>
      <c r="J15" s="26"/>
      <c r="K15" s="27"/>
    </row>
    <row r="16" spans="1:11">
      <c r="A16" s="12" t="s">
        <v>15</v>
      </c>
      <c r="B16" s="13"/>
      <c r="C16" s="14"/>
      <c r="D16" s="14"/>
      <c r="E16" s="14"/>
      <c r="F16" s="14"/>
      <c r="G16" s="14"/>
      <c r="H16" s="14"/>
      <c r="I16" s="28"/>
      <c r="J16" s="28"/>
      <c r="K16" s="29"/>
    </row>
    <row r="17" spans="1:11">
      <c r="A17" s="12" t="s">
        <v>16</v>
      </c>
      <c r="B17" s="13"/>
      <c r="C17" s="14"/>
      <c r="D17" s="14"/>
      <c r="E17" s="14"/>
      <c r="F17" s="14"/>
      <c r="G17" s="14"/>
      <c r="H17" s="14"/>
      <c r="I17" s="28"/>
      <c r="J17" s="28"/>
      <c r="K17" s="29"/>
    </row>
    <row r="18" spans="1:11">
      <c r="A18" s="12"/>
      <c r="B18" s="13">
        <v>2001</v>
      </c>
      <c r="C18" s="14">
        <v>76210007</v>
      </c>
      <c r="D18" s="17">
        <v>60.47</v>
      </c>
      <c r="E18" s="17">
        <v>70.32</v>
      </c>
      <c r="F18" s="17">
        <v>50.43</v>
      </c>
      <c r="G18" s="14">
        <v>275045</v>
      </c>
      <c r="H18" s="14">
        <v>1.79</v>
      </c>
      <c r="I18" s="23" t="s">
        <v>17</v>
      </c>
      <c r="J18" s="24" t="s">
        <v>17</v>
      </c>
      <c r="K18" s="30" t="s">
        <v>17</v>
      </c>
    </row>
    <row r="19" spans="1:11">
      <c r="A19" s="12"/>
      <c r="B19" s="13">
        <v>2002</v>
      </c>
      <c r="C19" s="16">
        <f>(C18*H18)/100+C18</f>
        <v>77574166.1253</v>
      </c>
      <c r="D19" s="17">
        <f>D18+0.7</f>
        <v>61.17</v>
      </c>
      <c r="E19" s="17">
        <f>E18+0.4</f>
        <v>70.72</v>
      </c>
      <c r="F19" s="17">
        <f>F18+0.9</f>
        <v>51.33</v>
      </c>
      <c r="G19" s="14">
        <v>275045</v>
      </c>
      <c r="H19" s="14">
        <v>1.74</v>
      </c>
      <c r="I19" s="26"/>
      <c r="J19" s="26"/>
      <c r="K19" s="27"/>
    </row>
    <row r="20" spans="1:11">
      <c r="A20" s="12"/>
      <c r="B20" s="13">
        <v>2003</v>
      </c>
      <c r="C20" s="16">
        <f t="shared" ref="C20:C29" si="4">(C19*H19)/100+C19</f>
        <v>78923956.6158802</v>
      </c>
      <c r="D20" s="17">
        <f t="shared" ref="D20:D29" si="5">D19+0.7</f>
        <v>61.87</v>
      </c>
      <c r="E20" s="17">
        <f t="shared" ref="E20:E27" si="6">E19+0.4</f>
        <v>71.12</v>
      </c>
      <c r="F20" s="17">
        <f t="shared" ref="F20:F27" si="7">F19+0.9</f>
        <v>52.23</v>
      </c>
      <c r="G20" s="14">
        <v>275045</v>
      </c>
      <c r="H20" s="14">
        <v>1.69</v>
      </c>
      <c r="I20" s="26"/>
      <c r="J20" s="26"/>
      <c r="K20" s="27"/>
    </row>
    <row r="21" spans="1:11">
      <c r="A21" s="12"/>
      <c r="B21" s="13">
        <v>2004</v>
      </c>
      <c r="C21" s="16">
        <f t="shared" si="4"/>
        <v>80257771.4826886</v>
      </c>
      <c r="D21" s="17">
        <f t="shared" si="5"/>
        <v>62.57</v>
      </c>
      <c r="E21" s="17">
        <f t="shared" si="6"/>
        <v>71.52</v>
      </c>
      <c r="F21" s="17">
        <f t="shared" si="7"/>
        <v>53.13</v>
      </c>
      <c r="G21" s="14">
        <v>275045</v>
      </c>
      <c r="H21" s="14">
        <v>1.62</v>
      </c>
      <c r="I21" s="26"/>
      <c r="J21" s="26"/>
      <c r="K21" s="27"/>
    </row>
    <row r="22" spans="1:11">
      <c r="A22" s="12"/>
      <c r="B22" s="13">
        <v>2005</v>
      </c>
      <c r="C22" s="16">
        <f t="shared" si="4"/>
        <v>81557947.3807081</v>
      </c>
      <c r="D22" s="17">
        <f t="shared" si="5"/>
        <v>63.27</v>
      </c>
      <c r="E22" s="17">
        <f t="shared" si="6"/>
        <v>71.92</v>
      </c>
      <c r="F22" s="17">
        <f t="shared" si="7"/>
        <v>54.03</v>
      </c>
      <c r="G22" s="14">
        <v>275045</v>
      </c>
      <c r="H22" s="14">
        <v>1.54</v>
      </c>
      <c r="I22" s="26"/>
      <c r="J22" s="26"/>
      <c r="K22" s="27"/>
    </row>
    <row r="23" spans="1:11">
      <c r="A23" s="12"/>
      <c r="B23" s="13">
        <v>2006</v>
      </c>
      <c r="C23" s="16">
        <f t="shared" si="4"/>
        <v>82813939.770371</v>
      </c>
      <c r="D23" s="17">
        <f t="shared" si="5"/>
        <v>63.97</v>
      </c>
      <c r="E23" s="17">
        <f t="shared" si="6"/>
        <v>72.32</v>
      </c>
      <c r="F23" s="17">
        <f t="shared" si="7"/>
        <v>54.93</v>
      </c>
      <c r="G23" s="14">
        <v>275045</v>
      </c>
      <c r="H23" s="14">
        <v>1.48</v>
      </c>
      <c r="I23" s="26"/>
      <c r="J23" s="26"/>
      <c r="K23" s="27"/>
    </row>
    <row r="24" spans="1:11">
      <c r="A24" s="12"/>
      <c r="B24" s="13">
        <v>2007</v>
      </c>
      <c r="C24" s="16">
        <f t="shared" si="4"/>
        <v>84039586.0789725</v>
      </c>
      <c r="D24" s="17">
        <f t="shared" si="5"/>
        <v>64.67</v>
      </c>
      <c r="E24" s="17">
        <f t="shared" si="6"/>
        <v>72.72</v>
      </c>
      <c r="F24" s="17">
        <f t="shared" si="7"/>
        <v>55.83</v>
      </c>
      <c r="G24" s="14">
        <v>275045</v>
      </c>
      <c r="H24" s="14">
        <v>1.43</v>
      </c>
      <c r="I24" s="26"/>
      <c r="J24" s="26"/>
      <c r="K24" s="27"/>
    </row>
    <row r="25" spans="1:11">
      <c r="A25" s="12"/>
      <c r="B25" s="13">
        <v>2008</v>
      </c>
      <c r="C25" s="16">
        <f t="shared" si="4"/>
        <v>85241352.1599019</v>
      </c>
      <c r="D25" s="17">
        <f t="shared" si="5"/>
        <v>65.37</v>
      </c>
      <c r="E25" s="17">
        <f t="shared" si="6"/>
        <v>73.12</v>
      </c>
      <c r="F25" s="17">
        <f t="shared" si="7"/>
        <v>56.73</v>
      </c>
      <c r="G25" s="14">
        <v>275045</v>
      </c>
      <c r="H25" s="17">
        <v>1.4</v>
      </c>
      <c r="I25" s="26"/>
      <c r="J25" s="26"/>
      <c r="K25" s="27"/>
    </row>
    <row r="26" spans="1:11">
      <c r="A26" s="12"/>
      <c r="B26" s="13">
        <v>2009</v>
      </c>
      <c r="C26" s="16">
        <f t="shared" si="4"/>
        <v>86434731.0901405</v>
      </c>
      <c r="D26" s="17">
        <f t="shared" si="5"/>
        <v>66.07</v>
      </c>
      <c r="E26" s="17">
        <f t="shared" si="6"/>
        <v>73.52</v>
      </c>
      <c r="F26" s="17">
        <f t="shared" si="7"/>
        <v>57.63</v>
      </c>
      <c r="G26" s="14">
        <v>275045</v>
      </c>
      <c r="H26" s="14">
        <v>1.39</v>
      </c>
      <c r="I26" s="26"/>
      <c r="J26" s="26"/>
      <c r="K26" s="27"/>
    </row>
    <row r="27" spans="1:11">
      <c r="A27" s="12"/>
      <c r="B27" s="13">
        <v>2010</v>
      </c>
      <c r="C27" s="16">
        <f t="shared" si="4"/>
        <v>87636173.8522934</v>
      </c>
      <c r="D27" s="17">
        <f t="shared" si="5"/>
        <v>66.77</v>
      </c>
      <c r="E27" s="17">
        <f t="shared" si="6"/>
        <v>73.92</v>
      </c>
      <c r="F27" s="17">
        <f t="shared" si="7"/>
        <v>58.53</v>
      </c>
      <c r="G27" s="14">
        <v>275045</v>
      </c>
      <c r="H27" s="14">
        <v>1.37</v>
      </c>
      <c r="I27" s="26"/>
      <c r="J27" s="26"/>
      <c r="K27" s="27"/>
    </row>
    <row r="28" spans="1:11">
      <c r="A28" s="12"/>
      <c r="B28" s="13">
        <v>2011</v>
      </c>
      <c r="C28" s="16">
        <f t="shared" si="4"/>
        <v>88836789.4340699</v>
      </c>
      <c r="D28" s="17">
        <f t="shared" si="5"/>
        <v>67.47</v>
      </c>
      <c r="E28" s="17">
        <v>74.88</v>
      </c>
      <c r="F28" s="17">
        <v>59.15</v>
      </c>
      <c r="G28" s="14">
        <v>275045</v>
      </c>
      <c r="H28" s="14">
        <v>1.34</v>
      </c>
      <c r="I28" s="26"/>
      <c r="J28" s="26"/>
      <c r="K28" s="27"/>
    </row>
    <row r="29" spans="1:11">
      <c r="A29" s="12"/>
      <c r="B29" s="13">
        <v>2012</v>
      </c>
      <c r="C29" s="16">
        <f t="shared" si="4"/>
        <v>90027202.4124864</v>
      </c>
      <c r="D29" s="17">
        <f t="shared" si="5"/>
        <v>68.17</v>
      </c>
      <c r="E29" s="17">
        <v>75.01</v>
      </c>
      <c r="F29" s="17">
        <v>60.1</v>
      </c>
      <c r="G29" s="14">
        <v>275045</v>
      </c>
      <c r="H29" s="14"/>
      <c r="I29" s="26"/>
      <c r="J29" s="26"/>
      <c r="K29" s="27"/>
    </row>
    <row r="30" spans="1:11">
      <c r="A30" s="12" t="s">
        <v>18</v>
      </c>
      <c r="B30" s="13"/>
      <c r="C30" s="14"/>
      <c r="D30" s="14"/>
      <c r="E30" s="14"/>
      <c r="F30" s="14"/>
      <c r="G30" s="14"/>
      <c r="H30" s="14"/>
      <c r="I30" s="28"/>
      <c r="J30" s="28"/>
      <c r="K30" s="29"/>
    </row>
    <row r="31" spans="1:11">
      <c r="A31" s="12" t="s">
        <v>19</v>
      </c>
      <c r="B31" s="13"/>
      <c r="C31" s="14"/>
      <c r="D31" s="14"/>
      <c r="E31" s="14"/>
      <c r="F31" s="14"/>
      <c r="G31" s="14"/>
      <c r="H31" s="14"/>
      <c r="I31" s="28"/>
      <c r="J31" s="28"/>
      <c r="K31" s="29"/>
    </row>
    <row r="32" spans="1:11">
      <c r="A32" s="12"/>
      <c r="B32" s="13">
        <v>2001</v>
      </c>
      <c r="C32" s="14">
        <v>1097968</v>
      </c>
      <c r="D32" s="14">
        <v>54.34</v>
      </c>
      <c r="E32" s="14">
        <v>63.83</v>
      </c>
      <c r="F32" s="14">
        <v>43.53</v>
      </c>
      <c r="G32" s="14">
        <v>83743</v>
      </c>
      <c r="H32" s="14">
        <v>1.79</v>
      </c>
      <c r="I32" s="23" t="s">
        <v>20</v>
      </c>
      <c r="J32" s="24" t="s">
        <v>20</v>
      </c>
      <c r="K32" s="30" t="s">
        <v>20</v>
      </c>
    </row>
    <row r="33" spans="1:11">
      <c r="A33" s="12"/>
      <c r="B33" s="13">
        <v>2002</v>
      </c>
      <c r="C33" s="16">
        <f>(C32*H32)/100+C32</f>
        <v>1117621.6272</v>
      </c>
      <c r="D33" s="14">
        <f>D32+1.1</f>
        <v>55.44</v>
      </c>
      <c r="E33" s="14">
        <f>E32+0.8</f>
        <v>64.63</v>
      </c>
      <c r="F33" s="14">
        <f>F32+1.3</f>
        <v>44.83</v>
      </c>
      <c r="G33" s="14">
        <v>83743</v>
      </c>
      <c r="H33" s="14">
        <v>1.74</v>
      </c>
      <c r="I33" s="26"/>
      <c r="J33" s="26"/>
      <c r="K33" s="27"/>
    </row>
    <row r="34" spans="1:11">
      <c r="A34" s="12"/>
      <c r="B34" s="13">
        <v>2003</v>
      </c>
      <c r="C34" s="16">
        <f t="shared" ref="C34:C43" si="8">(C33*H33)/100+C33</f>
        <v>1137068.24351328</v>
      </c>
      <c r="D34" s="14">
        <f t="shared" ref="D34:D43" si="9">D33+1.1</f>
        <v>56.54</v>
      </c>
      <c r="E34" s="14">
        <f t="shared" ref="E34:E41" si="10">E33+0.8</f>
        <v>65.43</v>
      </c>
      <c r="F34" s="14">
        <f t="shared" ref="F34:F41" si="11">F33+1.3</f>
        <v>46.13</v>
      </c>
      <c r="G34" s="14">
        <v>83743</v>
      </c>
      <c r="H34" s="14">
        <v>1.69</v>
      </c>
      <c r="I34" s="26"/>
      <c r="J34" s="26"/>
      <c r="K34" s="27"/>
    </row>
    <row r="35" spans="1:11">
      <c r="A35" s="12"/>
      <c r="B35" s="13">
        <v>2004</v>
      </c>
      <c r="C35" s="16">
        <f t="shared" si="8"/>
        <v>1156284.69682865</v>
      </c>
      <c r="D35" s="14">
        <f t="shared" si="9"/>
        <v>57.64</v>
      </c>
      <c r="E35" s="14">
        <f t="shared" si="10"/>
        <v>66.23</v>
      </c>
      <c r="F35" s="14">
        <f t="shared" si="11"/>
        <v>47.43</v>
      </c>
      <c r="G35" s="14">
        <v>83743</v>
      </c>
      <c r="H35" s="14">
        <v>1.62</v>
      </c>
      <c r="I35" s="26"/>
      <c r="J35" s="26"/>
      <c r="K35" s="27"/>
    </row>
    <row r="36" spans="1:11">
      <c r="A36" s="12"/>
      <c r="B36" s="13">
        <v>2005</v>
      </c>
      <c r="C36" s="16">
        <f t="shared" si="8"/>
        <v>1175016.50891728</v>
      </c>
      <c r="D36" s="14">
        <f t="shared" si="9"/>
        <v>58.74</v>
      </c>
      <c r="E36" s="14">
        <f t="shared" si="10"/>
        <v>67.03</v>
      </c>
      <c r="F36" s="14">
        <f t="shared" si="11"/>
        <v>48.73</v>
      </c>
      <c r="G36" s="14">
        <v>83743</v>
      </c>
      <c r="H36" s="14">
        <v>1.54</v>
      </c>
      <c r="I36" s="23"/>
      <c r="J36" s="23"/>
      <c r="K36" s="30"/>
    </row>
    <row r="37" spans="1:11">
      <c r="A37" s="12"/>
      <c r="B37" s="13">
        <v>2006</v>
      </c>
      <c r="C37" s="16">
        <f t="shared" si="8"/>
        <v>1193111.7631546</v>
      </c>
      <c r="D37" s="14">
        <f t="shared" si="9"/>
        <v>59.84</v>
      </c>
      <c r="E37" s="14">
        <f t="shared" si="10"/>
        <v>67.83</v>
      </c>
      <c r="F37" s="14">
        <f t="shared" si="11"/>
        <v>50.03</v>
      </c>
      <c r="G37" s="14">
        <v>83743</v>
      </c>
      <c r="H37" s="14">
        <v>1.48</v>
      </c>
      <c r="I37" s="26"/>
      <c r="J37" s="26"/>
      <c r="K37" s="27"/>
    </row>
    <row r="38" spans="1:11">
      <c r="A38" s="12"/>
      <c r="B38" s="13">
        <v>2007</v>
      </c>
      <c r="C38" s="16">
        <f t="shared" si="8"/>
        <v>1210769.81724929</v>
      </c>
      <c r="D38" s="14">
        <f t="shared" si="9"/>
        <v>60.94</v>
      </c>
      <c r="E38" s="14">
        <f t="shared" si="10"/>
        <v>68.63</v>
      </c>
      <c r="F38" s="14">
        <f t="shared" si="11"/>
        <v>51.33</v>
      </c>
      <c r="G38" s="14">
        <v>83743</v>
      </c>
      <c r="H38" s="14">
        <v>1.43</v>
      </c>
      <c r="I38" s="26"/>
      <c r="J38" s="26"/>
      <c r="K38" s="27"/>
    </row>
    <row r="39" spans="1:11">
      <c r="A39" s="12"/>
      <c r="B39" s="13">
        <v>2008</v>
      </c>
      <c r="C39" s="16">
        <f t="shared" si="8"/>
        <v>1228083.82563596</v>
      </c>
      <c r="D39" s="14">
        <f t="shared" si="9"/>
        <v>62.04</v>
      </c>
      <c r="E39" s="14">
        <f t="shared" si="10"/>
        <v>69.43</v>
      </c>
      <c r="F39" s="14">
        <f t="shared" si="11"/>
        <v>52.63</v>
      </c>
      <c r="G39" s="14">
        <v>83743</v>
      </c>
      <c r="H39" s="17">
        <v>1.4</v>
      </c>
      <c r="I39" s="26"/>
      <c r="J39" s="26"/>
      <c r="K39" s="27"/>
    </row>
    <row r="40" spans="1:11">
      <c r="A40" s="12"/>
      <c r="B40" s="13">
        <v>2009</v>
      </c>
      <c r="C40" s="16">
        <f t="shared" si="8"/>
        <v>1245276.99919486</v>
      </c>
      <c r="D40" s="14">
        <f t="shared" si="9"/>
        <v>63.14</v>
      </c>
      <c r="E40" s="14">
        <f t="shared" si="10"/>
        <v>70.23</v>
      </c>
      <c r="F40" s="14">
        <f t="shared" si="11"/>
        <v>53.93</v>
      </c>
      <c r="G40" s="14">
        <v>83743</v>
      </c>
      <c r="H40" s="14">
        <v>1.39</v>
      </c>
      <c r="I40" s="26"/>
      <c r="J40" s="26"/>
      <c r="K40" s="27"/>
    </row>
    <row r="41" spans="1:11">
      <c r="A41" s="12"/>
      <c r="B41" s="13">
        <v>2010</v>
      </c>
      <c r="C41" s="16">
        <f t="shared" si="8"/>
        <v>1262586.34948367</v>
      </c>
      <c r="D41" s="14">
        <f t="shared" si="9"/>
        <v>64.24</v>
      </c>
      <c r="E41" s="14">
        <f t="shared" si="10"/>
        <v>71.03</v>
      </c>
      <c r="F41" s="14">
        <f t="shared" si="11"/>
        <v>55.23</v>
      </c>
      <c r="G41" s="14">
        <v>83743</v>
      </c>
      <c r="H41" s="14">
        <v>1.37</v>
      </c>
      <c r="I41" s="26"/>
      <c r="J41" s="26"/>
      <c r="K41" s="27"/>
    </row>
    <row r="42" spans="1:11">
      <c r="A42" s="12"/>
      <c r="B42" s="13">
        <v>2011</v>
      </c>
      <c r="C42" s="16">
        <f t="shared" si="8"/>
        <v>1279883.7824716</v>
      </c>
      <c r="D42" s="14">
        <f t="shared" si="9"/>
        <v>65.34</v>
      </c>
      <c r="E42" s="14">
        <v>72.55</v>
      </c>
      <c r="F42" s="14">
        <v>57.7</v>
      </c>
      <c r="G42" s="14">
        <v>83743</v>
      </c>
      <c r="H42" s="14">
        <v>1.34</v>
      </c>
      <c r="I42" s="26"/>
      <c r="J42" s="26"/>
      <c r="K42" s="27"/>
    </row>
    <row r="43" spans="1:11">
      <c r="A43" s="12"/>
      <c r="B43" s="13">
        <v>2012</v>
      </c>
      <c r="C43" s="16">
        <f t="shared" si="8"/>
        <v>1297034.22515672</v>
      </c>
      <c r="D43" s="14">
        <f t="shared" si="9"/>
        <v>66.44</v>
      </c>
      <c r="E43" s="14">
        <v>73.01</v>
      </c>
      <c r="F43" s="14">
        <v>58.9</v>
      </c>
      <c r="G43" s="14">
        <v>83743</v>
      </c>
      <c r="H43" s="14"/>
      <c r="I43" s="26"/>
      <c r="J43" s="26"/>
      <c r="K43" s="27"/>
    </row>
    <row r="44" spans="1:11">
      <c r="A44" s="12" t="s">
        <v>21</v>
      </c>
      <c r="B44" s="13"/>
      <c r="C44" s="14"/>
      <c r="D44" s="14"/>
      <c r="E44" s="14"/>
      <c r="F44" s="14"/>
      <c r="G44" s="14"/>
      <c r="H44" s="14"/>
      <c r="I44" s="28"/>
      <c r="J44" s="28"/>
      <c r="K44" s="29"/>
    </row>
    <row r="45" spans="1:11">
      <c r="A45" s="12" t="s">
        <v>22</v>
      </c>
      <c r="B45" s="13"/>
      <c r="C45" s="14"/>
      <c r="D45" s="14"/>
      <c r="E45" s="14"/>
      <c r="F45" s="14"/>
      <c r="G45" s="14"/>
      <c r="H45" s="14"/>
      <c r="I45" s="28"/>
      <c r="J45" s="28"/>
      <c r="K45" s="29"/>
    </row>
    <row r="46" spans="1:11">
      <c r="A46" s="12"/>
      <c r="B46" s="13">
        <v>2001</v>
      </c>
      <c r="C46" s="14">
        <v>26655528</v>
      </c>
      <c r="D46" s="17">
        <v>63.25</v>
      </c>
      <c r="E46" s="17">
        <v>71.28</v>
      </c>
      <c r="F46" s="17">
        <v>54.61</v>
      </c>
      <c r="G46" s="14">
        <v>78438</v>
      </c>
      <c r="H46" s="14">
        <v>1.79</v>
      </c>
      <c r="I46" s="23" t="s">
        <v>23</v>
      </c>
      <c r="J46" s="24" t="s">
        <v>23</v>
      </c>
      <c r="K46" s="30" t="s">
        <v>23</v>
      </c>
    </row>
    <row r="47" spans="1:11">
      <c r="A47" s="12"/>
      <c r="B47" s="13">
        <v>2002</v>
      </c>
      <c r="C47" s="16">
        <f>(C46*H46)/100+C46</f>
        <v>27132661.9512</v>
      </c>
      <c r="D47" s="17">
        <f>D46+0.9</f>
        <v>64.15</v>
      </c>
      <c r="E47" s="17">
        <f>E46+0.6</f>
        <v>71.88</v>
      </c>
      <c r="F47" s="17">
        <f>F46+1.2</f>
        <v>55.81</v>
      </c>
      <c r="G47" s="14">
        <v>78438</v>
      </c>
      <c r="H47" s="14">
        <v>1.74</v>
      </c>
      <c r="I47" s="26"/>
      <c r="J47" s="26"/>
      <c r="K47" s="27"/>
    </row>
    <row r="48" spans="1:11">
      <c r="A48" s="12"/>
      <c r="B48" s="13">
        <v>2003</v>
      </c>
      <c r="C48" s="16">
        <f t="shared" ref="C48:C57" si="12">(C47*H47)/100+C47</f>
        <v>27604770.2691509</v>
      </c>
      <c r="D48" s="17">
        <f t="shared" ref="D48:D57" si="13">D47+0.9</f>
        <v>65.05</v>
      </c>
      <c r="E48" s="17">
        <f t="shared" ref="E48:E55" si="14">E47+0.6</f>
        <v>72.48</v>
      </c>
      <c r="F48" s="17">
        <f t="shared" ref="F48:F55" si="15">F47+1.2</f>
        <v>57.01</v>
      </c>
      <c r="G48" s="14">
        <v>78438</v>
      </c>
      <c r="H48" s="14">
        <v>1.69</v>
      </c>
      <c r="I48" s="26"/>
      <c r="J48" s="26"/>
      <c r="K48" s="27"/>
    </row>
    <row r="49" spans="1:11">
      <c r="A49" s="12"/>
      <c r="B49" s="13">
        <v>2004</v>
      </c>
      <c r="C49" s="16">
        <f t="shared" si="12"/>
        <v>28071290.8866995</v>
      </c>
      <c r="D49" s="17">
        <f t="shared" si="13"/>
        <v>65.95</v>
      </c>
      <c r="E49" s="17">
        <f t="shared" si="14"/>
        <v>73.08</v>
      </c>
      <c r="F49" s="17">
        <f t="shared" si="15"/>
        <v>58.21</v>
      </c>
      <c r="G49" s="14">
        <v>78438</v>
      </c>
      <c r="H49" s="14">
        <v>1.62</v>
      </c>
      <c r="I49" s="26"/>
      <c r="J49" s="26"/>
      <c r="K49" s="27"/>
    </row>
    <row r="50" spans="1:11">
      <c r="A50" s="12"/>
      <c r="B50" s="13">
        <v>2005</v>
      </c>
      <c r="C50" s="16">
        <f t="shared" si="12"/>
        <v>28526045.7990641</v>
      </c>
      <c r="D50" s="17">
        <f t="shared" si="13"/>
        <v>66.85</v>
      </c>
      <c r="E50" s="17">
        <f t="shared" si="14"/>
        <v>73.68</v>
      </c>
      <c r="F50" s="17">
        <f t="shared" si="15"/>
        <v>59.41</v>
      </c>
      <c r="G50" s="14">
        <v>78438</v>
      </c>
      <c r="H50" s="14">
        <v>1.54</v>
      </c>
      <c r="I50" s="26"/>
      <c r="J50" s="26"/>
      <c r="K50" s="27"/>
    </row>
    <row r="51" spans="1:11">
      <c r="A51" s="12"/>
      <c r="B51" s="13">
        <v>2006</v>
      </c>
      <c r="C51" s="16">
        <f t="shared" si="12"/>
        <v>28965346.9043696</v>
      </c>
      <c r="D51" s="17">
        <f t="shared" si="13"/>
        <v>67.75</v>
      </c>
      <c r="E51" s="17">
        <f t="shared" si="14"/>
        <v>74.28</v>
      </c>
      <c r="F51" s="17">
        <f t="shared" si="15"/>
        <v>60.61</v>
      </c>
      <c r="G51" s="14">
        <v>78438</v>
      </c>
      <c r="H51" s="14">
        <v>1.48</v>
      </c>
      <c r="I51" s="26"/>
      <c r="J51" s="26"/>
      <c r="K51" s="27"/>
    </row>
    <row r="52" spans="1:11">
      <c r="A52" s="12"/>
      <c r="B52" s="13">
        <v>2007</v>
      </c>
      <c r="C52" s="16">
        <f t="shared" si="12"/>
        <v>29394034.0385543</v>
      </c>
      <c r="D52" s="17">
        <f t="shared" si="13"/>
        <v>68.65</v>
      </c>
      <c r="E52" s="17">
        <f t="shared" si="14"/>
        <v>74.88</v>
      </c>
      <c r="F52" s="17">
        <f t="shared" si="15"/>
        <v>61.81</v>
      </c>
      <c r="G52" s="14">
        <v>78438</v>
      </c>
      <c r="H52" s="14">
        <v>1.43</v>
      </c>
      <c r="I52" s="26"/>
      <c r="J52" s="26"/>
      <c r="K52" s="27"/>
    </row>
    <row r="53" spans="1:11">
      <c r="A53" s="12"/>
      <c r="B53" s="13">
        <v>2008</v>
      </c>
      <c r="C53" s="16">
        <f t="shared" si="12"/>
        <v>29814368.7253056</v>
      </c>
      <c r="D53" s="17">
        <f t="shared" si="13"/>
        <v>69.55</v>
      </c>
      <c r="E53" s="17">
        <f t="shared" si="14"/>
        <v>75.48</v>
      </c>
      <c r="F53" s="17">
        <f t="shared" si="15"/>
        <v>63.01</v>
      </c>
      <c r="G53" s="14">
        <v>78438</v>
      </c>
      <c r="H53" s="17">
        <v>1.4</v>
      </c>
      <c r="I53" s="26"/>
      <c r="J53" s="26"/>
      <c r="K53" s="27"/>
    </row>
    <row r="54" spans="1:11">
      <c r="A54" s="12"/>
      <c r="B54" s="13">
        <v>2009</v>
      </c>
      <c r="C54" s="16">
        <f t="shared" si="12"/>
        <v>30231769.8874599</v>
      </c>
      <c r="D54" s="17">
        <f t="shared" si="13"/>
        <v>70.45</v>
      </c>
      <c r="E54" s="17">
        <f t="shared" si="14"/>
        <v>76.08</v>
      </c>
      <c r="F54" s="17">
        <f t="shared" si="15"/>
        <v>64.21</v>
      </c>
      <c r="G54" s="14">
        <v>78438</v>
      </c>
      <c r="H54" s="14">
        <v>1.39</v>
      </c>
      <c r="I54" s="26"/>
      <c r="J54" s="26"/>
      <c r="K54" s="27"/>
    </row>
    <row r="55" spans="1:11">
      <c r="A55" s="12"/>
      <c r="B55" s="13">
        <v>2010</v>
      </c>
      <c r="C55" s="16">
        <f t="shared" si="12"/>
        <v>30651991.4888956</v>
      </c>
      <c r="D55" s="17">
        <f t="shared" si="13"/>
        <v>71.3500000000001</v>
      </c>
      <c r="E55" s="17">
        <f t="shared" si="14"/>
        <v>76.6799999999999</v>
      </c>
      <c r="F55" s="17">
        <f t="shared" si="15"/>
        <v>65.41</v>
      </c>
      <c r="G55" s="14">
        <v>78438</v>
      </c>
      <c r="H55" s="14">
        <v>1.37</v>
      </c>
      <c r="I55" s="26"/>
      <c r="J55" s="26"/>
      <c r="K55" s="27"/>
    </row>
    <row r="56" spans="1:11">
      <c r="A56" s="12"/>
      <c r="B56" s="13">
        <v>2011</v>
      </c>
      <c r="C56" s="16">
        <f t="shared" si="12"/>
        <v>31071923.7722935</v>
      </c>
      <c r="D56" s="17">
        <f t="shared" si="13"/>
        <v>72.2500000000001</v>
      </c>
      <c r="E56" s="17">
        <v>77.85</v>
      </c>
      <c r="F56" s="17">
        <v>66.27</v>
      </c>
      <c r="G56" s="14">
        <v>78438</v>
      </c>
      <c r="H56" s="14">
        <v>1.34</v>
      </c>
      <c r="I56" s="26"/>
      <c r="J56" s="26"/>
      <c r="K56" s="27"/>
    </row>
    <row r="57" spans="1:11">
      <c r="A57" s="12"/>
      <c r="B57" s="13">
        <v>2012</v>
      </c>
      <c r="C57" s="16">
        <f t="shared" si="12"/>
        <v>31488287.5508422</v>
      </c>
      <c r="D57" s="17">
        <f t="shared" si="13"/>
        <v>73.1500000000001</v>
      </c>
      <c r="E57" s="17">
        <v>78.1</v>
      </c>
      <c r="F57" s="17">
        <v>67.1</v>
      </c>
      <c r="G57" s="14">
        <v>78438</v>
      </c>
      <c r="H57" s="14"/>
      <c r="I57" s="26"/>
      <c r="J57" s="26"/>
      <c r="K57" s="27"/>
    </row>
    <row r="58" spans="1:11">
      <c r="A58" s="12" t="s">
        <v>24</v>
      </c>
      <c r="B58" s="13"/>
      <c r="C58" s="14"/>
      <c r="D58" s="14"/>
      <c r="E58" s="14"/>
      <c r="F58" s="14"/>
      <c r="G58" s="14"/>
      <c r="H58" s="14"/>
      <c r="I58" s="28"/>
      <c r="J58" s="28"/>
      <c r="K58" s="29"/>
    </row>
    <row r="59" spans="1:11">
      <c r="A59" s="12" t="s">
        <v>25</v>
      </c>
      <c r="B59" s="13"/>
      <c r="C59" s="14"/>
      <c r="D59" s="14"/>
      <c r="E59" s="14"/>
      <c r="F59" s="14"/>
      <c r="G59" s="14"/>
      <c r="H59" s="14"/>
      <c r="I59" s="28"/>
      <c r="J59" s="28"/>
      <c r="K59" s="29"/>
    </row>
    <row r="60" spans="1:11">
      <c r="A60" s="12"/>
      <c r="B60" s="13">
        <v>2001</v>
      </c>
      <c r="C60" s="14">
        <f>8.3*10000000</f>
        <v>83000000</v>
      </c>
      <c r="D60" s="17">
        <v>47</v>
      </c>
      <c r="E60" s="17">
        <v>59.68</v>
      </c>
      <c r="F60" s="17">
        <v>33.12</v>
      </c>
      <c r="G60" s="18">
        <v>94163</v>
      </c>
      <c r="H60" s="14">
        <v>1.79</v>
      </c>
      <c r="I60" s="23" t="s">
        <v>26</v>
      </c>
      <c r="J60" s="24" t="s">
        <v>26</v>
      </c>
      <c r="K60" s="30" t="s">
        <v>26</v>
      </c>
    </row>
    <row r="61" spans="1:11">
      <c r="A61" s="12"/>
      <c r="B61" s="13">
        <v>2002</v>
      </c>
      <c r="C61" s="14">
        <f>(C60*H60)/100+C60</f>
        <v>84485700</v>
      </c>
      <c r="D61" s="17">
        <f>D60+1.5</f>
        <v>48.5</v>
      </c>
      <c r="E61" s="17">
        <f>E60+1.1</f>
        <v>60.78</v>
      </c>
      <c r="F61" s="17">
        <f>F60+1.9</f>
        <v>35.02</v>
      </c>
      <c r="G61" s="18">
        <v>94163</v>
      </c>
      <c r="H61" s="14">
        <v>1.74</v>
      </c>
      <c r="I61" s="26"/>
      <c r="J61" s="26"/>
      <c r="K61" s="27"/>
    </row>
    <row r="62" spans="1:11">
      <c r="A62" s="12"/>
      <c r="B62" s="13">
        <v>2003</v>
      </c>
      <c r="C62" s="14">
        <f t="shared" ref="C62:C71" si="16">(C61*H61)/100+C61</f>
        <v>85955751.18</v>
      </c>
      <c r="D62" s="17">
        <f t="shared" ref="D62:D71" si="17">D61+1.5</f>
        <v>50</v>
      </c>
      <c r="E62" s="17">
        <f t="shared" ref="E62:E69" si="18">E61+1.1</f>
        <v>61.88</v>
      </c>
      <c r="F62" s="17">
        <f t="shared" ref="F62:F69" si="19">F61+1.9</f>
        <v>36.92</v>
      </c>
      <c r="G62" s="18">
        <v>94163</v>
      </c>
      <c r="H62" s="14">
        <v>1.69</v>
      </c>
      <c r="I62" s="26"/>
      <c r="J62" s="26"/>
      <c r="K62" s="27"/>
    </row>
    <row r="63" spans="1:11">
      <c r="A63" s="12"/>
      <c r="B63" s="13">
        <v>2004</v>
      </c>
      <c r="C63" s="14">
        <f t="shared" si="16"/>
        <v>87408403.374942</v>
      </c>
      <c r="D63" s="17">
        <f t="shared" si="17"/>
        <v>51.5</v>
      </c>
      <c r="E63" s="17">
        <f t="shared" si="18"/>
        <v>62.98</v>
      </c>
      <c r="F63" s="17">
        <f t="shared" si="19"/>
        <v>38.82</v>
      </c>
      <c r="G63" s="18">
        <v>94163</v>
      </c>
      <c r="H63" s="14">
        <v>1.62</v>
      </c>
      <c r="I63" s="26"/>
      <c r="J63" s="26"/>
      <c r="K63" s="27"/>
    </row>
    <row r="64" spans="1:11">
      <c r="A64" s="12"/>
      <c r="B64" s="13">
        <v>2005</v>
      </c>
      <c r="C64" s="14">
        <f t="shared" si="16"/>
        <v>88824419.5096161</v>
      </c>
      <c r="D64" s="17">
        <f t="shared" si="17"/>
        <v>53</v>
      </c>
      <c r="E64" s="17">
        <f t="shared" si="18"/>
        <v>64.08</v>
      </c>
      <c r="F64" s="17">
        <f t="shared" si="19"/>
        <v>40.72</v>
      </c>
      <c r="G64" s="18">
        <v>94163</v>
      </c>
      <c r="H64" s="14">
        <v>1.54</v>
      </c>
      <c r="I64" s="26"/>
      <c r="J64" s="26"/>
      <c r="K64" s="27"/>
    </row>
    <row r="65" spans="1:11">
      <c r="A65" s="12"/>
      <c r="B65" s="13">
        <v>2006</v>
      </c>
      <c r="C65" s="14">
        <f t="shared" si="16"/>
        <v>90192315.5700641</v>
      </c>
      <c r="D65" s="17">
        <f t="shared" si="17"/>
        <v>54.5</v>
      </c>
      <c r="E65" s="17">
        <f t="shared" si="18"/>
        <v>65.18</v>
      </c>
      <c r="F65" s="17">
        <f t="shared" si="19"/>
        <v>42.62</v>
      </c>
      <c r="G65" s="18">
        <v>94163</v>
      </c>
      <c r="H65" s="14">
        <v>1.48</v>
      </c>
      <c r="I65" s="26"/>
      <c r="J65" s="26"/>
      <c r="K65" s="27"/>
    </row>
    <row r="66" spans="1:11">
      <c r="A66" s="12"/>
      <c r="B66" s="13">
        <v>2007</v>
      </c>
      <c r="C66" s="14">
        <f t="shared" si="16"/>
        <v>91527161.8405011</v>
      </c>
      <c r="D66" s="17">
        <f t="shared" si="17"/>
        <v>56</v>
      </c>
      <c r="E66" s="17">
        <f t="shared" si="18"/>
        <v>66.28</v>
      </c>
      <c r="F66" s="17">
        <f t="shared" si="19"/>
        <v>44.52</v>
      </c>
      <c r="G66" s="18">
        <v>94163</v>
      </c>
      <c r="H66" s="14">
        <v>1.43</v>
      </c>
      <c r="I66" s="26"/>
      <c r="J66" s="26"/>
      <c r="K66" s="27"/>
    </row>
    <row r="67" spans="1:11">
      <c r="A67" s="12"/>
      <c r="B67" s="13">
        <v>2008</v>
      </c>
      <c r="C67" s="14">
        <f t="shared" si="16"/>
        <v>92836000.2548203</v>
      </c>
      <c r="D67" s="17">
        <f t="shared" si="17"/>
        <v>57.5</v>
      </c>
      <c r="E67" s="17">
        <f t="shared" si="18"/>
        <v>67.38</v>
      </c>
      <c r="F67" s="17">
        <f t="shared" si="19"/>
        <v>46.42</v>
      </c>
      <c r="G67" s="18">
        <v>94163</v>
      </c>
      <c r="H67" s="17">
        <v>1.4</v>
      </c>
      <c r="I67" s="26"/>
      <c r="J67" s="26"/>
      <c r="K67" s="27"/>
    </row>
    <row r="68" spans="1:11">
      <c r="A68" s="12"/>
      <c r="B68" s="13">
        <v>2009</v>
      </c>
      <c r="C68" s="14">
        <f t="shared" si="16"/>
        <v>94135704.2583877</v>
      </c>
      <c r="D68" s="17">
        <f t="shared" si="17"/>
        <v>59</v>
      </c>
      <c r="E68" s="17">
        <f t="shared" si="18"/>
        <v>68.48</v>
      </c>
      <c r="F68" s="17">
        <f t="shared" si="19"/>
        <v>48.32</v>
      </c>
      <c r="G68" s="18">
        <v>94163</v>
      </c>
      <c r="H68" s="14">
        <v>1.39</v>
      </c>
      <c r="I68" s="26"/>
      <c r="J68" s="26"/>
      <c r="K68" s="27"/>
    </row>
    <row r="69" spans="1:11">
      <c r="A69" s="12"/>
      <c r="B69" s="13">
        <v>2010</v>
      </c>
      <c r="C69" s="14">
        <f t="shared" si="16"/>
        <v>95444190.5475793</v>
      </c>
      <c r="D69" s="17">
        <f t="shared" si="17"/>
        <v>60.5</v>
      </c>
      <c r="E69" s="17">
        <f t="shared" si="18"/>
        <v>69.58</v>
      </c>
      <c r="F69" s="17">
        <f t="shared" si="19"/>
        <v>50.22</v>
      </c>
      <c r="G69" s="18">
        <v>94163</v>
      </c>
      <c r="H69" s="14">
        <v>1.37</v>
      </c>
      <c r="I69" s="26"/>
      <c r="J69" s="26"/>
      <c r="K69" s="27"/>
    </row>
    <row r="70" spans="1:11">
      <c r="A70" s="12"/>
      <c r="B70" s="13">
        <v>2011</v>
      </c>
      <c r="C70" s="14">
        <f t="shared" si="16"/>
        <v>96751775.9580812</v>
      </c>
      <c r="D70" s="17">
        <f t="shared" si="17"/>
        <v>62</v>
      </c>
      <c r="E70" s="17">
        <v>71.2</v>
      </c>
      <c r="F70" s="17">
        <v>51.5</v>
      </c>
      <c r="G70" s="18">
        <v>94163</v>
      </c>
      <c r="H70" s="14">
        <v>1.34</v>
      </c>
      <c r="I70" s="26"/>
      <c r="J70" s="26"/>
      <c r="K70" s="27"/>
    </row>
    <row r="71" spans="1:11">
      <c r="A71" s="12"/>
      <c r="B71" s="13">
        <v>2012</v>
      </c>
      <c r="C71" s="14">
        <f t="shared" si="16"/>
        <v>98048249.7559195</v>
      </c>
      <c r="D71" s="17">
        <f t="shared" si="17"/>
        <v>63.5</v>
      </c>
      <c r="E71" s="17">
        <v>72.2</v>
      </c>
      <c r="F71" s="17">
        <v>52.5</v>
      </c>
      <c r="G71" s="18">
        <v>94163</v>
      </c>
      <c r="H71" s="14"/>
      <c r="I71" s="26"/>
      <c r="J71" s="26"/>
      <c r="K71" s="27"/>
    </row>
    <row r="72" spans="1:11">
      <c r="A72" s="12" t="s">
        <v>27</v>
      </c>
      <c r="B72" s="13"/>
      <c r="C72" s="14"/>
      <c r="D72" s="14"/>
      <c r="E72" s="14"/>
      <c r="F72" s="14"/>
      <c r="G72" s="14"/>
      <c r="H72" s="14"/>
      <c r="I72" s="28"/>
      <c r="J72" s="28"/>
      <c r="K72" s="29"/>
    </row>
    <row r="73" spans="1:11">
      <c r="A73" s="12" t="s">
        <v>28</v>
      </c>
      <c r="B73" s="13"/>
      <c r="C73" s="14"/>
      <c r="D73" s="14"/>
      <c r="E73" s="14"/>
      <c r="F73" s="14"/>
      <c r="G73" s="14"/>
      <c r="H73" s="14"/>
      <c r="I73" s="28"/>
      <c r="J73" s="28"/>
      <c r="K73" s="29"/>
    </row>
    <row r="74" spans="1:11">
      <c r="A74" s="12"/>
      <c r="B74" s="13">
        <v>2001</v>
      </c>
      <c r="C74" s="18">
        <v>900635</v>
      </c>
      <c r="D74" s="17">
        <v>81.94</v>
      </c>
      <c r="E74" s="17">
        <v>86.14</v>
      </c>
      <c r="F74" s="17">
        <v>76.47</v>
      </c>
      <c r="G74" s="18">
        <v>114</v>
      </c>
      <c r="H74" s="14">
        <v>1.79</v>
      </c>
      <c r="I74" s="23" t="s">
        <v>29</v>
      </c>
      <c r="J74" s="24" t="s">
        <v>29</v>
      </c>
      <c r="K74" s="30" t="s">
        <v>29</v>
      </c>
    </row>
    <row r="75" spans="1:11">
      <c r="A75" s="12"/>
      <c r="B75" s="13">
        <v>2002</v>
      </c>
      <c r="C75" s="31">
        <f>(H74*C74)/100+C74</f>
        <v>916756.3665</v>
      </c>
      <c r="D75" s="17">
        <f>D74+0.4</f>
        <v>82.34</v>
      </c>
      <c r="E75" s="17">
        <f>E74+0.39</f>
        <v>86.53</v>
      </c>
      <c r="F75" s="17">
        <f>F74+0.4</f>
        <v>76.87</v>
      </c>
      <c r="G75" s="18">
        <v>114</v>
      </c>
      <c r="H75" s="14">
        <v>1.74</v>
      </c>
      <c r="I75" s="26"/>
      <c r="J75" s="26"/>
      <c r="K75" s="27"/>
    </row>
    <row r="76" spans="1:11">
      <c r="A76" s="12"/>
      <c r="B76" s="13">
        <v>2003</v>
      </c>
      <c r="C76" s="31">
        <f t="shared" ref="C76:C85" si="20">(H75*C75)/100+C75</f>
        <v>932707.9272771</v>
      </c>
      <c r="D76" s="17">
        <f t="shared" ref="D76:D85" si="21">D75+0.4</f>
        <v>82.74</v>
      </c>
      <c r="E76" s="17">
        <f t="shared" ref="E76:E83" si="22">E75+0.39</f>
        <v>86.92</v>
      </c>
      <c r="F76" s="17">
        <f t="shared" ref="F76:F83" si="23">F75+0.4</f>
        <v>77.27</v>
      </c>
      <c r="G76" s="18">
        <v>114</v>
      </c>
      <c r="H76" s="14">
        <v>1.69</v>
      </c>
      <c r="I76" s="26"/>
      <c r="J76" s="26"/>
      <c r="K76" s="27"/>
    </row>
    <row r="77" spans="1:11">
      <c r="A77" s="12"/>
      <c r="B77" s="13">
        <v>2004</v>
      </c>
      <c r="C77" s="31">
        <f t="shared" si="20"/>
        <v>948470.691248083</v>
      </c>
      <c r="D77" s="17">
        <f t="shared" si="21"/>
        <v>83.14</v>
      </c>
      <c r="E77" s="17">
        <f t="shared" si="22"/>
        <v>87.31</v>
      </c>
      <c r="F77" s="17">
        <f t="shared" si="23"/>
        <v>77.67</v>
      </c>
      <c r="G77" s="18">
        <v>114</v>
      </c>
      <c r="H77" s="14">
        <v>1.62</v>
      </c>
      <c r="I77" s="26"/>
      <c r="J77" s="26"/>
      <c r="K77" s="27"/>
    </row>
    <row r="78" spans="1:11">
      <c r="A78" s="12"/>
      <c r="B78" s="13">
        <v>2005</v>
      </c>
      <c r="C78" s="31">
        <f t="shared" si="20"/>
        <v>963835.916446302</v>
      </c>
      <c r="D78" s="17">
        <f t="shared" si="21"/>
        <v>83.54</v>
      </c>
      <c r="E78" s="17">
        <f t="shared" si="22"/>
        <v>87.7</v>
      </c>
      <c r="F78" s="17">
        <f t="shared" si="23"/>
        <v>78.07</v>
      </c>
      <c r="G78" s="18">
        <v>114</v>
      </c>
      <c r="H78" s="14">
        <v>1.54</v>
      </c>
      <c r="I78" s="26"/>
      <c r="J78" s="26"/>
      <c r="K78" s="27"/>
    </row>
    <row r="79" spans="1:11">
      <c r="A79" s="12"/>
      <c r="B79" s="13">
        <v>2006</v>
      </c>
      <c r="C79" s="31">
        <f t="shared" si="20"/>
        <v>978678.989559575</v>
      </c>
      <c r="D79" s="17">
        <f t="shared" si="21"/>
        <v>83.94</v>
      </c>
      <c r="E79" s="17">
        <f t="shared" si="22"/>
        <v>88.09</v>
      </c>
      <c r="F79" s="17">
        <f t="shared" si="23"/>
        <v>78.47</v>
      </c>
      <c r="G79" s="18">
        <v>114</v>
      </c>
      <c r="H79" s="14">
        <v>1.48</v>
      </c>
      <c r="I79" s="26"/>
      <c r="J79" s="26"/>
      <c r="K79" s="27"/>
    </row>
    <row r="80" spans="1:11">
      <c r="A80" s="12"/>
      <c r="B80" s="13">
        <v>2007</v>
      </c>
      <c r="C80" s="31">
        <f t="shared" si="20"/>
        <v>993163.438605057</v>
      </c>
      <c r="D80" s="17">
        <f t="shared" si="21"/>
        <v>84.34</v>
      </c>
      <c r="E80" s="17">
        <f t="shared" si="22"/>
        <v>88.48</v>
      </c>
      <c r="F80" s="17">
        <f t="shared" si="23"/>
        <v>78.87</v>
      </c>
      <c r="G80" s="18">
        <v>114</v>
      </c>
      <c r="H80" s="14">
        <v>1.43</v>
      </c>
      <c r="I80" s="26"/>
      <c r="J80" s="26"/>
      <c r="K80" s="27"/>
    </row>
    <row r="81" spans="1:11">
      <c r="A81" s="12"/>
      <c r="B81" s="13">
        <v>2008</v>
      </c>
      <c r="C81" s="31">
        <f t="shared" si="20"/>
        <v>1007365.67577711</v>
      </c>
      <c r="D81" s="17">
        <f t="shared" si="21"/>
        <v>84.74</v>
      </c>
      <c r="E81" s="17">
        <f t="shared" si="22"/>
        <v>88.87</v>
      </c>
      <c r="F81" s="17">
        <f t="shared" si="23"/>
        <v>79.27</v>
      </c>
      <c r="G81" s="18">
        <v>114</v>
      </c>
      <c r="H81" s="17">
        <v>1.4</v>
      </c>
      <c r="I81" s="26"/>
      <c r="J81" s="26"/>
      <c r="K81" s="27"/>
    </row>
    <row r="82" spans="1:11">
      <c r="A82" s="12"/>
      <c r="B82" s="13">
        <v>2009</v>
      </c>
      <c r="C82" s="31">
        <f t="shared" si="20"/>
        <v>1021468.79523799</v>
      </c>
      <c r="D82" s="17">
        <f t="shared" si="21"/>
        <v>85.14</v>
      </c>
      <c r="E82" s="17">
        <f t="shared" si="22"/>
        <v>89.26</v>
      </c>
      <c r="F82" s="17">
        <f t="shared" si="23"/>
        <v>79.67</v>
      </c>
      <c r="G82" s="18">
        <v>114</v>
      </c>
      <c r="H82" s="14">
        <v>1.39</v>
      </c>
      <c r="I82" s="26"/>
      <c r="J82" s="26"/>
      <c r="K82" s="27"/>
    </row>
    <row r="83" spans="1:11">
      <c r="A83" s="12"/>
      <c r="B83" s="13">
        <v>2010</v>
      </c>
      <c r="C83" s="31">
        <f t="shared" si="20"/>
        <v>1035667.2114918</v>
      </c>
      <c r="D83" s="17">
        <f t="shared" si="21"/>
        <v>85.54</v>
      </c>
      <c r="E83" s="17">
        <f t="shared" si="22"/>
        <v>89.65</v>
      </c>
      <c r="F83" s="17">
        <f t="shared" si="23"/>
        <v>80.07</v>
      </c>
      <c r="G83" s="18">
        <v>114</v>
      </c>
      <c r="H83" s="14">
        <v>1.37</v>
      </c>
      <c r="I83" s="26"/>
      <c r="J83" s="26"/>
      <c r="K83" s="27"/>
    </row>
    <row r="84" spans="1:11">
      <c r="A84" s="12"/>
      <c r="B84" s="13">
        <v>2011</v>
      </c>
      <c r="C84" s="31">
        <f t="shared" si="20"/>
        <v>1049855.85228923</v>
      </c>
      <c r="D84" s="17">
        <f t="shared" si="21"/>
        <v>85.9400000000001</v>
      </c>
      <c r="E84" s="17">
        <v>89.99</v>
      </c>
      <c r="F84" s="17">
        <v>81.19</v>
      </c>
      <c r="G84" s="18">
        <v>114</v>
      </c>
      <c r="H84" s="14">
        <v>1.34</v>
      </c>
      <c r="I84" s="26"/>
      <c r="J84" s="26"/>
      <c r="K84" s="27"/>
    </row>
    <row r="85" spans="1:11">
      <c r="A85" s="12"/>
      <c r="B85" s="13">
        <v>2012</v>
      </c>
      <c r="C85" s="31">
        <f t="shared" si="20"/>
        <v>1063923.92070991</v>
      </c>
      <c r="D85" s="17">
        <f t="shared" si="21"/>
        <v>86.3400000000001</v>
      </c>
      <c r="E85" s="17">
        <v>90.2</v>
      </c>
      <c r="F85" s="17">
        <v>82.2</v>
      </c>
      <c r="G85" s="14"/>
      <c r="H85" s="14"/>
      <c r="I85" s="26"/>
      <c r="J85" s="26"/>
      <c r="K85" s="27"/>
    </row>
    <row r="86" spans="1:11">
      <c r="A86" s="12" t="s">
        <v>30</v>
      </c>
      <c r="B86" s="13"/>
      <c r="C86" s="14"/>
      <c r="D86" s="14"/>
      <c r="E86" s="14"/>
      <c r="F86" s="14"/>
      <c r="G86" s="14"/>
      <c r="H86" s="14"/>
      <c r="I86" s="28"/>
      <c r="J86" s="28"/>
      <c r="K86" s="29"/>
    </row>
    <row r="87" spans="1:11">
      <c r="A87" s="12" t="s">
        <v>31</v>
      </c>
      <c r="B87" s="13"/>
      <c r="C87" s="14"/>
      <c r="D87" s="17"/>
      <c r="E87" s="14"/>
      <c r="F87" s="14"/>
      <c r="G87" s="14"/>
      <c r="H87" s="14"/>
      <c r="I87" s="28"/>
      <c r="J87" s="28"/>
      <c r="K87" s="29"/>
    </row>
    <row r="88" spans="1:11">
      <c r="A88" s="12"/>
      <c r="B88" s="13">
        <v>2001</v>
      </c>
      <c r="C88" s="18">
        <v>20833803</v>
      </c>
      <c r="D88" s="17">
        <v>64.66</v>
      </c>
      <c r="E88" s="17">
        <v>77.38</v>
      </c>
      <c r="F88" s="17">
        <v>51.85</v>
      </c>
      <c r="G88" s="18">
        <v>135191</v>
      </c>
      <c r="H88" s="14">
        <v>1.79</v>
      </c>
      <c r="I88" s="23" t="s">
        <v>32</v>
      </c>
      <c r="J88" s="24" t="s">
        <v>32</v>
      </c>
      <c r="K88" s="30" t="s">
        <v>32</v>
      </c>
    </row>
    <row r="89" spans="1:11">
      <c r="A89" s="12"/>
      <c r="B89" s="13">
        <v>2002</v>
      </c>
      <c r="C89" s="31">
        <f>(C88*H88)/100+C88</f>
        <v>21206728.0737</v>
      </c>
      <c r="D89" s="17">
        <f>D88+0.5</f>
        <v>65.16</v>
      </c>
      <c r="E89" s="17">
        <f>E88+0.3</f>
        <v>77.68</v>
      </c>
      <c r="F89" s="17">
        <f>F88+0.8</f>
        <v>52.65</v>
      </c>
      <c r="G89" s="18">
        <v>135191</v>
      </c>
      <c r="H89" s="14">
        <v>1.74</v>
      </c>
      <c r="I89" s="26"/>
      <c r="J89" s="26"/>
      <c r="K89" s="27"/>
    </row>
    <row r="90" spans="1:11">
      <c r="A90" s="12"/>
      <c r="B90" s="13">
        <v>2003</v>
      </c>
      <c r="C90" s="31">
        <f t="shared" ref="C90:C99" si="24">(C89*H89)/100+C89</f>
        <v>21575725.1421824</v>
      </c>
      <c r="D90" s="17">
        <f t="shared" ref="D90:D99" si="25">D89+0.5</f>
        <v>65.66</v>
      </c>
      <c r="E90" s="17">
        <f t="shared" ref="E90:E97" si="26">E89+0.3</f>
        <v>77.98</v>
      </c>
      <c r="F90" s="17">
        <f t="shared" ref="F90:F97" si="27">F89+0.8</f>
        <v>53.45</v>
      </c>
      <c r="G90" s="18">
        <v>135191</v>
      </c>
      <c r="H90" s="14">
        <v>1.69</v>
      </c>
      <c r="I90" s="26"/>
      <c r="J90" s="26"/>
      <c r="K90" s="27"/>
    </row>
    <row r="91" spans="1:11">
      <c r="A91" s="12"/>
      <c r="B91" s="13">
        <v>2004</v>
      </c>
      <c r="C91" s="31">
        <f t="shared" si="24"/>
        <v>21940354.8970853</v>
      </c>
      <c r="D91" s="17">
        <f t="shared" si="25"/>
        <v>66.16</v>
      </c>
      <c r="E91" s="17">
        <f t="shared" si="26"/>
        <v>78.28</v>
      </c>
      <c r="F91" s="17">
        <f t="shared" si="27"/>
        <v>54.25</v>
      </c>
      <c r="G91" s="18">
        <v>135191</v>
      </c>
      <c r="H91" s="14">
        <v>1.62</v>
      </c>
      <c r="I91" s="26"/>
      <c r="J91" s="26"/>
      <c r="K91" s="27"/>
    </row>
    <row r="92" spans="1:11">
      <c r="A92" s="12"/>
      <c r="B92" s="13">
        <v>2005</v>
      </c>
      <c r="C92" s="31">
        <f t="shared" si="24"/>
        <v>22295788.646418</v>
      </c>
      <c r="D92" s="17">
        <f t="shared" si="25"/>
        <v>66.66</v>
      </c>
      <c r="E92" s="17">
        <f t="shared" si="26"/>
        <v>78.58</v>
      </c>
      <c r="F92" s="17">
        <f t="shared" si="27"/>
        <v>55.05</v>
      </c>
      <c r="G92" s="18">
        <v>135191</v>
      </c>
      <c r="H92" s="14">
        <v>1.54</v>
      </c>
      <c r="I92" s="26"/>
      <c r="J92" s="26"/>
      <c r="K92" s="27"/>
    </row>
    <row r="93" spans="1:11">
      <c r="A93" s="12"/>
      <c r="B93" s="13">
        <v>2006</v>
      </c>
      <c r="C93" s="31">
        <f t="shared" si="24"/>
        <v>22639143.7915729</v>
      </c>
      <c r="D93" s="17">
        <f t="shared" si="25"/>
        <v>67.16</v>
      </c>
      <c r="E93" s="17">
        <f t="shared" si="26"/>
        <v>78.88</v>
      </c>
      <c r="F93" s="17">
        <f t="shared" si="27"/>
        <v>55.85</v>
      </c>
      <c r="G93" s="18">
        <v>135191</v>
      </c>
      <c r="H93" s="14">
        <v>1.48</v>
      </c>
      <c r="I93" s="26"/>
      <c r="J93" s="26"/>
      <c r="K93" s="27"/>
    </row>
    <row r="94" spans="1:11">
      <c r="A94" s="12"/>
      <c r="B94" s="13">
        <v>2007</v>
      </c>
      <c r="C94" s="31">
        <f t="shared" si="24"/>
        <v>22974203.1196882</v>
      </c>
      <c r="D94" s="17">
        <f t="shared" si="25"/>
        <v>67.66</v>
      </c>
      <c r="E94" s="17">
        <f t="shared" si="26"/>
        <v>79.18</v>
      </c>
      <c r="F94" s="17">
        <f t="shared" si="27"/>
        <v>56.65</v>
      </c>
      <c r="G94" s="18">
        <v>135191</v>
      </c>
      <c r="H94" s="14">
        <v>1.43</v>
      </c>
      <c r="I94" s="26"/>
      <c r="J94" s="26"/>
      <c r="K94" s="27"/>
    </row>
    <row r="95" spans="1:11">
      <c r="A95" s="12"/>
      <c r="B95" s="13">
        <v>2008</v>
      </c>
      <c r="C95" s="31">
        <f t="shared" si="24"/>
        <v>23302734.2242997</v>
      </c>
      <c r="D95" s="17">
        <f t="shared" si="25"/>
        <v>68.16</v>
      </c>
      <c r="E95" s="17">
        <f t="shared" si="26"/>
        <v>79.48</v>
      </c>
      <c r="F95" s="17">
        <f t="shared" si="27"/>
        <v>57.45</v>
      </c>
      <c r="G95" s="18">
        <v>135191</v>
      </c>
      <c r="H95" s="17">
        <v>1.4</v>
      </c>
      <c r="I95" s="26"/>
      <c r="J95" s="26"/>
      <c r="K95" s="27"/>
    </row>
    <row r="96" spans="1:11">
      <c r="A96" s="12"/>
      <c r="B96" s="13">
        <v>2009</v>
      </c>
      <c r="C96" s="31">
        <f t="shared" si="24"/>
        <v>23628972.5034399</v>
      </c>
      <c r="D96" s="17">
        <f t="shared" si="25"/>
        <v>68.66</v>
      </c>
      <c r="E96" s="17">
        <f t="shared" si="26"/>
        <v>79.78</v>
      </c>
      <c r="F96" s="17">
        <f t="shared" si="27"/>
        <v>58.25</v>
      </c>
      <c r="G96" s="18">
        <v>135191</v>
      </c>
      <c r="H96" s="14">
        <v>1.39</v>
      </c>
      <c r="I96" s="26"/>
      <c r="J96" s="26"/>
      <c r="K96" s="27"/>
    </row>
    <row r="97" spans="1:11">
      <c r="A97" s="12"/>
      <c r="B97" s="13">
        <v>2010</v>
      </c>
      <c r="C97" s="31">
        <f t="shared" si="24"/>
        <v>23957415.2212377</v>
      </c>
      <c r="D97" s="17">
        <f t="shared" si="25"/>
        <v>69.16</v>
      </c>
      <c r="E97" s="17">
        <f t="shared" si="26"/>
        <v>80.08</v>
      </c>
      <c r="F97" s="17">
        <f t="shared" si="27"/>
        <v>59.05</v>
      </c>
      <c r="G97" s="18">
        <v>135191</v>
      </c>
      <c r="H97" s="14">
        <v>1.37</v>
      </c>
      <c r="I97" s="26"/>
      <c r="J97" s="26"/>
      <c r="K97" s="27"/>
    </row>
    <row r="98" spans="1:11">
      <c r="A98" s="12"/>
      <c r="B98" s="13">
        <v>2011</v>
      </c>
      <c r="C98" s="31">
        <f t="shared" si="24"/>
        <v>24285631.8097687</v>
      </c>
      <c r="D98" s="17">
        <f t="shared" si="25"/>
        <v>69.66</v>
      </c>
      <c r="E98" s="17">
        <v>80.27</v>
      </c>
      <c r="F98" s="17">
        <v>60.24</v>
      </c>
      <c r="G98" s="18">
        <v>135192</v>
      </c>
      <c r="H98" s="14">
        <v>1.34</v>
      </c>
      <c r="I98" s="26"/>
      <c r="J98" s="26"/>
      <c r="K98" s="27"/>
    </row>
    <row r="99" spans="1:11">
      <c r="A99" s="12"/>
      <c r="B99" s="13">
        <v>2012</v>
      </c>
      <c r="C99" s="31">
        <f t="shared" si="24"/>
        <v>24611059.2760196</v>
      </c>
      <c r="D99" s="17">
        <f t="shared" si="25"/>
        <v>70.16</v>
      </c>
      <c r="E99" s="17">
        <v>80.8</v>
      </c>
      <c r="F99" s="17">
        <v>61.2</v>
      </c>
      <c r="G99" s="18">
        <v>135192</v>
      </c>
      <c r="H99" s="14"/>
      <c r="I99" s="26"/>
      <c r="J99" s="26"/>
      <c r="K99" s="27"/>
    </row>
    <row r="100" spans="1:11">
      <c r="A100" s="12" t="s">
        <v>33</v>
      </c>
      <c r="B100" s="13"/>
      <c r="C100" s="14"/>
      <c r="D100" s="14"/>
      <c r="E100" s="14"/>
      <c r="F100" s="14"/>
      <c r="G100" s="14"/>
      <c r="H100" s="14"/>
      <c r="I100" s="28"/>
      <c r="J100" s="28"/>
      <c r="K100" s="29"/>
    </row>
    <row r="101" spans="1:11">
      <c r="A101" s="12" t="s">
        <v>34</v>
      </c>
      <c r="B101" s="13"/>
      <c r="C101" s="14"/>
      <c r="D101" s="17"/>
      <c r="E101" s="14"/>
      <c r="F101" s="14"/>
      <c r="G101" s="14"/>
      <c r="H101" s="14"/>
      <c r="I101" s="28"/>
      <c r="J101" s="28"/>
      <c r="K101" s="29"/>
    </row>
    <row r="102" spans="1:11">
      <c r="A102" s="12"/>
      <c r="B102" s="13">
        <v>2001</v>
      </c>
      <c r="C102" s="14">
        <f>2.2*100000</f>
        <v>220000</v>
      </c>
      <c r="D102" s="17">
        <v>57.63</v>
      </c>
      <c r="E102" s="17">
        <v>71.18</v>
      </c>
      <c r="F102" s="17">
        <v>40.23</v>
      </c>
      <c r="G102" s="14">
        <v>704</v>
      </c>
      <c r="H102" s="14">
        <v>1.79</v>
      </c>
      <c r="I102" s="23" t="s">
        <v>35</v>
      </c>
      <c r="J102" s="24" t="s">
        <v>35</v>
      </c>
      <c r="K102" s="30" t="s">
        <v>35</v>
      </c>
    </row>
    <row r="103" spans="1:11">
      <c r="A103" s="12"/>
      <c r="B103" s="13">
        <v>2002</v>
      </c>
      <c r="C103" s="16">
        <f>(H102*C102)/100+C102</f>
        <v>223938</v>
      </c>
      <c r="D103" s="17">
        <f>D102+1.8</f>
        <v>59.43</v>
      </c>
      <c r="E103" s="17">
        <f>E102+1.5</f>
        <v>72.68</v>
      </c>
      <c r="F103" s="17">
        <f>F102+2.4</f>
        <v>42.63</v>
      </c>
      <c r="G103" s="14">
        <v>704</v>
      </c>
      <c r="H103" s="14">
        <v>1.74</v>
      </c>
      <c r="I103" s="26"/>
      <c r="J103" s="26"/>
      <c r="K103" s="27"/>
    </row>
    <row r="104" spans="1:11">
      <c r="A104" s="12"/>
      <c r="B104" s="13">
        <v>2003</v>
      </c>
      <c r="C104" s="16">
        <f t="shared" ref="C104:C113" si="28">(H103*C103)/100+C103</f>
        <v>227834.5212</v>
      </c>
      <c r="D104" s="17">
        <f t="shared" ref="D104:D111" si="29">D103+1.8</f>
        <v>61.23</v>
      </c>
      <c r="E104" s="17">
        <f t="shared" ref="E104:E111" si="30">E103+1.5</f>
        <v>74.18</v>
      </c>
      <c r="F104" s="17">
        <f t="shared" ref="F104:F111" si="31">F103+2.4</f>
        <v>45.03</v>
      </c>
      <c r="G104" s="14">
        <v>704</v>
      </c>
      <c r="H104" s="14">
        <v>1.69</v>
      </c>
      <c r="I104" s="26"/>
      <c r="J104" s="26"/>
      <c r="K104" s="27"/>
    </row>
    <row r="105" spans="1:11">
      <c r="A105" s="12"/>
      <c r="B105" s="13">
        <v>2004</v>
      </c>
      <c r="C105" s="16">
        <f t="shared" si="28"/>
        <v>231684.92460828</v>
      </c>
      <c r="D105" s="17">
        <f t="shared" si="29"/>
        <v>63.03</v>
      </c>
      <c r="E105" s="17">
        <f t="shared" si="30"/>
        <v>75.68</v>
      </c>
      <c r="F105" s="17">
        <f t="shared" si="31"/>
        <v>47.43</v>
      </c>
      <c r="G105" s="14">
        <v>704</v>
      </c>
      <c r="H105" s="14">
        <v>1.62</v>
      </c>
      <c r="I105" s="26"/>
      <c r="J105" s="26"/>
      <c r="K105" s="27"/>
    </row>
    <row r="106" spans="1:11">
      <c r="A106" s="12"/>
      <c r="B106" s="13">
        <v>2005</v>
      </c>
      <c r="C106" s="16">
        <f t="shared" si="28"/>
        <v>235438.220386934</v>
      </c>
      <c r="D106" s="17">
        <f t="shared" si="29"/>
        <v>64.83</v>
      </c>
      <c r="E106" s="17">
        <f t="shared" si="30"/>
        <v>77.18</v>
      </c>
      <c r="F106" s="17">
        <f t="shared" si="31"/>
        <v>49.83</v>
      </c>
      <c r="G106" s="14">
        <v>704</v>
      </c>
      <c r="H106" s="14">
        <v>1.54</v>
      </c>
      <c r="I106" s="26"/>
      <c r="J106" s="26"/>
      <c r="K106" s="27"/>
    </row>
    <row r="107" spans="1:11">
      <c r="A107" s="12"/>
      <c r="B107" s="13">
        <v>2006</v>
      </c>
      <c r="C107" s="16">
        <f t="shared" si="28"/>
        <v>239063.968980893</v>
      </c>
      <c r="D107" s="17">
        <f t="shared" si="29"/>
        <v>66.63</v>
      </c>
      <c r="E107" s="17">
        <f t="shared" si="30"/>
        <v>78.68</v>
      </c>
      <c r="F107" s="17">
        <f t="shared" si="31"/>
        <v>52.23</v>
      </c>
      <c r="G107" s="14">
        <v>704</v>
      </c>
      <c r="H107" s="14">
        <v>1.48</v>
      </c>
      <c r="I107" s="26"/>
      <c r="J107" s="26"/>
      <c r="K107" s="27"/>
    </row>
    <row r="108" spans="1:11">
      <c r="A108" s="12"/>
      <c r="B108" s="13">
        <v>2007</v>
      </c>
      <c r="C108" s="16">
        <f t="shared" si="28"/>
        <v>242602.11572181</v>
      </c>
      <c r="D108" s="17">
        <f t="shared" si="29"/>
        <v>68.43</v>
      </c>
      <c r="E108" s="17">
        <f t="shared" si="30"/>
        <v>80.18</v>
      </c>
      <c r="F108" s="17">
        <f t="shared" si="31"/>
        <v>54.63</v>
      </c>
      <c r="G108" s="14">
        <v>704</v>
      </c>
      <c r="H108" s="14">
        <v>1.43</v>
      </c>
      <c r="I108" s="26"/>
      <c r="J108" s="26"/>
      <c r="K108" s="27"/>
    </row>
    <row r="109" spans="1:11">
      <c r="A109" s="12"/>
      <c r="B109" s="13">
        <v>2008</v>
      </c>
      <c r="C109" s="16">
        <f t="shared" si="28"/>
        <v>246071.325976632</v>
      </c>
      <c r="D109" s="17">
        <f t="shared" si="29"/>
        <v>70.23</v>
      </c>
      <c r="E109" s="17">
        <f t="shared" si="30"/>
        <v>81.68</v>
      </c>
      <c r="F109" s="17">
        <f t="shared" si="31"/>
        <v>57.03</v>
      </c>
      <c r="G109" s="14">
        <v>704</v>
      </c>
      <c r="H109" s="17">
        <v>1.4</v>
      </c>
      <c r="I109" s="26"/>
      <c r="J109" s="26"/>
      <c r="K109" s="27"/>
    </row>
    <row r="110" spans="1:11">
      <c r="A110" s="12"/>
      <c r="B110" s="13">
        <v>2009</v>
      </c>
      <c r="C110" s="16">
        <f t="shared" si="28"/>
        <v>249516.324540305</v>
      </c>
      <c r="D110" s="17">
        <f t="shared" si="29"/>
        <v>72.03</v>
      </c>
      <c r="E110" s="17">
        <f t="shared" si="30"/>
        <v>83.18</v>
      </c>
      <c r="F110" s="17">
        <f t="shared" si="31"/>
        <v>59.43</v>
      </c>
      <c r="G110" s="14">
        <v>704</v>
      </c>
      <c r="H110" s="14">
        <v>1.39</v>
      </c>
      <c r="I110" s="26"/>
      <c r="J110" s="26"/>
      <c r="K110" s="27"/>
    </row>
    <row r="111" spans="1:11">
      <c r="A111" s="12"/>
      <c r="B111" s="13">
        <v>2010</v>
      </c>
      <c r="C111" s="16">
        <f t="shared" si="28"/>
        <v>252984.601451415</v>
      </c>
      <c r="D111" s="17">
        <f t="shared" si="29"/>
        <v>73.83</v>
      </c>
      <c r="E111" s="17">
        <f t="shared" si="30"/>
        <v>84.68</v>
      </c>
      <c r="F111" s="17">
        <f t="shared" si="31"/>
        <v>61.83</v>
      </c>
      <c r="G111" s="14">
        <v>704</v>
      </c>
      <c r="H111" s="14">
        <v>1.37</v>
      </c>
      <c r="I111" s="26"/>
      <c r="J111" s="26"/>
      <c r="K111" s="27"/>
    </row>
    <row r="112" spans="1:11">
      <c r="A112" s="12"/>
      <c r="B112" s="13">
        <v>2011</v>
      </c>
      <c r="C112" s="16">
        <f t="shared" si="28"/>
        <v>256450.490491299</v>
      </c>
      <c r="D112" s="17">
        <v>76.24</v>
      </c>
      <c r="E112" s="17">
        <v>85.17</v>
      </c>
      <c r="F112" s="17">
        <v>64.32</v>
      </c>
      <c r="G112" s="14">
        <v>491</v>
      </c>
      <c r="H112" s="14">
        <v>1.34</v>
      </c>
      <c r="I112" s="26"/>
      <c r="J112" s="26"/>
      <c r="K112" s="27"/>
    </row>
    <row r="113" spans="1:11">
      <c r="A113" s="12"/>
      <c r="B113" s="13">
        <v>2012</v>
      </c>
      <c r="C113" s="16">
        <f t="shared" si="28"/>
        <v>259886.927063883</v>
      </c>
      <c r="D113" s="17"/>
      <c r="E113" s="17">
        <v>86</v>
      </c>
      <c r="F113" s="17">
        <v>66.01</v>
      </c>
      <c r="G113" s="14">
        <v>491</v>
      </c>
      <c r="H113" s="14"/>
      <c r="I113" s="26"/>
      <c r="J113" s="26"/>
      <c r="K113" s="27"/>
    </row>
    <row r="114" spans="1:11">
      <c r="A114" s="12" t="s">
        <v>36</v>
      </c>
      <c r="B114" s="13"/>
      <c r="C114" s="14"/>
      <c r="D114" s="14"/>
      <c r="E114" s="14"/>
      <c r="F114" s="14"/>
      <c r="G114" s="14"/>
      <c r="H114" s="14"/>
      <c r="I114" s="28"/>
      <c r="J114" s="28"/>
      <c r="K114" s="29"/>
    </row>
    <row r="115" spans="1:11">
      <c r="A115" s="12" t="s">
        <v>37</v>
      </c>
      <c r="B115" s="13"/>
      <c r="C115" s="14"/>
      <c r="D115" s="14"/>
      <c r="E115" s="14"/>
      <c r="F115" s="14"/>
      <c r="G115" s="14"/>
      <c r="H115" s="14"/>
      <c r="I115" s="28"/>
      <c r="J115" s="28"/>
      <c r="K115" s="29"/>
    </row>
    <row r="116" spans="1:11">
      <c r="A116" s="12"/>
      <c r="B116" s="13">
        <v>2001</v>
      </c>
      <c r="C116" s="14">
        <f>1.58*100000</f>
        <v>158000</v>
      </c>
      <c r="D116" s="14">
        <v>78.18</v>
      </c>
      <c r="E116" s="14">
        <v>86.76</v>
      </c>
      <c r="F116" s="14">
        <v>65.61</v>
      </c>
      <c r="G116" s="14">
        <v>112</v>
      </c>
      <c r="H116" s="14">
        <v>1.79</v>
      </c>
      <c r="I116" s="23" t="s">
        <v>38</v>
      </c>
      <c r="J116" s="24" t="s">
        <v>38</v>
      </c>
      <c r="K116" s="30" t="s">
        <v>38</v>
      </c>
    </row>
    <row r="117" spans="1:11">
      <c r="A117" s="12"/>
      <c r="B117" s="13">
        <v>2002</v>
      </c>
      <c r="C117" s="16">
        <f>(C116*H116)/100+C116</f>
        <v>160828.2</v>
      </c>
      <c r="D117" s="14">
        <f>D116+0.9</f>
        <v>79.08</v>
      </c>
      <c r="E117" s="14">
        <f>E116+0.5</f>
        <v>87.26</v>
      </c>
      <c r="F117" s="14">
        <f>F116+1.3</f>
        <v>66.91</v>
      </c>
      <c r="G117" s="14">
        <v>112</v>
      </c>
      <c r="H117" s="14">
        <v>1.74</v>
      </c>
      <c r="I117" s="26"/>
      <c r="J117" s="26"/>
      <c r="K117" s="27"/>
    </row>
    <row r="118" spans="1:11">
      <c r="A118" s="12"/>
      <c r="B118" s="13">
        <v>2003</v>
      </c>
      <c r="C118" s="16">
        <f t="shared" ref="C118:C127" si="32">(C117*H117)/100+C117</f>
        <v>163626.61068</v>
      </c>
      <c r="D118" s="14">
        <f t="shared" ref="D118:D127" si="33">D117+0.9</f>
        <v>79.98</v>
      </c>
      <c r="E118" s="14">
        <f t="shared" ref="E118:E125" si="34">E117+0.5</f>
        <v>87.76</v>
      </c>
      <c r="F118" s="14">
        <f t="shared" ref="F118:F125" si="35">F117+1.3</f>
        <v>68.21</v>
      </c>
      <c r="G118" s="14">
        <v>112</v>
      </c>
      <c r="H118" s="14">
        <v>1.69</v>
      </c>
      <c r="I118" s="26"/>
      <c r="J118" s="26"/>
      <c r="K118" s="27"/>
    </row>
    <row r="119" spans="1:11">
      <c r="A119" s="12"/>
      <c r="B119" s="13">
        <v>2004</v>
      </c>
      <c r="C119" s="16">
        <f t="shared" si="32"/>
        <v>166391.900400492</v>
      </c>
      <c r="D119" s="14">
        <f t="shared" si="33"/>
        <v>80.88</v>
      </c>
      <c r="E119" s="14">
        <f t="shared" si="34"/>
        <v>88.26</v>
      </c>
      <c r="F119" s="14">
        <f t="shared" si="35"/>
        <v>69.51</v>
      </c>
      <c r="G119" s="14">
        <v>112</v>
      </c>
      <c r="H119" s="14">
        <v>1.62</v>
      </c>
      <c r="I119" s="26"/>
      <c r="J119" s="26"/>
      <c r="K119" s="27"/>
    </row>
    <row r="120" spans="1:11">
      <c r="A120" s="12"/>
      <c r="B120" s="13">
        <v>2005</v>
      </c>
      <c r="C120" s="16">
        <f t="shared" si="32"/>
        <v>169087.44918698</v>
      </c>
      <c r="D120" s="14">
        <f t="shared" si="33"/>
        <v>81.78</v>
      </c>
      <c r="E120" s="14">
        <f t="shared" si="34"/>
        <v>88.76</v>
      </c>
      <c r="F120" s="14">
        <f t="shared" si="35"/>
        <v>70.81</v>
      </c>
      <c r="G120" s="14">
        <v>112</v>
      </c>
      <c r="H120" s="14">
        <v>1.54</v>
      </c>
      <c r="I120" s="26"/>
      <c r="J120" s="26"/>
      <c r="K120" s="27"/>
    </row>
    <row r="121" spans="1:11">
      <c r="A121" s="12"/>
      <c r="B121" s="13">
        <v>2006</v>
      </c>
      <c r="C121" s="16">
        <f t="shared" si="32"/>
        <v>171691.395904459</v>
      </c>
      <c r="D121" s="14">
        <f t="shared" si="33"/>
        <v>82.68</v>
      </c>
      <c r="E121" s="14">
        <f t="shared" si="34"/>
        <v>89.26</v>
      </c>
      <c r="F121" s="14">
        <f t="shared" si="35"/>
        <v>72.11</v>
      </c>
      <c r="G121" s="14">
        <v>112</v>
      </c>
      <c r="H121" s="14">
        <v>1.48</v>
      </c>
      <c r="I121" s="26"/>
      <c r="J121" s="26"/>
      <c r="K121" s="27"/>
    </row>
    <row r="122" spans="1:11">
      <c r="A122" s="12"/>
      <c r="B122" s="13">
        <v>2007</v>
      </c>
      <c r="C122" s="16">
        <f t="shared" si="32"/>
        <v>174232.428563845</v>
      </c>
      <c r="D122" s="14">
        <f t="shared" si="33"/>
        <v>83.58</v>
      </c>
      <c r="E122" s="14">
        <f t="shared" si="34"/>
        <v>89.76</v>
      </c>
      <c r="F122" s="14">
        <f t="shared" si="35"/>
        <v>73.41</v>
      </c>
      <c r="G122" s="14">
        <v>112</v>
      </c>
      <c r="H122" s="14">
        <v>1.43</v>
      </c>
      <c r="I122" s="26"/>
      <c r="J122" s="26"/>
      <c r="K122" s="27"/>
    </row>
    <row r="123" spans="1:11">
      <c r="A123" s="12"/>
      <c r="B123" s="13">
        <v>2008</v>
      </c>
      <c r="C123" s="16">
        <f t="shared" si="32"/>
        <v>176723.952292308</v>
      </c>
      <c r="D123" s="14">
        <f t="shared" si="33"/>
        <v>84.48</v>
      </c>
      <c r="E123" s="14">
        <f t="shared" si="34"/>
        <v>90.26</v>
      </c>
      <c r="F123" s="14">
        <f t="shared" si="35"/>
        <v>74.71</v>
      </c>
      <c r="G123" s="14">
        <v>112</v>
      </c>
      <c r="H123" s="17">
        <v>1.4</v>
      </c>
      <c r="I123" s="26"/>
      <c r="J123" s="26"/>
      <c r="K123" s="27"/>
    </row>
    <row r="124" spans="1:11">
      <c r="A124" s="12"/>
      <c r="B124" s="13">
        <v>2009</v>
      </c>
      <c r="C124" s="16">
        <f t="shared" si="32"/>
        <v>179198.087624401</v>
      </c>
      <c r="D124" s="14">
        <f t="shared" si="33"/>
        <v>85.3800000000001</v>
      </c>
      <c r="E124" s="14">
        <f t="shared" si="34"/>
        <v>90.76</v>
      </c>
      <c r="F124" s="14">
        <f t="shared" si="35"/>
        <v>76.01</v>
      </c>
      <c r="G124" s="14">
        <v>112</v>
      </c>
      <c r="H124" s="14">
        <v>1.39</v>
      </c>
      <c r="I124" s="26"/>
      <c r="J124" s="26"/>
      <c r="K124" s="27"/>
    </row>
    <row r="125" spans="1:11">
      <c r="A125" s="12"/>
      <c r="B125" s="13">
        <v>2010</v>
      </c>
      <c r="C125" s="16">
        <f t="shared" si="32"/>
        <v>181688.94104238</v>
      </c>
      <c r="D125" s="14">
        <f t="shared" si="33"/>
        <v>86.2800000000001</v>
      </c>
      <c r="E125" s="14">
        <f t="shared" si="34"/>
        <v>91.26</v>
      </c>
      <c r="F125" s="14">
        <f t="shared" si="35"/>
        <v>77.31</v>
      </c>
      <c r="G125" s="14">
        <v>112</v>
      </c>
      <c r="H125" s="14">
        <v>1.37</v>
      </c>
      <c r="I125" s="26"/>
      <c r="J125" s="26"/>
      <c r="K125" s="27"/>
    </row>
    <row r="126" spans="1:11">
      <c r="A126" s="12"/>
      <c r="B126" s="13">
        <v>2011</v>
      </c>
      <c r="C126" s="16">
        <f t="shared" si="32"/>
        <v>184178.079534661</v>
      </c>
      <c r="D126" s="14">
        <f t="shared" si="33"/>
        <v>87.1800000000001</v>
      </c>
      <c r="E126" s="14">
        <v>91.54</v>
      </c>
      <c r="F126" s="14">
        <v>79.55</v>
      </c>
      <c r="G126" s="14">
        <v>111</v>
      </c>
      <c r="H126" s="14">
        <v>1.34</v>
      </c>
      <c r="I126" s="26"/>
      <c r="J126" s="26"/>
      <c r="K126" s="27"/>
    </row>
    <row r="127" spans="1:11">
      <c r="A127" s="12"/>
      <c r="B127" s="13">
        <v>2012</v>
      </c>
      <c r="C127" s="16">
        <f t="shared" si="32"/>
        <v>186646.065800425</v>
      </c>
      <c r="D127" s="14">
        <f t="shared" si="33"/>
        <v>88.0800000000001</v>
      </c>
      <c r="E127" s="14">
        <v>92.1</v>
      </c>
      <c r="F127" s="14">
        <v>81.01</v>
      </c>
      <c r="G127" s="14">
        <v>111</v>
      </c>
      <c r="H127" s="14"/>
      <c r="I127" s="26"/>
      <c r="J127" s="26"/>
      <c r="K127" s="27"/>
    </row>
    <row r="128" spans="1:11">
      <c r="A128" s="12" t="s">
        <v>39</v>
      </c>
      <c r="B128" s="13"/>
      <c r="C128" s="14"/>
      <c r="D128" s="14"/>
      <c r="E128" s="14"/>
      <c r="F128" s="14"/>
      <c r="G128" s="14"/>
      <c r="H128" s="14"/>
      <c r="I128" s="28"/>
      <c r="J128" s="28"/>
      <c r="K128" s="29"/>
    </row>
    <row r="129" spans="1:11">
      <c r="A129" s="12" t="s">
        <v>40</v>
      </c>
      <c r="B129" s="13"/>
      <c r="C129" s="14"/>
      <c r="D129" s="14"/>
      <c r="E129" s="14"/>
      <c r="F129" s="14"/>
      <c r="G129" s="14"/>
      <c r="H129" s="14"/>
      <c r="I129" s="28"/>
      <c r="J129" s="28"/>
      <c r="K129" s="29"/>
    </row>
    <row r="130" spans="1:11">
      <c r="A130" s="12"/>
      <c r="B130" s="13">
        <v>2001</v>
      </c>
      <c r="C130" s="14">
        <v>13850507</v>
      </c>
      <c r="D130" s="14">
        <v>81.67</v>
      </c>
      <c r="E130" s="14">
        <v>87.33</v>
      </c>
      <c r="F130" s="14">
        <v>74.71</v>
      </c>
      <c r="G130" s="14">
        <v>1483</v>
      </c>
      <c r="H130" s="14">
        <v>1.79</v>
      </c>
      <c r="I130" s="23" t="s">
        <v>41</v>
      </c>
      <c r="J130" s="24" t="s">
        <v>41</v>
      </c>
      <c r="K130" s="30" t="s">
        <v>41</v>
      </c>
    </row>
    <row r="131" spans="1:11">
      <c r="A131" s="12"/>
      <c r="B131" s="13">
        <v>2002</v>
      </c>
      <c r="C131" s="16">
        <f>(C130*H130)/100+C130</f>
        <v>14098431.0753</v>
      </c>
      <c r="D131" s="14">
        <f>D130+0.5</f>
        <v>82.17</v>
      </c>
      <c r="E131" s="14">
        <f>E130+0.3</f>
        <v>87.63</v>
      </c>
      <c r="F131" s="14">
        <f>F130+0.6</f>
        <v>75.31</v>
      </c>
      <c r="G131" s="14">
        <v>1483</v>
      </c>
      <c r="H131" s="14">
        <v>1.74</v>
      </c>
      <c r="I131" s="26"/>
      <c r="J131" s="26"/>
      <c r="K131" s="27"/>
    </row>
    <row r="132" spans="1:11">
      <c r="A132" s="12"/>
      <c r="B132" s="13">
        <v>2003</v>
      </c>
      <c r="C132" s="16">
        <f t="shared" ref="C132:C141" si="36">(C131*H131)/100+C131</f>
        <v>14343743.7760102</v>
      </c>
      <c r="D132" s="14">
        <f t="shared" ref="D132:D141" si="37">D131+0.5</f>
        <v>82.67</v>
      </c>
      <c r="E132" s="14">
        <f t="shared" ref="E132:E139" si="38">E131+0.3</f>
        <v>87.93</v>
      </c>
      <c r="F132" s="14">
        <f t="shared" ref="F132:F139" si="39">F131+0.6</f>
        <v>75.91</v>
      </c>
      <c r="G132" s="14">
        <v>1483</v>
      </c>
      <c r="H132" s="14">
        <v>1.69</v>
      </c>
      <c r="I132" s="26"/>
      <c r="J132" s="26"/>
      <c r="K132" s="27"/>
    </row>
    <row r="133" spans="1:11">
      <c r="A133" s="12"/>
      <c r="B133" s="13">
        <v>2004</v>
      </c>
      <c r="C133" s="16">
        <f t="shared" si="36"/>
        <v>14586153.0458248</v>
      </c>
      <c r="D133" s="14">
        <f t="shared" si="37"/>
        <v>83.17</v>
      </c>
      <c r="E133" s="14">
        <f t="shared" si="38"/>
        <v>88.23</v>
      </c>
      <c r="F133" s="14">
        <f t="shared" si="39"/>
        <v>76.51</v>
      </c>
      <c r="G133" s="14">
        <v>1483</v>
      </c>
      <c r="H133" s="14">
        <v>1.62</v>
      </c>
      <c r="I133" s="26"/>
      <c r="J133" s="26"/>
      <c r="K133" s="27"/>
    </row>
    <row r="134" spans="1:11">
      <c r="A134" s="12"/>
      <c r="B134" s="13">
        <v>2005</v>
      </c>
      <c r="C134" s="16">
        <f t="shared" si="36"/>
        <v>14822448.7251672</v>
      </c>
      <c r="D134" s="14">
        <f t="shared" si="37"/>
        <v>83.67</v>
      </c>
      <c r="E134" s="14">
        <f t="shared" si="38"/>
        <v>88.53</v>
      </c>
      <c r="F134" s="14">
        <f t="shared" si="39"/>
        <v>77.11</v>
      </c>
      <c r="G134" s="14">
        <v>1483</v>
      </c>
      <c r="H134" s="14">
        <v>1.54</v>
      </c>
      <c r="I134" s="26"/>
      <c r="J134" s="26"/>
      <c r="K134" s="27"/>
    </row>
    <row r="135" spans="1:11">
      <c r="A135" s="12"/>
      <c r="B135" s="13">
        <v>2006</v>
      </c>
      <c r="C135" s="16">
        <f t="shared" si="36"/>
        <v>15050714.4355347</v>
      </c>
      <c r="D135" s="14">
        <f t="shared" si="37"/>
        <v>84.17</v>
      </c>
      <c r="E135" s="14">
        <f t="shared" si="38"/>
        <v>88.83</v>
      </c>
      <c r="F135" s="14">
        <f t="shared" si="39"/>
        <v>77.71</v>
      </c>
      <c r="G135" s="14">
        <v>1483</v>
      </c>
      <c r="H135" s="14">
        <v>1.48</v>
      </c>
      <c r="I135" s="26"/>
      <c r="J135" s="26"/>
      <c r="K135" s="27"/>
    </row>
    <row r="136" spans="1:11">
      <c r="A136" s="12"/>
      <c r="B136" s="13">
        <v>2007</v>
      </c>
      <c r="C136" s="16">
        <f t="shared" si="36"/>
        <v>15273465.0091806</v>
      </c>
      <c r="D136" s="14">
        <f t="shared" si="37"/>
        <v>84.67</v>
      </c>
      <c r="E136" s="14">
        <f t="shared" si="38"/>
        <v>89.13</v>
      </c>
      <c r="F136" s="14">
        <f t="shared" si="39"/>
        <v>78.31</v>
      </c>
      <c r="G136" s="14">
        <v>1483</v>
      </c>
      <c r="H136" s="14">
        <v>1.43</v>
      </c>
      <c r="I136" s="26"/>
      <c r="J136" s="26"/>
      <c r="K136" s="27"/>
    </row>
    <row r="137" spans="1:11">
      <c r="A137" s="12"/>
      <c r="B137" s="13">
        <v>2008</v>
      </c>
      <c r="C137" s="16">
        <f t="shared" si="36"/>
        <v>15491875.5588119</v>
      </c>
      <c r="D137" s="14">
        <f t="shared" si="37"/>
        <v>85.17</v>
      </c>
      <c r="E137" s="14">
        <f t="shared" si="38"/>
        <v>89.43</v>
      </c>
      <c r="F137" s="14">
        <f t="shared" si="39"/>
        <v>78.91</v>
      </c>
      <c r="G137" s="14">
        <v>1483</v>
      </c>
      <c r="H137" s="17">
        <v>1.4</v>
      </c>
      <c r="I137" s="26"/>
      <c r="J137" s="26"/>
      <c r="K137" s="27"/>
    </row>
    <row r="138" spans="1:11">
      <c r="A138" s="12"/>
      <c r="B138" s="13">
        <v>2009</v>
      </c>
      <c r="C138" s="16">
        <f t="shared" si="36"/>
        <v>15708761.8166353</v>
      </c>
      <c r="D138" s="14">
        <f t="shared" si="37"/>
        <v>85.67</v>
      </c>
      <c r="E138" s="14">
        <f t="shared" si="38"/>
        <v>89.73</v>
      </c>
      <c r="F138" s="14">
        <f t="shared" si="39"/>
        <v>79.5099999999999</v>
      </c>
      <c r="G138" s="14">
        <v>1483</v>
      </c>
      <c r="H138" s="14">
        <v>1.39</v>
      </c>
      <c r="I138" s="26"/>
      <c r="J138" s="26"/>
      <c r="K138" s="27"/>
    </row>
    <row r="139" spans="1:11">
      <c r="A139" s="12"/>
      <c r="B139" s="13">
        <v>2010</v>
      </c>
      <c r="C139" s="16">
        <f t="shared" si="36"/>
        <v>15927113.6058865</v>
      </c>
      <c r="D139" s="14">
        <f t="shared" si="37"/>
        <v>86.17</v>
      </c>
      <c r="E139" s="14">
        <f t="shared" si="38"/>
        <v>90.03</v>
      </c>
      <c r="F139" s="14">
        <f t="shared" si="39"/>
        <v>80.1099999999999</v>
      </c>
      <c r="G139" s="14">
        <v>1483</v>
      </c>
      <c r="H139" s="14">
        <v>1.37</v>
      </c>
      <c r="I139" s="26"/>
      <c r="J139" s="26"/>
      <c r="K139" s="27"/>
    </row>
    <row r="140" spans="1:11">
      <c r="A140" s="12"/>
      <c r="B140" s="13">
        <v>2011</v>
      </c>
      <c r="C140" s="16">
        <f t="shared" si="36"/>
        <v>16145315.0622872</v>
      </c>
      <c r="D140" s="14">
        <f t="shared" si="37"/>
        <v>86.67</v>
      </c>
      <c r="E140" s="14">
        <v>90.94</v>
      </c>
      <c r="F140" s="14">
        <v>80.76</v>
      </c>
      <c r="G140" s="14">
        <v>1483</v>
      </c>
      <c r="H140" s="14">
        <v>1.34</v>
      </c>
      <c r="I140" s="26"/>
      <c r="J140" s="26"/>
      <c r="K140" s="27"/>
    </row>
    <row r="141" spans="1:11">
      <c r="A141" s="12"/>
      <c r="B141" s="13">
        <v>2012</v>
      </c>
      <c r="C141" s="16">
        <f t="shared" si="36"/>
        <v>16361662.2841218</v>
      </c>
      <c r="D141" s="14">
        <f t="shared" si="37"/>
        <v>87.17</v>
      </c>
      <c r="E141" s="14">
        <v>91.3</v>
      </c>
      <c r="F141" s="14">
        <v>81.2</v>
      </c>
      <c r="G141" s="14">
        <v>1483</v>
      </c>
      <c r="H141" s="14"/>
      <c r="I141" s="28"/>
      <c r="J141" s="28"/>
      <c r="K141" s="29"/>
    </row>
    <row r="142" spans="1:11">
      <c r="A142" s="12" t="s">
        <v>42</v>
      </c>
      <c r="B142" s="13"/>
      <c r="C142" s="14"/>
      <c r="D142" s="14"/>
      <c r="E142" s="14"/>
      <c r="F142" s="14"/>
      <c r="G142" s="14"/>
      <c r="H142" s="14"/>
      <c r="I142" s="28"/>
      <c r="J142" s="28"/>
      <c r="K142" s="29"/>
    </row>
    <row r="143" spans="1:11">
      <c r="A143" s="12" t="s">
        <v>43</v>
      </c>
      <c r="B143" s="13"/>
      <c r="C143" s="14"/>
      <c r="D143" s="14"/>
      <c r="E143" s="14"/>
      <c r="F143" s="14"/>
      <c r="G143" s="14"/>
      <c r="H143" s="14"/>
      <c r="I143" s="28"/>
      <c r="J143" s="28"/>
      <c r="K143" s="29"/>
    </row>
    <row r="144" spans="1:11">
      <c r="A144" s="12"/>
      <c r="B144" s="13">
        <v>2001</v>
      </c>
      <c r="C144" s="14">
        <v>1347668</v>
      </c>
      <c r="D144" s="14">
        <v>82.01</v>
      </c>
      <c r="E144" s="14">
        <v>88.42</v>
      </c>
      <c r="F144" s="14">
        <v>75.37</v>
      </c>
      <c r="G144" s="14">
        <v>3702</v>
      </c>
      <c r="H144" s="14">
        <v>1.79</v>
      </c>
      <c r="I144" s="23" t="s">
        <v>44</v>
      </c>
      <c r="J144" s="24" t="s">
        <v>44</v>
      </c>
      <c r="K144" s="30" t="s">
        <v>44</v>
      </c>
    </row>
    <row r="145" spans="1:11">
      <c r="A145" s="12"/>
      <c r="B145" s="13">
        <v>2002</v>
      </c>
      <c r="C145" s="16">
        <f>(C144*H144)/100+C144</f>
        <v>1371791.2572</v>
      </c>
      <c r="D145" s="14">
        <f>D144+0.6</f>
        <v>82.61</v>
      </c>
      <c r="E145" s="14">
        <f>E144+0.4</f>
        <v>88.82</v>
      </c>
      <c r="F145" s="14">
        <f>F144+0.9</f>
        <v>76.27</v>
      </c>
      <c r="G145" s="14">
        <v>3702</v>
      </c>
      <c r="H145" s="14">
        <v>1.74</v>
      </c>
      <c r="I145" s="26"/>
      <c r="J145" s="26"/>
      <c r="K145" s="27"/>
    </row>
    <row r="146" spans="1:11">
      <c r="A146" s="12"/>
      <c r="B146" s="13">
        <v>2003</v>
      </c>
      <c r="C146" s="16">
        <f t="shared" ref="C146:C155" si="40">(C145*H145)/100+C145</f>
        <v>1395660.42507528</v>
      </c>
      <c r="D146" s="14">
        <f t="shared" ref="D146:D155" si="41">D145+0.6</f>
        <v>83.21</v>
      </c>
      <c r="E146" s="14">
        <f t="shared" ref="E146:E153" si="42">E145+0.4</f>
        <v>89.22</v>
      </c>
      <c r="F146" s="14">
        <f t="shared" ref="F146:F153" si="43">F145+0.9</f>
        <v>77.17</v>
      </c>
      <c r="G146" s="14">
        <v>3702</v>
      </c>
      <c r="H146" s="14">
        <v>1.69</v>
      </c>
      <c r="I146" s="26"/>
      <c r="J146" s="26"/>
      <c r="K146" s="27"/>
    </row>
    <row r="147" spans="1:11">
      <c r="A147" s="12"/>
      <c r="B147" s="13">
        <v>2004</v>
      </c>
      <c r="C147" s="16">
        <f t="shared" si="40"/>
        <v>1419247.08625905</v>
      </c>
      <c r="D147" s="14">
        <f t="shared" si="41"/>
        <v>83.81</v>
      </c>
      <c r="E147" s="14">
        <f t="shared" si="42"/>
        <v>89.62</v>
      </c>
      <c r="F147" s="14">
        <f t="shared" si="43"/>
        <v>78.07</v>
      </c>
      <c r="G147" s="14">
        <v>3702</v>
      </c>
      <c r="H147" s="14">
        <v>1.62</v>
      </c>
      <c r="I147" s="26"/>
      <c r="J147" s="26"/>
      <c r="K147" s="27"/>
    </row>
    <row r="148" spans="1:11">
      <c r="A148" s="12"/>
      <c r="B148" s="13">
        <v>2005</v>
      </c>
      <c r="C148" s="16">
        <f t="shared" si="40"/>
        <v>1442238.88905645</v>
      </c>
      <c r="D148" s="14">
        <f t="shared" si="41"/>
        <v>84.41</v>
      </c>
      <c r="E148" s="14">
        <f t="shared" si="42"/>
        <v>90.02</v>
      </c>
      <c r="F148" s="14">
        <f t="shared" si="43"/>
        <v>78.97</v>
      </c>
      <c r="G148" s="14">
        <v>3702</v>
      </c>
      <c r="H148" s="14">
        <v>1.54</v>
      </c>
      <c r="I148" s="26"/>
      <c r="J148" s="26"/>
      <c r="K148" s="27"/>
    </row>
    <row r="149" spans="1:11">
      <c r="A149" s="12"/>
      <c r="B149" s="13">
        <v>2006</v>
      </c>
      <c r="C149" s="16">
        <f t="shared" si="40"/>
        <v>1464449.36794792</v>
      </c>
      <c r="D149" s="14">
        <f t="shared" si="41"/>
        <v>85.01</v>
      </c>
      <c r="E149" s="14">
        <f t="shared" si="42"/>
        <v>90.42</v>
      </c>
      <c r="F149" s="14">
        <f t="shared" si="43"/>
        <v>79.87</v>
      </c>
      <c r="G149" s="14">
        <v>3702</v>
      </c>
      <c r="H149" s="14">
        <v>1.48</v>
      </c>
      <c r="I149" s="26"/>
      <c r="J149" s="26"/>
      <c r="K149" s="27"/>
    </row>
    <row r="150" spans="1:11">
      <c r="A150" s="12"/>
      <c r="B150" s="13">
        <v>2007</v>
      </c>
      <c r="C150" s="16">
        <f t="shared" si="40"/>
        <v>1486123.21859355</v>
      </c>
      <c r="D150" s="14">
        <f t="shared" si="41"/>
        <v>85.61</v>
      </c>
      <c r="E150" s="14">
        <f t="shared" si="42"/>
        <v>90.82</v>
      </c>
      <c r="F150" s="14">
        <f t="shared" si="43"/>
        <v>80.77</v>
      </c>
      <c r="G150" s="14">
        <v>3702</v>
      </c>
      <c r="H150" s="14">
        <v>1.43</v>
      </c>
      <c r="I150" s="26"/>
      <c r="J150" s="26"/>
      <c r="K150" s="27"/>
    </row>
    <row r="151" spans="1:11">
      <c r="A151" s="12"/>
      <c r="B151" s="13">
        <v>2008</v>
      </c>
      <c r="C151" s="16">
        <f t="shared" si="40"/>
        <v>1507374.78061944</v>
      </c>
      <c r="D151" s="14">
        <f t="shared" si="41"/>
        <v>86.21</v>
      </c>
      <c r="E151" s="14">
        <f t="shared" si="42"/>
        <v>91.22</v>
      </c>
      <c r="F151" s="14">
        <f t="shared" si="43"/>
        <v>81.67</v>
      </c>
      <c r="G151" s="14">
        <v>3702</v>
      </c>
      <c r="H151" s="17">
        <v>1.4</v>
      </c>
      <c r="I151" s="26"/>
      <c r="J151" s="26"/>
      <c r="K151" s="27"/>
    </row>
    <row r="152" spans="1:11">
      <c r="A152" s="12"/>
      <c r="B152" s="13">
        <v>2009</v>
      </c>
      <c r="C152" s="16">
        <f t="shared" si="40"/>
        <v>1528478.02754811</v>
      </c>
      <c r="D152" s="14">
        <f t="shared" si="41"/>
        <v>86.81</v>
      </c>
      <c r="E152" s="14">
        <f t="shared" si="42"/>
        <v>91.62</v>
      </c>
      <c r="F152" s="14">
        <f t="shared" si="43"/>
        <v>82.57</v>
      </c>
      <c r="G152" s="14">
        <v>3702</v>
      </c>
      <c r="H152" s="14">
        <v>1.39</v>
      </c>
      <c r="I152" s="26"/>
      <c r="J152" s="26"/>
      <c r="K152" s="27"/>
    </row>
    <row r="153" spans="1:11">
      <c r="A153" s="12"/>
      <c r="B153" s="13">
        <v>2010</v>
      </c>
      <c r="C153" s="16">
        <f t="shared" si="40"/>
        <v>1549723.87213103</v>
      </c>
      <c r="D153" s="14">
        <f t="shared" si="41"/>
        <v>87.41</v>
      </c>
      <c r="E153" s="14">
        <f t="shared" si="42"/>
        <v>92.0200000000001</v>
      </c>
      <c r="F153" s="14">
        <f t="shared" si="43"/>
        <v>83.4700000000001</v>
      </c>
      <c r="G153" s="14">
        <v>3702</v>
      </c>
      <c r="H153" s="14">
        <v>1.37</v>
      </c>
      <c r="I153" s="26"/>
      <c r="J153" s="26"/>
      <c r="K153" s="27"/>
    </row>
    <row r="154" spans="1:11">
      <c r="A154" s="12"/>
      <c r="B154" s="13">
        <v>2011</v>
      </c>
      <c r="C154" s="16">
        <f t="shared" si="40"/>
        <v>1570955.08917922</v>
      </c>
      <c r="D154" s="14">
        <f t="shared" si="41"/>
        <v>88.0099999999999</v>
      </c>
      <c r="E154" s="14">
        <v>92.65</v>
      </c>
      <c r="F154" s="14">
        <v>84.66</v>
      </c>
      <c r="G154" s="14">
        <v>3702</v>
      </c>
      <c r="H154" s="14">
        <v>1.34</v>
      </c>
      <c r="I154" s="26"/>
      <c r="J154" s="26"/>
      <c r="K154" s="27"/>
    </row>
    <row r="155" spans="1:11">
      <c r="A155" s="12"/>
      <c r="B155" s="13">
        <v>2012</v>
      </c>
      <c r="C155" s="16">
        <f t="shared" si="40"/>
        <v>1592005.88737422</v>
      </c>
      <c r="D155" s="14">
        <f t="shared" si="41"/>
        <v>88.6099999999999</v>
      </c>
      <c r="E155" s="14">
        <v>93.1</v>
      </c>
      <c r="F155" s="14">
        <v>85.11</v>
      </c>
      <c r="G155" s="14">
        <v>3702</v>
      </c>
      <c r="H155" s="14"/>
      <c r="I155" s="26"/>
      <c r="J155" s="26"/>
      <c r="K155" s="27"/>
    </row>
    <row r="156" spans="1:11">
      <c r="A156" s="12" t="s">
        <v>45</v>
      </c>
      <c r="B156" s="13"/>
      <c r="C156" s="14"/>
      <c r="D156" s="14"/>
      <c r="E156" s="14"/>
      <c r="F156" s="14"/>
      <c r="G156" s="14"/>
      <c r="H156" s="14"/>
      <c r="I156" s="28"/>
      <c r="J156" s="28"/>
      <c r="K156" s="29"/>
    </row>
    <row r="157" spans="1:11">
      <c r="A157" s="12" t="s">
        <v>46</v>
      </c>
      <c r="B157" s="13"/>
      <c r="C157" s="14"/>
      <c r="D157" s="14"/>
      <c r="E157" s="14"/>
      <c r="F157" s="14"/>
      <c r="G157" s="14"/>
      <c r="H157" s="14"/>
      <c r="I157" s="28"/>
      <c r="J157" s="28"/>
      <c r="K157" s="29"/>
    </row>
    <row r="158" spans="1:11">
      <c r="A158" s="12"/>
      <c r="B158" s="13">
        <v>2001</v>
      </c>
      <c r="C158" s="14">
        <v>50671017</v>
      </c>
      <c r="D158" s="14">
        <v>69.14</v>
      </c>
      <c r="E158" s="14">
        <v>79.66</v>
      </c>
      <c r="F158" s="14">
        <v>57.8</v>
      </c>
      <c r="G158" s="14">
        <v>196024</v>
      </c>
      <c r="H158" s="14">
        <v>1.79</v>
      </c>
      <c r="I158" s="23" t="s">
        <v>47</v>
      </c>
      <c r="J158" s="24" t="s">
        <v>47</v>
      </c>
      <c r="K158" s="30" t="s">
        <v>47</v>
      </c>
    </row>
    <row r="159" spans="1:11">
      <c r="A159" s="12"/>
      <c r="B159" s="13">
        <v>2002</v>
      </c>
      <c r="C159" s="16">
        <f>(C158*H158)/100+C158</f>
        <v>51578028.2043</v>
      </c>
      <c r="D159" s="14">
        <f>D158+0.9</f>
        <v>70.04</v>
      </c>
      <c r="E159" s="14">
        <f>E158+0.5</f>
        <v>80.16</v>
      </c>
      <c r="F159" s="14">
        <f>F158+1.1</f>
        <v>58.9</v>
      </c>
      <c r="G159" s="14">
        <v>196024</v>
      </c>
      <c r="H159" s="14">
        <v>1.74</v>
      </c>
      <c r="I159" s="26"/>
      <c r="J159" s="26"/>
      <c r="K159" s="27"/>
    </row>
    <row r="160" spans="1:11">
      <c r="A160" s="12"/>
      <c r="B160" s="13">
        <v>2003</v>
      </c>
      <c r="C160" s="16">
        <f t="shared" ref="C160:C169" si="44">(C159*H159)/100+C159</f>
        <v>52475485.8950548</v>
      </c>
      <c r="D160" s="14">
        <f t="shared" ref="D160:D169" si="45">D159+0.9</f>
        <v>70.94</v>
      </c>
      <c r="E160" s="14">
        <f t="shared" ref="E160:E167" si="46">E159+0.5</f>
        <v>80.66</v>
      </c>
      <c r="F160" s="14">
        <f t="shared" ref="F160:F167" si="47">F159+1.1</f>
        <v>60</v>
      </c>
      <c r="G160" s="14">
        <v>196024</v>
      </c>
      <c r="H160" s="14">
        <v>1.69</v>
      </c>
      <c r="I160" s="26"/>
      <c r="J160" s="26"/>
      <c r="K160" s="27"/>
    </row>
    <row r="161" spans="1:11">
      <c r="A161" s="12"/>
      <c r="B161" s="13">
        <v>2004</v>
      </c>
      <c r="C161" s="16">
        <f t="shared" si="44"/>
        <v>53362321.6066812</v>
      </c>
      <c r="D161" s="14">
        <f t="shared" si="45"/>
        <v>71.84</v>
      </c>
      <c r="E161" s="14">
        <f t="shared" si="46"/>
        <v>81.16</v>
      </c>
      <c r="F161" s="14">
        <f t="shared" si="47"/>
        <v>61.1</v>
      </c>
      <c r="G161" s="14">
        <v>196024</v>
      </c>
      <c r="H161" s="14">
        <v>1.62</v>
      </c>
      <c r="I161" s="26"/>
      <c r="J161" s="26"/>
      <c r="K161" s="27"/>
    </row>
    <row r="162" spans="1:11">
      <c r="A162" s="12"/>
      <c r="B162" s="13">
        <v>2005</v>
      </c>
      <c r="C162" s="16">
        <f t="shared" si="44"/>
        <v>54226791.2167095</v>
      </c>
      <c r="D162" s="14">
        <f t="shared" si="45"/>
        <v>72.74</v>
      </c>
      <c r="E162" s="14">
        <f t="shared" si="46"/>
        <v>81.66</v>
      </c>
      <c r="F162" s="14">
        <f t="shared" si="47"/>
        <v>62.2</v>
      </c>
      <c r="G162" s="14">
        <v>196024</v>
      </c>
      <c r="H162" s="14">
        <v>1.54</v>
      </c>
      <c r="I162" s="26"/>
      <c r="J162" s="26"/>
      <c r="K162" s="27"/>
    </row>
    <row r="163" spans="1:11">
      <c r="A163" s="12"/>
      <c r="B163" s="13">
        <v>2006</v>
      </c>
      <c r="C163" s="16">
        <f t="shared" si="44"/>
        <v>55061883.8014468</v>
      </c>
      <c r="D163" s="14">
        <f t="shared" si="45"/>
        <v>73.64</v>
      </c>
      <c r="E163" s="14">
        <f t="shared" si="46"/>
        <v>82.16</v>
      </c>
      <c r="F163" s="14">
        <f t="shared" si="47"/>
        <v>63.3</v>
      </c>
      <c r="G163" s="14">
        <v>196024</v>
      </c>
      <c r="H163" s="14">
        <v>1.48</v>
      </c>
      <c r="I163" s="26"/>
      <c r="J163" s="26"/>
      <c r="K163" s="27"/>
    </row>
    <row r="164" spans="1:11">
      <c r="A164" s="12"/>
      <c r="B164" s="13">
        <v>2007</v>
      </c>
      <c r="C164" s="16">
        <f t="shared" si="44"/>
        <v>55876799.6817082</v>
      </c>
      <c r="D164" s="14">
        <f t="shared" si="45"/>
        <v>74.54</v>
      </c>
      <c r="E164" s="14">
        <f t="shared" si="46"/>
        <v>82.66</v>
      </c>
      <c r="F164" s="14">
        <f t="shared" si="47"/>
        <v>64.4</v>
      </c>
      <c r="G164" s="14">
        <v>196024</v>
      </c>
      <c r="H164" s="14">
        <v>1.43</v>
      </c>
      <c r="I164" s="26"/>
      <c r="J164" s="26"/>
      <c r="K164" s="27"/>
    </row>
    <row r="165" spans="1:11">
      <c r="A165" s="12"/>
      <c r="B165" s="13">
        <v>2008</v>
      </c>
      <c r="C165" s="16">
        <f t="shared" si="44"/>
        <v>56675837.9171567</v>
      </c>
      <c r="D165" s="14">
        <f t="shared" si="45"/>
        <v>75.44</v>
      </c>
      <c r="E165" s="14">
        <f t="shared" si="46"/>
        <v>83.16</v>
      </c>
      <c r="F165" s="14">
        <f t="shared" si="47"/>
        <v>65.5</v>
      </c>
      <c r="G165" s="14">
        <v>196024</v>
      </c>
      <c r="H165" s="17">
        <v>1.4</v>
      </c>
      <c r="I165" s="26"/>
      <c r="J165" s="26"/>
      <c r="K165" s="27"/>
    </row>
    <row r="166" spans="1:11">
      <c r="A166" s="12"/>
      <c r="B166" s="13">
        <v>2009</v>
      </c>
      <c r="C166" s="16">
        <f t="shared" si="44"/>
        <v>57469299.6479968</v>
      </c>
      <c r="D166" s="14">
        <f t="shared" si="45"/>
        <v>76.34</v>
      </c>
      <c r="E166" s="14">
        <f t="shared" si="46"/>
        <v>83.66</v>
      </c>
      <c r="F166" s="14">
        <f t="shared" si="47"/>
        <v>66.6</v>
      </c>
      <c r="G166" s="14">
        <v>196024</v>
      </c>
      <c r="H166" s="14">
        <v>1.39</v>
      </c>
      <c r="I166" s="26"/>
      <c r="J166" s="26"/>
      <c r="K166" s="27"/>
    </row>
    <row r="167" spans="1:11">
      <c r="A167" s="12"/>
      <c r="B167" s="13">
        <v>2010</v>
      </c>
      <c r="C167" s="16">
        <f t="shared" si="44"/>
        <v>58268122.913104</v>
      </c>
      <c r="D167" s="14">
        <f t="shared" si="45"/>
        <v>77.2400000000001</v>
      </c>
      <c r="E167" s="14">
        <f t="shared" si="46"/>
        <v>84.16</v>
      </c>
      <c r="F167" s="14">
        <f t="shared" si="47"/>
        <v>67.7</v>
      </c>
      <c r="G167" s="14">
        <v>196024</v>
      </c>
      <c r="H167" s="14">
        <v>1.37</v>
      </c>
      <c r="I167" s="26"/>
      <c r="J167" s="26"/>
      <c r="K167" s="27"/>
    </row>
    <row r="168" spans="1:11">
      <c r="A168" s="12"/>
      <c r="B168" s="13">
        <v>2011</v>
      </c>
      <c r="C168" s="16">
        <f t="shared" si="44"/>
        <v>59066396.1970135</v>
      </c>
      <c r="D168" s="14">
        <f t="shared" si="45"/>
        <v>78.1400000000001</v>
      </c>
      <c r="E168" s="14">
        <v>85.75</v>
      </c>
      <c r="F168" s="14">
        <v>69.68</v>
      </c>
      <c r="G168" s="14">
        <v>196024</v>
      </c>
      <c r="H168" s="14">
        <v>1.34</v>
      </c>
      <c r="I168" s="26"/>
      <c r="J168" s="26"/>
      <c r="K168" s="27"/>
    </row>
    <row r="169" spans="1:11">
      <c r="A169" s="12"/>
      <c r="B169" s="13">
        <v>2012</v>
      </c>
      <c r="C169" s="16">
        <f t="shared" si="44"/>
        <v>59857885.9060535</v>
      </c>
      <c r="D169" s="14">
        <f t="shared" si="45"/>
        <v>79.0400000000001</v>
      </c>
      <c r="E169" s="14">
        <v>86.1</v>
      </c>
      <c r="F169" s="14">
        <v>70.1</v>
      </c>
      <c r="G169" s="14">
        <v>196024</v>
      </c>
      <c r="H169" s="14"/>
      <c r="I169" s="26"/>
      <c r="J169" s="26"/>
      <c r="K169" s="27"/>
    </row>
    <row r="170" spans="1:11">
      <c r="A170" s="12" t="s">
        <v>48</v>
      </c>
      <c r="B170" s="13"/>
      <c r="C170" s="14"/>
      <c r="D170" s="14"/>
      <c r="E170" s="14"/>
      <c r="F170" s="14"/>
      <c r="G170" s="14"/>
      <c r="H170" s="14"/>
      <c r="I170" s="28"/>
      <c r="J170" s="28"/>
      <c r="K170" s="29"/>
    </row>
    <row r="171" spans="1:11">
      <c r="A171" s="12" t="s">
        <v>49</v>
      </c>
      <c r="B171" s="13"/>
      <c r="C171" s="14"/>
      <c r="D171" s="14"/>
      <c r="E171" s="14"/>
      <c r="F171" s="14"/>
      <c r="G171" s="14"/>
      <c r="H171" s="14"/>
      <c r="I171" s="28"/>
      <c r="J171" s="28"/>
      <c r="K171" s="29"/>
    </row>
    <row r="172" spans="1:11">
      <c r="A172" s="12"/>
      <c r="B172" s="13">
        <v>2001</v>
      </c>
      <c r="C172" s="14">
        <v>21144564</v>
      </c>
      <c r="D172" s="14">
        <v>67.91</v>
      </c>
      <c r="E172" s="14">
        <v>78.49</v>
      </c>
      <c r="F172" s="14">
        <v>55.73</v>
      </c>
      <c r="G172" s="14">
        <v>44212</v>
      </c>
      <c r="H172" s="14">
        <v>1.79</v>
      </c>
      <c r="I172" s="23" t="s">
        <v>50</v>
      </c>
      <c r="J172" s="24" t="s">
        <v>50</v>
      </c>
      <c r="K172" s="30" t="s">
        <v>50</v>
      </c>
    </row>
    <row r="173" spans="1:11">
      <c r="A173" s="12"/>
      <c r="B173" s="13">
        <v>2002</v>
      </c>
      <c r="C173" s="16">
        <f>(C172*H172)/100+C172</f>
        <v>21523051.6956</v>
      </c>
      <c r="D173" s="14">
        <f>D172+0.8</f>
        <v>68.71</v>
      </c>
      <c r="E173" s="14">
        <f>E172+0.6</f>
        <v>79.09</v>
      </c>
      <c r="F173" s="14">
        <f>F172+1.1</f>
        <v>56.83</v>
      </c>
      <c r="G173" s="14">
        <v>44212</v>
      </c>
      <c r="H173" s="14">
        <v>1.74</v>
      </c>
      <c r="I173" s="26"/>
      <c r="J173" s="26"/>
      <c r="K173" s="27"/>
    </row>
    <row r="174" spans="1:11">
      <c r="A174" s="12"/>
      <c r="B174" s="13">
        <v>2003</v>
      </c>
      <c r="C174" s="16">
        <f t="shared" ref="C174:C183" si="48">(C173*H173)/100+C173</f>
        <v>21897552.7951034</v>
      </c>
      <c r="D174" s="14">
        <f t="shared" ref="D174:D183" si="49">D173+0.8</f>
        <v>69.51</v>
      </c>
      <c r="E174" s="14">
        <f t="shared" ref="E174:E181" si="50">E173+0.6</f>
        <v>79.69</v>
      </c>
      <c r="F174" s="14">
        <f t="shared" ref="F174:F181" si="51">F173+1.1</f>
        <v>57.93</v>
      </c>
      <c r="G174" s="14">
        <v>44212</v>
      </c>
      <c r="H174" s="14">
        <v>1.69</v>
      </c>
      <c r="I174" s="26"/>
      <c r="J174" s="26"/>
      <c r="K174" s="27"/>
    </row>
    <row r="175" spans="1:11">
      <c r="A175" s="12"/>
      <c r="B175" s="13">
        <v>2004</v>
      </c>
      <c r="C175" s="16">
        <f t="shared" si="48"/>
        <v>22267621.4373407</v>
      </c>
      <c r="D175" s="14">
        <f t="shared" si="49"/>
        <v>70.31</v>
      </c>
      <c r="E175" s="14">
        <f t="shared" si="50"/>
        <v>80.29</v>
      </c>
      <c r="F175" s="14">
        <f t="shared" si="51"/>
        <v>59.03</v>
      </c>
      <c r="G175" s="14">
        <v>44212</v>
      </c>
      <c r="H175" s="14">
        <v>1.62</v>
      </c>
      <c r="I175" s="26"/>
      <c r="J175" s="26"/>
      <c r="K175" s="27"/>
    </row>
    <row r="176" spans="1:11">
      <c r="A176" s="12"/>
      <c r="B176" s="13">
        <v>2005</v>
      </c>
      <c r="C176" s="16">
        <f t="shared" si="48"/>
        <v>22628356.9046256</v>
      </c>
      <c r="D176" s="14">
        <f t="shared" si="49"/>
        <v>71.11</v>
      </c>
      <c r="E176" s="14">
        <f t="shared" si="50"/>
        <v>80.89</v>
      </c>
      <c r="F176" s="14">
        <f t="shared" si="51"/>
        <v>60.13</v>
      </c>
      <c r="G176" s="14">
        <v>44212</v>
      </c>
      <c r="H176" s="14">
        <v>1.54</v>
      </c>
      <c r="I176" s="26"/>
      <c r="J176" s="26"/>
      <c r="K176" s="27"/>
    </row>
    <row r="177" spans="1:11">
      <c r="A177" s="12"/>
      <c r="B177" s="13">
        <v>2006</v>
      </c>
      <c r="C177" s="16">
        <f t="shared" si="48"/>
        <v>22976833.6009568</v>
      </c>
      <c r="D177" s="14">
        <f t="shared" si="49"/>
        <v>71.91</v>
      </c>
      <c r="E177" s="14">
        <f t="shared" si="50"/>
        <v>81.49</v>
      </c>
      <c r="F177" s="14">
        <f t="shared" si="51"/>
        <v>61.23</v>
      </c>
      <c r="G177" s="14">
        <v>44212</v>
      </c>
      <c r="H177" s="14">
        <v>1.48</v>
      </c>
      <c r="I177" s="26"/>
      <c r="J177" s="26"/>
      <c r="K177" s="27"/>
    </row>
    <row r="178" spans="1:11">
      <c r="A178" s="12"/>
      <c r="B178" s="13">
        <v>2007</v>
      </c>
      <c r="C178" s="16">
        <f t="shared" si="48"/>
        <v>23316890.738251</v>
      </c>
      <c r="D178" s="14">
        <f t="shared" si="49"/>
        <v>72.71</v>
      </c>
      <c r="E178" s="14">
        <f t="shared" si="50"/>
        <v>82.09</v>
      </c>
      <c r="F178" s="14">
        <f t="shared" si="51"/>
        <v>62.33</v>
      </c>
      <c r="G178" s="14">
        <v>44212</v>
      </c>
      <c r="H178" s="14">
        <v>1.43</v>
      </c>
      <c r="I178" s="26"/>
      <c r="J178" s="26"/>
      <c r="K178" s="27"/>
    </row>
    <row r="179" spans="1:11">
      <c r="A179" s="12"/>
      <c r="B179" s="13">
        <v>2008</v>
      </c>
      <c r="C179" s="16">
        <f t="shared" si="48"/>
        <v>23650322.275808</v>
      </c>
      <c r="D179" s="14">
        <f t="shared" si="49"/>
        <v>73.51</v>
      </c>
      <c r="E179" s="14">
        <f t="shared" si="50"/>
        <v>82.69</v>
      </c>
      <c r="F179" s="14">
        <f t="shared" si="51"/>
        <v>63.43</v>
      </c>
      <c r="G179" s="14">
        <v>44212</v>
      </c>
      <c r="H179" s="17">
        <v>1.4</v>
      </c>
      <c r="I179" s="26"/>
      <c r="J179" s="26"/>
      <c r="K179" s="27"/>
    </row>
    <row r="180" spans="1:11">
      <c r="A180" s="12"/>
      <c r="B180" s="13">
        <v>2009</v>
      </c>
      <c r="C180" s="16">
        <f t="shared" si="48"/>
        <v>23981426.7876693</v>
      </c>
      <c r="D180" s="14">
        <f t="shared" si="49"/>
        <v>74.31</v>
      </c>
      <c r="E180" s="14">
        <f t="shared" si="50"/>
        <v>83.2899999999999</v>
      </c>
      <c r="F180" s="14">
        <f t="shared" si="51"/>
        <v>64.53</v>
      </c>
      <c r="G180" s="14">
        <v>44212</v>
      </c>
      <c r="H180" s="14">
        <v>1.39</v>
      </c>
      <c r="I180" s="26"/>
      <c r="J180" s="26"/>
      <c r="K180" s="27"/>
    </row>
    <row r="181" spans="1:11">
      <c r="A181" s="12"/>
      <c r="B181" s="13">
        <v>2010</v>
      </c>
      <c r="C181" s="16">
        <f t="shared" si="48"/>
        <v>24314768.6200179</v>
      </c>
      <c r="D181" s="14">
        <f t="shared" si="49"/>
        <v>75.11</v>
      </c>
      <c r="E181" s="14">
        <f t="shared" si="50"/>
        <v>83.8899999999999</v>
      </c>
      <c r="F181" s="14">
        <f t="shared" si="51"/>
        <v>65.63</v>
      </c>
      <c r="G181" s="14">
        <v>44212</v>
      </c>
      <c r="H181" s="14">
        <v>1.37</v>
      </c>
      <c r="I181" s="26"/>
      <c r="J181" s="26"/>
      <c r="K181" s="27"/>
    </row>
    <row r="182" spans="1:11">
      <c r="A182" s="12"/>
      <c r="B182" s="13">
        <v>2011</v>
      </c>
      <c r="C182" s="16">
        <f t="shared" si="48"/>
        <v>24647880.9501122</v>
      </c>
      <c r="D182" s="14">
        <f t="shared" si="49"/>
        <v>75.91</v>
      </c>
      <c r="E182" s="14">
        <v>84.06</v>
      </c>
      <c r="F182" s="14">
        <v>65.94</v>
      </c>
      <c r="G182" s="14">
        <v>44212</v>
      </c>
      <c r="H182" s="14">
        <v>1.34</v>
      </c>
      <c r="I182" s="26"/>
      <c r="J182" s="26"/>
      <c r="K182" s="27"/>
    </row>
    <row r="183" spans="1:11">
      <c r="A183" s="12"/>
      <c r="B183" s="13">
        <v>2012</v>
      </c>
      <c r="C183" s="16">
        <f t="shared" si="48"/>
        <v>24978162.5548437</v>
      </c>
      <c r="D183" s="14">
        <f t="shared" si="49"/>
        <v>76.71</v>
      </c>
      <c r="E183" s="14">
        <v>85.1</v>
      </c>
      <c r="F183" s="14">
        <v>66.15</v>
      </c>
      <c r="G183" s="14">
        <v>44212</v>
      </c>
      <c r="H183" s="14"/>
      <c r="I183" s="26"/>
      <c r="J183" s="26"/>
      <c r="K183" s="27"/>
    </row>
    <row r="184" spans="1:11">
      <c r="A184" s="12" t="s">
        <v>51</v>
      </c>
      <c r="B184" s="13"/>
      <c r="C184" s="14"/>
      <c r="D184" s="14"/>
      <c r="E184" s="14"/>
      <c r="F184" s="14"/>
      <c r="G184" s="14"/>
      <c r="H184" s="14"/>
      <c r="I184" s="28"/>
      <c r="J184" s="28"/>
      <c r="K184" s="29"/>
    </row>
    <row r="185" spans="1:11">
      <c r="A185" s="12" t="s">
        <v>52</v>
      </c>
      <c r="B185" s="13"/>
      <c r="C185" s="14"/>
      <c r="D185" s="14"/>
      <c r="E185" s="14"/>
      <c r="F185" s="14"/>
      <c r="G185" s="14"/>
      <c r="H185" s="14"/>
      <c r="I185" s="28"/>
      <c r="J185" s="28"/>
      <c r="K185" s="29"/>
    </row>
    <row r="186" spans="1:11">
      <c r="A186" s="12"/>
      <c r="B186" s="13">
        <v>2001</v>
      </c>
      <c r="C186" s="14">
        <v>6077900</v>
      </c>
      <c r="D186" s="14">
        <v>76.48</v>
      </c>
      <c r="E186" s="14">
        <v>85.35</v>
      </c>
      <c r="F186" s="14">
        <v>67.42</v>
      </c>
      <c r="G186" s="14">
        <v>55673</v>
      </c>
      <c r="H186" s="14">
        <v>1.79</v>
      </c>
      <c r="I186" s="23" t="s">
        <v>53</v>
      </c>
      <c r="J186" s="24" t="s">
        <v>53</v>
      </c>
      <c r="K186" s="30" t="s">
        <v>53</v>
      </c>
    </row>
    <row r="187" spans="1:11">
      <c r="A187" s="12"/>
      <c r="B187" s="13">
        <v>2002</v>
      </c>
      <c r="C187" s="16">
        <f>(C186*H186)/100+C186</f>
        <v>6186694.41</v>
      </c>
      <c r="D187" s="14">
        <f>D186+0.6</f>
        <v>77.08</v>
      </c>
      <c r="E187" s="14">
        <f>E186+0.4</f>
        <v>85.75</v>
      </c>
      <c r="F187" s="14">
        <f>F186+0.8</f>
        <v>68.22</v>
      </c>
      <c r="G187" s="14">
        <v>55673</v>
      </c>
      <c r="H187" s="14">
        <v>1.74</v>
      </c>
      <c r="I187" s="26"/>
      <c r="J187" s="26"/>
      <c r="K187" s="27"/>
    </row>
    <row r="188" spans="1:11">
      <c r="A188" s="12"/>
      <c r="B188" s="13">
        <v>2003</v>
      </c>
      <c r="C188" s="16">
        <f t="shared" ref="C188:C197" si="52">(C187*H187)/100+C187</f>
        <v>6294342.892734</v>
      </c>
      <c r="D188" s="14">
        <f t="shared" ref="D188:D197" si="53">D187+0.6</f>
        <v>77.68</v>
      </c>
      <c r="E188" s="14">
        <f t="shared" ref="E188:E195" si="54">E187+0.4</f>
        <v>86.15</v>
      </c>
      <c r="F188" s="14">
        <f t="shared" ref="F188:F195" si="55">F187+0.8</f>
        <v>69.02</v>
      </c>
      <c r="G188" s="14">
        <v>55673</v>
      </c>
      <c r="H188" s="14">
        <v>1.69</v>
      </c>
      <c r="I188" s="23"/>
      <c r="J188" s="23"/>
      <c r="K188" s="30"/>
    </row>
    <row r="189" spans="1:11">
      <c r="A189" s="12"/>
      <c r="B189" s="13">
        <v>2004</v>
      </c>
      <c r="C189" s="16">
        <f t="shared" si="52"/>
        <v>6400717.2876212</v>
      </c>
      <c r="D189" s="14">
        <f t="shared" si="53"/>
        <v>78.28</v>
      </c>
      <c r="E189" s="14">
        <f t="shared" si="54"/>
        <v>86.55</v>
      </c>
      <c r="F189" s="14">
        <f t="shared" si="55"/>
        <v>69.82</v>
      </c>
      <c r="G189" s="14">
        <v>55673</v>
      </c>
      <c r="H189" s="14">
        <v>1.62</v>
      </c>
      <c r="I189" s="26"/>
      <c r="J189" s="26"/>
      <c r="K189" s="27"/>
    </row>
    <row r="190" spans="1:11">
      <c r="A190" s="12"/>
      <c r="B190" s="13">
        <v>2005</v>
      </c>
      <c r="C190" s="16">
        <f t="shared" si="52"/>
        <v>6504408.90768067</v>
      </c>
      <c r="D190" s="14">
        <f t="shared" si="53"/>
        <v>78.88</v>
      </c>
      <c r="E190" s="14">
        <f t="shared" si="54"/>
        <v>86.95</v>
      </c>
      <c r="F190" s="14">
        <f t="shared" si="55"/>
        <v>70.62</v>
      </c>
      <c r="G190" s="14">
        <v>55673</v>
      </c>
      <c r="H190" s="14">
        <v>1.54</v>
      </c>
      <c r="I190" s="26"/>
      <c r="J190" s="26"/>
      <c r="K190" s="27"/>
    </row>
    <row r="191" spans="1:11">
      <c r="A191" s="12"/>
      <c r="B191" s="13">
        <v>2006</v>
      </c>
      <c r="C191" s="16">
        <f t="shared" si="52"/>
        <v>6604576.80485895</v>
      </c>
      <c r="D191" s="14">
        <f t="shared" si="53"/>
        <v>79.48</v>
      </c>
      <c r="E191" s="14">
        <f t="shared" si="54"/>
        <v>87.35</v>
      </c>
      <c r="F191" s="14">
        <f t="shared" si="55"/>
        <v>71.42</v>
      </c>
      <c r="G191" s="14">
        <v>55673</v>
      </c>
      <c r="H191" s="14">
        <v>1.48</v>
      </c>
      <c r="I191" s="26"/>
      <c r="J191" s="26"/>
      <c r="K191" s="27"/>
    </row>
    <row r="192" spans="1:11">
      <c r="A192" s="12"/>
      <c r="B192" s="13">
        <v>2007</v>
      </c>
      <c r="C192" s="16">
        <f t="shared" si="52"/>
        <v>6702324.54157086</v>
      </c>
      <c r="D192" s="14">
        <f t="shared" si="53"/>
        <v>80.08</v>
      </c>
      <c r="E192" s="14">
        <f t="shared" si="54"/>
        <v>87.75</v>
      </c>
      <c r="F192" s="14">
        <f t="shared" si="55"/>
        <v>72.22</v>
      </c>
      <c r="G192" s="14">
        <v>55673</v>
      </c>
      <c r="H192" s="14">
        <v>1.43</v>
      </c>
      <c r="I192" s="26"/>
      <c r="J192" s="26"/>
      <c r="K192" s="27"/>
    </row>
    <row r="193" spans="1:11">
      <c r="A193" s="12"/>
      <c r="B193" s="13">
        <v>2008</v>
      </c>
      <c r="C193" s="16">
        <f t="shared" si="52"/>
        <v>6798167.78251533</v>
      </c>
      <c r="D193" s="14">
        <f t="shared" si="53"/>
        <v>80.68</v>
      </c>
      <c r="E193" s="14">
        <f t="shared" si="54"/>
        <v>88.15</v>
      </c>
      <c r="F193" s="14">
        <f t="shared" si="55"/>
        <v>73.02</v>
      </c>
      <c r="G193" s="14">
        <v>55673</v>
      </c>
      <c r="H193" s="17">
        <v>1.4</v>
      </c>
      <c r="I193" s="26"/>
      <c r="J193" s="26"/>
      <c r="K193" s="27"/>
    </row>
    <row r="194" spans="1:11">
      <c r="A194" s="12"/>
      <c r="B194" s="13">
        <v>2009</v>
      </c>
      <c r="C194" s="16">
        <f t="shared" si="52"/>
        <v>6893342.13147054</v>
      </c>
      <c r="D194" s="14">
        <f t="shared" si="53"/>
        <v>81.28</v>
      </c>
      <c r="E194" s="14">
        <f t="shared" si="54"/>
        <v>88.55</v>
      </c>
      <c r="F194" s="14">
        <f t="shared" si="55"/>
        <v>73.82</v>
      </c>
      <c r="G194" s="14">
        <v>55673</v>
      </c>
      <c r="H194" s="14">
        <v>1.39</v>
      </c>
      <c r="I194" s="26"/>
      <c r="J194" s="26"/>
      <c r="K194" s="27"/>
    </row>
    <row r="195" spans="1:11">
      <c r="A195" s="12"/>
      <c r="B195" s="13">
        <v>2010</v>
      </c>
      <c r="C195" s="16">
        <f t="shared" si="52"/>
        <v>6989159.58709798</v>
      </c>
      <c r="D195" s="14">
        <f t="shared" si="53"/>
        <v>81.88</v>
      </c>
      <c r="E195" s="14">
        <f t="shared" si="54"/>
        <v>88.95</v>
      </c>
      <c r="F195" s="14">
        <f t="shared" si="55"/>
        <v>74.62</v>
      </c>
      <c r="G195" s="14">
        <v>55673</v>
      </c>
      <c r="H195" s="14">
        <v>1.37</v>
      </c>
      <c r="I195" s="26"/>
      <c r="J195" s="26"/>
      <c r="K195" s="27"/>
    </row>
    <row r="196" spans="1:11">
      <c r="A196" s="12"/>
      <c r="B196" s="13">
        <v>2011</v>
      </c>
      <c r="C196" s="16">
        <f t="shared" si="52"/>
        <v>7084911.07344122</v>
      </c>
      <c r="D196" s="14">
        <f t="shared" si="53"/>
        <v>82.4799999999999</v>
      </c>
      <c r="E196" s="14">
        <v>89.53</v>
      </c>
      <c r="F196" s="14">
        <v>75.93</v>
      </c>
      <c r="G196" s="14">
        <v>55673</v>
      </c>
      <c r="H196" s="14">
        <v>1.34</v>
      </c>
      <c r="I196" s="26"/>
      <c r="J196" s="26"/>
      <c r="K196" s="27"/>
    </row>
    <row r="197" spans="1:11">
      <c r="A197" s="12"/>
      <c r="B197" s="13">
        <v>2012</v>
      </c>
      <c r="C197" s="16">
        <f t="shared" si="52"/>
        <v>7179848.88182534</v>
      </c>
      <c r="D197" s="14">
        <f t="shared" si="53"/>
        <v>83.0799999999999</v>
      </c>
      <c r="E197" s="14">
        <v>90.11</v>
      </c>
      <c r="F197" s="14">
        <v>76.33</v>
      </c>
      <c r="G197" s="14">
        <v>55673</v>
      </c>
      <c r="H197" s="14"/>
      <c r="I197" s="26"/>
      <c r="J197" s="26"/>
      <c r="K197" s="27"/>
    </row>
    <row r="198" spans="1:11">
      <c r="A198" s="12" t="s">
        <v>54</v>
      </c>
      <c r="B198" s="13"/>
      <c r="C198" s="14"/>
      <c r="D198" s="14"/>
      <c r="E198" s="14"/>
      <c r="F198" s="14"/>
      <c r="G198" s="14"/>
      <c r="H198" s="14"/>
      <c r="I198" s="28"/>
      <c r="J198" s="28"/>
      <c r="K198" s="29"/>
    </row>
    <row r="199" spans="1:11">
      <c r="A199" s="12" t="s">
        <v>55</v>
      </c>
      <c r="B199" s="13"/>
      <c r="C199" s="14"/>
      <c r="D199" s="14"/>
      <c r="E199" s="14"/>
      <c r="F199" s="14"/>
      <c r="G199" s="14"/>
      <c r="H199" s="14"/>
      <c r="I199" s="28"/>
      <c r="J199" s="28"/>
      <c r="K199" s="29"/>
    </row>
    <row r="200" spans="1:11">
      <c r="A200" s="12"/>
      <c r="B200" s="13">
        <v>2001</v>
      </c>
      <c r="C200" s="14">
        <v>10143700</v>
      </c>
      <c r="D200" s="14">
        <v>55.52</v>
      </c>
      <c r="E200" s="14">
        <v>66.6</v>
      </c>
      <c r="F200" s="14">
        <v>55.52</v>
      </c>
      <c r="G200" s="14">
        <v>222236</v>
      </c>
      <c r="H200" s="14">
        <v>1.79</v>
      </c>
      <c r="I200" s="23" t="s">
        <v>56</v>
      </c>
      <c r="J200" s="24" t="s">
        <v>56</v>
      </c>
      <c r="K200" s="30" t="s">
        <v>56</v>
      </c>
    </row>
    <row r="201" spans="1:11">
      <c r="A201" s="12"/>
      <c r="B201" s="13">
        <v>2002</v>
      </c>
      <c r="C201" s="16">
        <f>(C200*H200)/100+C200</f>
        <v>10325272.23</v>
      </c>
      <c r="D201" s="14">
        <f>D200+1.17</f>
        <v>56.69</v>
      </c>
      <c r="E201" s="14">
        <f>E200+0.9</f>
        <v>67.5</v>
      </c>
      <c r="F201" s="14">
        <f>F200+1.2</f>
        <v>56.72</v>
      </c>
      <c r="G201" s="14">
        <v>222236</v>
      </c>
      <c r="H201" s="14">
        <v>1.74</v>
      </c>
      <c r="I201" s="26"/>
      <c r="J201" s="26"/>
      <c r="K201" s="27"/>
    </row>
    <row r="202" spans="1:11">
      <c r="A202" s="12"/>
      <c r="B202" s="13">
        <v>2003</v>
      </c>
      <c r="C202" s="16">
        <f t="shared" ref="C202:C211" si="56">(C201*H201)/100+C201</f>
        <v>10504931.966802</v>
      </c>
      <c r="D202" s="14">
        <f t="shared" ref="D202:D211" si="57">D201+1.17</f>
        <v>57.86</v>
      </c>
      <c r="E202" s="14">
        <f t="shared" ref="E202:E209" si="58">E201+0.9</f>
        <v>68.4</v>
      </c>
      <c r="F202" s="14">
        <f t="shared" ref="F202:F209" si="59">F201+1.2</f>
        <v>57.92</v>
      </c>
      <c r="G202" s="14">
        <v>222236</v>
      </c>
      <c r="H202" s="14">
        <v>1.69</v>
      </c>
      <c r="I202" s="26"/>
      <c r="J202" s="26"/>
      <c r="K202" s="27"/>
    </row>
    <row r="203" spans="1:11">
      <c r="A203" s="12"/>
      <c r="B203" s="13">
        <v>2004</v>
      </c>
      <c r="C203" s="16">
        <f t="shared" si="56"/>
        <v>10682465.317041</v>
      </c>
      <c r="D203" s="14">
        <f t="shared" si="57"/>
        <v>59.03</v>
      </c>
      <c r="E203" s="14">
        <f t="shared" si="58"/>
        <v>69.3</v>
      </c>
      <c r="F203" s="14">
        <f t="shared" si="59"/>
        <v>59.12</v>
      </c>
      <c r="G203" s="14">
        <v>222236</v>
      </c>
      <c r="H203" s="14">
        <v>1.62</v>
      </c>
      <c r="I203" s="26"/>
      <c r="J203" s="26"/>
      <c r="K203" s="27"/>
    </row>
    <row r="204" spans="1:11">
      <c r="A204" s="12"/>
      <c r="B204" s="13">
        <v>2005</v>
      </c>
      <c r="C204" s="16">
        <f t="shared" si="56"/>
        <v>10855521.255177</v>
      </c>
      <c r="D204" s="14">
        <f t="shared" si="57"/>
        <v>60.2</v>
      </c>
      <c r="E204" s="14">
        <f t="shared" si="58"/>
        <v>70.2</v>
      </c>
      <c r="F204" s="14">
        <f t="shared" si="59"/>
        <v>60.32</v>
      </c>
      <c r="G204" s="14">
        <v>222236</v>
      </c>
      <c r="H204" s="14">
        <v>1.54</v>
      </c>
      <c r="I204" s="26"/>
      <c r="J204" s="26"/>
      <c r="K204" s="27"/>
    </row>
    <row r="205" spans="1:11">
      <c r="A205" s="12"/>
      <c r="B205" s="13">
        <v>2006</v>
      </c>
      <c r="C205" s="16">
        <f t="shared" si="56"/>
        <v>11022696.2825067</v>
      </c>
      <c r="D205" s="14">
        <f t="shared" si="57"/>
        <v>61.37</v>
      </c>
      <c r="E205" s="14">
        <f t="shared" si="58"/>
        <v>71.1</v>
      </c>
      <c r="F205" s="14">
        <f t="shared" si="59"/>
        <v>61.52</v>
      </c>
      <c r="G205" s="14">
        <v>222236</v>
      </c>
      <c r="H205" s="14">
        <v>1.48</v>
      </c>
      <c r="I205" s="26"/>
      <c r="J205" s="26"/>
      <c r="K205" s="27"/>
    </row>
    <row r="206" spans="1:11">
      <c r="A206" s="12"/>
      <c r="B206" s="13">
        <v>2007</v>
      </c>
      <c r="C206" s="16">
        <f t="shared" si="56"/>
        <v>11185832.1874878</v>
      </c>
      <c r="D206" s="14">
        <f t="shared" si="57"/>
        <v>62.54</v>
      </c>
      <c r="E206" s="14">
        <f t="shared" si="58"/>
        <v>72</v>
      </c>
      <c r="F206" s="14">
        <f t="shared" si="59"/>
        <v>62.72</v>
      </c>
      <c r="G206" s="14">
        <v>222236</v>
      </c>
      <c r="H206" s="14">
        <v>1.43</v>
      </c>
      <c r="I206" s="26"/>
      <c r="J206" s="26"/>
      <c r="K206" s="27"/>
    </row>
    <row r="207" spans="1:11">
      <c r="A207" s="12"/>
      <c r="B207" s="13">
        <v>2008</v>
      </c>
      <c r="C207" s="16">
        <f t="shared" si="56"/>
        <v>11345789.5877689</v>
      </c>
      <c r="D207" s="14">
        <f t="shared" si="57"/>
        <v>63.71</v>
      </c>
      <c r="E207" s="14">
        <f t="shared" si="58"/>
        <v>72.9</v>
      </c>
      <c r="F207" s="14">
        <f t="shared" si="59"/>
        <v>63.92</v>
      </c>
      <c r="G207" s="14">
        <v>222236</v>
      </c>
      <c r="H207" s="17">
        <v>1.4</v>
      </c>
      <c r="I207" s="26"/>
      <c r="J207" s="26"/>
      <c r="K207" s="27"/>
    </row>
    <row r="208" spans="1:11">
      <c r="A208" s="12"/>
      <c r="B208" s="13">
        <v>2009</v>
      </c>
      <c r="C208" s="16">
        <f t="shared" si="56"/>
        <v>11504630.6419977</v>
      </c>
      <c r="D208" s="14">
        <f t="shared" si="57"/>
        <v>64.88</v>
      </c>
      <c r="E208" s="14">
        <f t="shared" si="58"/>
        <v>73.8</v>
      </c>
      <c r="F208" s="14">
        <f t="shared" si="59"/>
        <v>65.12</v>
      </c>
      <c r="G208" s="14">
        <v>222236</v>
      </c>
      <c r="H208" s="14">
        <v>1.39</v>
      </c>
      <c r="I208" s="26"/>
      <c r="J208" s="26"/>
      <c r="K208" s="27"/>
    </row>
    <row r="209" spans="1:11">
      <c r="A209" s="12"/>
      <c r="B209" s="13">
        <v>2010</v>
      </c>
      <c r="C209" s="16">
        <f t="shared" si="56"/>
        <v>11664545.0079215</v>
      </c>
      <c r="D209" s="14">
        <f t="shared" si="57"/>
        <v>66.05</v>
      </c>
      <c r="E209" s="14">
        <f t="shared" si="58"/>
        <v>74.7</v>
      </c>
      <c r="F209" s="14">
        <f t="shared" si="59"/>
        <v>66.32</v>
      </c>
      <c r="G209" s="14">
        <v>222236</v>
      </c>
      <c r="H209" s="14">
        <v>1.37</v>
      </c>
      <c r="I209" s="26"/>
      <c r="J209" s="26"/>
      <c r="K209" s="27"/>
    </row>
    <row r="210" spans="1:11">
      <c r="A210" s="12"/>
      <c r="B210" s="13">
        <v>2011</v>
      </c>
      <c r="C210" s="16">
        <f t="shared" si="56"/>
        <v>11824349.27453</v>
      </c>
      <c r="D210" s="14">
        <f t="shared" si="57"/>
        <v>67.22</v>
      </c>
      <c r="E210" s="14">
        <v>76.75</v>
      </c>
      <c r="F210" s="14">
        <v>67.16</v>
      </c>
      <c r="G210" s="14">
        <v>222236</v>
      </c>
      <c r="H210" s="14">
        <v>1.34</v>
      </c>
      <c r="I210" s="26"/>
      <c r="J210" s="26"/>
      <c r="K210" s="27"/>
    </row>
    <row r="211" spans="1:11">
      <c r="A211" s="12"/>
      <c r="B211" s="13">
        <v>2012</v>
      </c>
      <c r="C211" s="16">
        <f t="shared" si="56"/>
        <v>11982795.5548087</v>
      </c>
      <c r="D211" s="14">
        <f t="shared" si="57"/>
        <v>68.39</v>
      </c>
      <c r="E211" s="14">
        <v>77.5</v>
      </c>
      <c r="F211" s="17">
        <v>68.1</v>
      </c>
      <c r="G211" s="14">
        <v>222236</v>
      </c>
      <c r="H211" s="14"/>
      <c r="I211" s="26"/>
      <c r="J211" s="26"/>
      <c r="K211" s="27"/>
    </row>
    <row r="212" spans="1:11">
      <c r="A212" s="12" t="s">
        <v>57</v>
      </c>
      <c r="B212" s="13"/>
      <c r="C212" s="14"/>
      <c r="D212" s="14"/>
      <c r="E212" s="14"/>
      <c r="F212" s="14"/>
      <c r="G212" s="14"/>
      <c r="H212" s="14"/>
      <c r="I212" s="28"/>
      <c r="J212" s="28"/>
      <c r="K212" s="29"/>
    </row>
    <row r="213" spans="1:11">
      <c r="A213" s="12" t="s">
        <v>58</v>
      </c>
      <c r="B213" s="13"/>
      <c r="C213" s="14"/>
      <c r="D213" s="14"/>
      <c r="E213" s="14"/>
      <c r="F213" s="14"/>
      <c r="G213" s="14"/>
      <c r="H213" s="14"/>
      <c r="I213" s="28"/>
      <c r="J213" s="28"/>
      <c r="K213" s="29"/>
    </row>
    <row r="214" spans="1:11">
      <c r="A214" s="12"/>
      <c r="B214" s="13">
        <v>2001</v>
      </c>
      <c r="C214" s="14">
        <v>26945829</v>
      </c>
      <c r="D214" s="14">
        <v>53.56</v>
      </c>
      <c r="E214" s="14">
        <v>66.6</v>
      </c>
      <c r="F214" s="17">
        <v>43</v>
      </c>
      <c r="G214" s="14">
        <v>79714</v>
      </c>
      <c r="H214" s="14">
        <v>1.79</v>
      </c>
      <c r="I214" s="23" t="s">
        <v>59</v>
      </c>
      <c r="J214" s="24" t="s">
        <v>59</v>
      </c>
      <c r="K214" s="30" t="s">
        <v>59</v>
      </c>
    </row>
    <row r="215" spans="1:11">
      <c r="A215" s="12"/>
      <c r="B215" s="13">
        <v>2002</v>
      </c>
      <c r="C215" s="16">
        <f>(C214*H214)/100+C214</f>
        <v>27428159.3391</v>
      </c>
      <c r="D215" s="14">
        <f>D214+1.3</f>
        <v>54.86</v>
      </c>
      <c r="E215" s="14">
        <f>E214+0.99</f>
        <v>67.59</v>
      </c>
      <c r="F215" s="17">
        <f>F214+1.4</f>
        <v>44.4</v>
      </c>
      <c r="G215" s="14">
        <v>79714</v>
      </c>
      <c r="H215" s="14">
        <v>1.74</v>
      </c>
      <c r="I215" s="26"/>
      <c r="J215" s="26"/>
      <c r="K215" s="27"/>
    </row>
    <row r="216" spans="1:11">
      <c r="A216" s="12"/>
      <c r="B216" s="13">
        <v>2003</v>
      </c>
      <c r="C216" s="16">
        <f t="shared" ref="C216:C225" si="60">(C215*H215)/100+C215</f>
        <v>27905409.3116003</v>
      </c>
      <c r="D216" s="14">
        <f t="shared" ref="D216:D225" si="61">D215+1.3</f>
        <v>56.16</v>
      </c>
      <c r="E216" s="14">
        <f t="shared" ref="E216:E223" si="62">E215+0.99</f>
        <v>68.58</v>
      </c>
      <c r="F216" s="17">
        <f t="shared" ref="F216:F223" si="63">F215+1.4</f>
        <v>45.8</v>
      </c>
      <c r="G216" s="14">
        <v>79714</v>
      </c>
      <c r="H216" s="14">
        <v>1.69</v>
      </c>
      <c r="I216" s="26"/>
      <c r="J216" s="26"/>
      <c r="K216" s="27"/>
    </row>
    <row r="217" spans="1:11">
      <c r="A217" s="12"/>
      <c r="B217" s="13">
        <v>2004</v>
      </c>
      <c r="C217" s="16">
        <f t="shared" si="60"/>
        <v>28377010.7289664</v>
      </c>
      <c r="D217" s="14">
        <f t="shared" si="61"/>
        <v>57.46</v>
      </c>
      <c r="E217" s="14">
        <f t="shared" si="62"/>
        <v>69.57</v>
      </c>
      <c r="F217" s="17">
        <f t="shared" si="63"/>
        <v>47.2</v>
      </c>
      <c r="G217" s="14">
        <v>79714</v>
      </c>
      <c r="H217" s="14">
        <v>1.62</v>
      </c>
      <c r="I217" s="26"/>
      <c r="J217" s="26"/>
      <c r="K217" s="27"/>
    </row>
    <row r="218" spans="1:11">
      <c r="A218" s="12"/>
      <c r="B218" s="13">
        <v>2005</v>
      </c>
      <c r="C218" s="16">
        <f t="shared" si="60"/>
        <v>28836718.3027756</v>
      </c>
      <c r="D218" s="14">
        <f t="shared" si="61"/>
        <v>58.76</v>
      </c>
      <c r="E218" s="14">
        <f t="shared" si="62"/>
        <v>70.56</v>
      </c>
      <c r="F218" s="17">
        <f t="shared" si="63"/>
        <v>48.6</v>
      </c>
      <c r="G218" s="14">
        <v>79714</v>
      </c>
      <c r="H218" s="14">
        <v>1.54</v>
      </c>
      <c r="I218" s="26"/>
      <c r="J218" s="26"/>
      <c r="K218" s="27"/>
    </row>
    <row r="219" spans="1:11">
      <c r="A219" s="12"/>
      <c r="B219" s="13">
        <v>2006</v>
      </c>
      <c r="C219" s="16">
        <f t="shared" si="60"/>
        <v>29280803.7646384</v>
      </c>
      <c r="D219" s="14">
        <f t="shared" si="61"/>
        <v>60.06</v>
      </c>
      <c r="E219" s="14">
        <f t="shared" si="62"/>
        <v>71.55</v>
      </c>
      <c r="F219" s="17">
        <f t="shared" si="63"/>
        <v>50</v>
      </c>
      <c r="G219" s="14">
        <v>79714</v>
      </c>
      <c r="H219" s="14">
        <v>1.48</v>
      </c>
      <c r="I219" s="26"/>
      <c r="J219" s="26"/>
      <c r="K219" s="27"/>
    </row>
    <row r="220" spans="1:11">
      <c r="A220" s="12"/>
      <c r="B220" s="13">
        <v>2007</v>
      </c>
      <c r="C220" s="16">
        <f t="shared" si="60"/>
        <v>29714159.660355</v>
      </c>
      <c r="D220" s="14">
        <f t="shared" si="61"/>
        <v>61.36</v>
      </c>
      <c r="E220" s="14">
        <f t="shared" si="62"/>
        <v>72.54</v>
      </c>
      <c r="F220" s="17">
        <f t="shared" si="63"/>
        <v>51.4</v>
      </c>
      <c r="G220" s="14">
        <v>79714</v>
      </c>
      <c r="H220" s="14">
        <v>1.43</v>
      </c>
      <c r="I220" s="26"/>
      <c r="J220" s="26"/>
      <c r="K220" s="27"/>
    </row>
    <row r="221" spans="1:11">
      <c r="A221" s="12"/>
      <c r="B221" s="13">
        <v>2008</v>
      </c>
      <c r="C221" s="16">
        <f t="shared" si="60"/>
        <v>30139072.1434981</v>
      </c>
      <c r="D221" s="14">
        <f t="shared" si="61"/>
        <v>62.66</v>
      </c>
      <c r="E221" s="14">
        <f t="shared" si="62"/>
        <v>73.53</v>
      </c>
      <c r="F221" s="17">
        <f t="shared" si="63"/>
        <v>52.8</v>
      </c>
      <c r="G221" s="14">
        <v>79714</v>
      </c>
      <c r="H221" s="17">
        <v>1.4</v>
      </c>
      <c r="I221" s="26"/>
      <c r="J221" s="26"/>
      <c r="K221" s="27"/>
    </row>
    <row r="222" spans="1:11">
      <c r="A222" s="12"/>
      <c r="B222" s="13">
        <v>2009</v>
      </c>
      <c r="C222" s="16">
        <f t="shared" si="60"/>
        <v>30561019.1535071</v>
      </c>
      <c r="D222" s="14">
        <f t="shared" si="61"/>
        <v>63.96</v>
      </c>
      <c r="E222" s="14">
        <f t="shared" si="62"/>
        <v>74.52</v>
      </c>
      <c r="F222" s="17">
        <f t="shared" si="63"/>
        <v>54.2</v>
      </c>
      <c r="G222" s="14">
        <v>79714</v>
      </c>
      <c r="H222" s="14">
        <v>1.39</v>
      </c>
      <c r="I222" s="26"/>
      <c r="J222" s="26"/>
      <c r="K222" s="27"/>
    </row>
    <row r="223" spans="1:11">
      <c r="A223" s="12"/>
      <c r="B223" s="13">
        <v>2010</v>
      </c>
      <c r="C223" s="16">
        <f t="shared" si="60"/>
        <v>30985817.3197408</v>
      </c>
      <c r="D223" s="14">
        <f t="shared" si="61"/>
        <v>65.26</v>
      </c>
      <c r="E223" s="14">
        <f t="shared" si="62"/>
        <v>75.5099999999999</v>
      </c>
      <c r="F223" s="17">
        <f t="shared" si="63"/>
        <v>55.6</v>
      </c>
      <c r="G223" s="14">
        <v>79714</v>
      </c>
      <c r="H223" s="14">
        <v>1.37</v>
      </c>
      <c r="I223" s="26"/>
      <c r="J223" s="26"/>
      <c r="K223" s="27"/>
    </row>
    <row r="224" spans="1:11">
      <c r="A224" s="12"/>
      <c r="B224" s="13">
        <v>2011</v>
      </c>
      <c r="C224" s="16">
        <f t="shared" si="60"/>
        <v>31410323.0170213</v>
      </c>
      <c r="D224" s="14">
        <f t="shared" si="61"/>
        <v>66.56</v>
      </c>
      <c r="E224" s="14">
        <v>76.75</v>
      </c>
      <c r="F224" s="14">
        <v>56.43</v>
      </c>
      <c r="G224" s="14">
        <v>79716</v>
      </c>
      <c r="H224" s="14">
        <v>1.34</v>
      </c>
      <c r="I224" s="26"/>
      <c r="J224" s="26"/>
      <c r="K224" s="27"/>
    </row>
    <row r="225" spans="1:11">
      <c r="A225" s="12"/>
      <c r="B225" s="13">
        <v>2012</v>
      </c>
      <c r="C225" s="16">
        <f t="shared" si="60"/>
        <v>31831221.3454494</v>
      </c>
      <c r="D225" s="14">
        <f t="shared" si="61"/>
        <v>67.86</v>
      </c>
      <c r="E225" s="14">
        <v>77.31</v>
      </c>
      <c r="F225" s="14">
        <v>57.22</v>
      </c>
      <c r="G225" s="14">
        <v>79716</v>
      </c>
      <c r="H225" s="14"/>
      <c r="I225" s="26"/>
      <c r="J225" s="26"/>
      <c r="K225" s="27"/>
    </row>
    <row r="226" spans="1:11">
      <c r="A226" s="12" t="s">
        <v>60</v>
      </c>
      <c r="B226" s="13"/>
      <c r="C226" s="14"/>
      <c r="D226" s="14"/>
      <c r="E226" s="14"/>
      <c r="F226" s="14"/>
      <c r="G226" s="14"/>
      <c r="H226" s="14"/>
      <c r="I226" s="28"/>
      <c r="J226" s="28"/>
      <c r="K226" s="29"/>
    </row>
    <row r="227" spans="1:11">
      <c r="A227" s="12" t="s">
        <v>61</v>
      </c>
      <c r="B227" s="13"/>
      <c r="C227" s="14"/>
      <c r="D227" s="14"/>
      <c r="E227" s="14"/>
      <c r="F227" s="14"/>
      <c r="G227" s="14"/>
      <c r="H227" s="14"/>
      <c r="I227" s="28"/>
      <c r="J227" s="28"/>
      <c r="K227" s="29"/>
    </row>
    <row r="228" spans="1:11">
      <c r="A228" s="12"/>
      <c r="B228" s="13">
        <v>2001</v>
      </c>
      <c r="C228" s="14">
        <v>52850562</v>
      </c>
      <c r="D228" s="14">
        <v>66.64</v>
      </c>
      <c r="E228" s="14">
        <v>76.1</v>
      </c>
      <c r="F228" s="14">
        <v>56.87</v>
      </c>
      <c r="G228" s="14">
        <v>191791</v>
      </c>
      <c r="H228" s="14">
        <v>1.79</v>
      </c>
      <c r="I228" s="23" t="s">
        <v>62</v>
      </c>
      <c r="J228" s="24" t="s">
        <v>62</v>
      </c>
      <c r="K228" s="30" t="s">
        <v>62</v>
      </c>
    </row>
    <row r="229" spans="1:11">
      <c r="A229" s="12"/>
      <c r="B229" s="13">
        <v>2002</v>
      </c>
      <c r="C229" s="16">
        <f>(C228*H228)/100+C228</f>
        <v>53796587.0598</v>
      </c>
      <c r="D229" s="14">
        <f>D228+0.9</f>
        <v>67.54</v>
      </c>
      <c r="E229" s="14">
        <f>E228+0.6</f>
        <v>76.7</v>
      </c>
      <c r="F229" s="14">
        <f>F228+1.1</f>
        <v>57.97</v>
      </c>
      <c r="G229" s="14">
        <v>191791</v>
      </c>
      <c r="H229" s="14">
        <v>1.74</v>
      </c>
      <c r="I229" s="26"/>
      <c r="J229" s="26"/>
      <c r="K229" s="27"/>
    </row>
    <row r="230" spans="1:11">
      <c r="A230" s="12"/>
      <c r="B230" s="13">
        <v>2003</v>
      </c>
      <c r="C230" s="16">
        <f t="shared" ref="C230:C239" si="64">(C229*H229)/100+C229</f>
        <v>54732647.6746405</v>
      </c>
      <c r="D230" s="14">
        <f t="shared" ref="D230:D239" si="65">D229+0.9</f>
        <v>68.44</v>
      </c>
      <c r="E230" s="14">
        <f t="shared" ref="E230:E237" si="66">E229+0.6</f>
        <v>77.3</v>
      </c>
      <c r="F230" s="14">
        <f t="shared" ref="F230:F237" si="67">F229+1.1</f>
        <v>59.07</v>
      </c>
      <c r="G230" s="14">
        <v>191791</v>
      </c>
      <c r="H230" s="14">
        <v>1.69</v>
      </c>
      <c r="I230" s="26"/>
      <c r="J230" s="26"/>
      <c r="K230" s="27"/>
    </row>
    <row r="231" spans="1:11">
      <c r="A231" s="12"/>
      <c r="B231" s="13">
        <v>2004</v>
      </c>
      <c r="C231" s="16">
        <f t="shared" si="64"/>
        <v>55657629.4203419</v>
      </c>
      <c r="D231" s="14">
        <f t="shared" si="65"/>
        <v>69.34</v>
      </c>
      <c r="E231" s="14">
        <f t="shared" si="66"/>
        <v>77.9</v>
      </c>
      <c r="F231" s="14">
        <f t="shared" si="67"/>
        <v>60.17</v>
      </c>
      <c r="G231" s="14">
        <v>191791</v>
      </c>
      <c r="H231" s="14">
        <v>1.62</v>
      </c>
      <c r="I231" s="26"/>
      <c r="J231" s="26"/>
      <c r="K231" s="27"/>
    </row>
    <row r="232" spans="1:11">
      <c r="A232" s="12"/>
      <c r="B232" s="13">
        <v>2005</v>
      </c>
      <c r="C232" s="16">
        <f t="shared" si="64"/>
        <v>56559283.0169515</v>
      </c>
      <c r="D232" s="14">
        <f t="shared" si="65"/>
        <v>70.24</v>
      </c>
      <c r="E232" s="14">
        <f t="shared" si="66"/>
        <v>78.5</v>
      </c>
      <c r="F232" s="14">
        <f t="shared" si="67"/>
        <v>61.27</v>
      </c>
      <c r="G232" s="14">
        <v>191791</v>
      </c>
      <c r="H232" s="14">
        <v>1.54</v>
      </c>
      <c r="I232" s="26"/>
      <c r="J232" s="26"/>
      <c r="K232" s="27"/>
    </row>
    <row r="233" spans="1:11">
      <c r="A233" s="12"/>
      <c r="B233" s="13">
        <v>2006</v>
      </c>
      <c r="C233" s="16">
        <f t="shared" si="64"/>
        <v>57430295.9754125</v>
      </c>
      <c r="D233" s="14">
        <f t="shared" si="65"/>
        <v>71.14</v>
      </c>
      <c r="E233" s="14">
        <f t="shared" si="66"/>
        <v>79.1</v>
      </c>
      <c r="F233" s="14">
        <f t="shared" si="67"/>
        <v>62.37</v>
      </c>
      <c r="G233" s="14">
        <v>191791</v>
      </c>
      <c r="H233" s="14">
        <v>1.48</v>
      </c>
      <c r="I233" s="26"/>
      <c r="J233" s="26"/>
      <c r="K233" s="27"/>
    </row>
    <row r="234" spans="1:11">
      <c r="A234" s="12"/>
      <c r="B234" s="13">
        <v>2007</v>
      </c>
      <c r="C234" s="16">
        <f t="shared" si="64"/>
        <v>58280264.3558486</v>
      </c>
      <c r="D234" s="14">
        <f t="shared" si="65"/>
        <v>72.04</v>
      </c>
      <c r="E234" s="14">
        <f t="shared" si="66"/>
        <v>79.7</v>
      </c>
      <c r="F234" s="14">
        <f t="shared" si="67"/>
        <v>63.47</v>
      </c>
      <c r="G234" s="14">
        <v>191791</v>
      </c>
      <c r="H234" s="14">
        <v>1.43</v>
      </c>
      <c r="I234" s="26"/>
      <c r="J234" s="26"/>
      <c r="K234" s="27"/>
    </row>
    <row r="235" spans="1:11">
      <c r="A235" s="12"/>
      <c r="B235" s="13">
        <v>2008</v>
      </c>
      <c r="C235" s="16">
        <f t="shared" si="64"/>
        <v>59113672.1361373</v>
      </c>
      <c r="D235" s="14">
        <f t="shared" si="65"/>
        <v>72.94</v>
      </c>
      <c r="E235" s="14">
        <f t="shared" si="66"/>
        <v>80.3</v>
      </c>
      <c r="F235" s="14">
        <f t="shared" si="67"/>
        <v>64.57</v>
      </c>
      <c r="G235" s="14">
        <v>191791</v>
      </c>
      <c r="H235" s="17">
        <v>1.4</v>
      </c>
      <c r="I235" s="26"/>
      <c r="J235" s="26"/>
      <c r="K235" s="27"/>
    </row>
    <row r="236" spans="1:11">
      <c r="A236" s="12"/>
      <c r="B236" s="13">
        <v>2009</v>
      </c>
      <c r="C236" s="16">
        <f t="shared" si="64"/>
        <v>59941263.5460432</v>
      </c>
      <c r="D236" s="14">
        <f t="shared" si="65"/>
        <v>73.84</v>
      </c>
      <c r="E236" s="14">
        <f t="shared" si="66"/>
        <v>80.8999999999999</v>
      </c>
      <c r="F236" s="14">
        <f t="shared" si="67"/>
        <v>65.67</v>
      </c>
      <c r="G236" s="14">
        <v>191791</v>
      </c>
      <c r="H236" s="14">
        <v>1.39</v>
      </c>
      <c r="I236" s="26"/>
      <c r="J236" s="26"/>
      <c r="K236" s="27"/>
    </row>
    <row r="237" spans="1:11">
      <c r="A237" s="12"/>
      <c r="B237" s="13">
        <v>2010</v>
      </c>
      <c r="C237" s="16">
        <f t="shared" si="64"/>
        <v>60774447.1093332</v>
      </c>
      <c r="D237" s="14">
        <f t="shared" si="65"/>
        <v>74.7400000000001</v>
      </c>
      <c r="E237" s="14">
        <f t="shared" si="66"/>
        <v>81.4999999999999</v>
      </c>
      <c r="F237" s="14">
        <f t="shared" si="67"/>
        <v>66.77</v>
      </c>
      <c r="G237" s="14">
        <v>191791</v>
      </c>
      <c r="H237" s="14">
        <v>1.37</v>
      </c>
      <c r="I237" s="26"/>
      <c r="J237" s="26"/>
      <c r="K237" s="27"/>
    </row>
    <row r="238" spans="1:11">
      <c r="A238" s="12"/>
      <c r="B238" s="13">
        <v>2011</v>
      </c>
      <c r="C238" s="16">
        <f t="shared" si="64"/>
        <v>61607057.0347311</v>
      </c>
      <c r="D238" s="14">
        <f t="shared" si="65"/>
        <v>75.6400000000001</v>
      </c>
      <c r="E238" s="14">
        <v>82.47</v>
      </c>
      <c r="F238" s="14">
        <v>68.08</v>
      </c>
      <c r="G238" s="14">
        <v>191791</v>
      </c>
      <c r="H238" s="14">
        <v>1.34</v>
      </c>
      <c r="I238" s="26"/>
      <c r="J238" s="26"/>
      <c r="K238" s="27"/>
    </row>
    <row r="239" spans="1:11">
      <c r="A239" s="12"/>
      <c r="B239" s="13">
        <v>2012</v>
      </c>
      <c r="C239" s="16">
        <f t="shared" si="64"/>
        <v>62432591.5989965</v>
      </c>
      <c r="D239" s="14">
        <f t="shared" si="65"/>
        <v>76.5400000000001</v>
      </c>
      <c r="E239" s="14">
        <v>83.11</v>
      </c>
      <c r="F239" s="14">
        <v>69.11</v>
      </c>
      <c r="G239" s="14">
        <v>191791</v>
      </c>
      <c r="H239" s="14"/>
      <c r="I239" s="26"/>
      <c r="J239" s="26"/>
      <c r="K239" s="27"/>
    </row>
    <row r="240" spans="1:11">
      <c r="A240" s="12" t="s">
        <v>63</v>
      </c>
      <c r="B240" s="13"/>
      <c r="C240" s="14"/>
      <c r="D240" s="14"/>
      <c r="E240" s="14"/>
      <c r="F240" s="14"/>
      <c r="G240" s="14"/>
      <c r="H240" s="14"/>
      <c r="I240" s="28"/>
      <c r="J240" s="28"/>
      <c r="K240" s="29"/>
    </row>
    <row r="241" spans="1:11">
      <c r="A241" s="12" t="s">
        <v>64</v>
      </c>
      <c r="B241" s="13"/>
      <c r="C241" s="14"/>
      <c r="D241" s="14"/>
      <c r="E241" s="14"/>
      <c r="F241" s="14"/>
      <c r="G241" s="14"/>
      <c r="H241" s="14"/>
      <c r="I241" s="28"/>
      <c r="J241" s="28"/>
      <c r="K241" s="29"/>
    </row>
    <row r="242" spans="1:11">
      <c r="A242" s="12"/>
      <c r="B242" s="13">
        <v>2001</v>
      </c>
      <c r="C242" s="14">
        <v>31841374</v>
      </c>
      <c r="D242" s="14">
        <v>90.86</v>
      </c>
      <c r="E242" s="14">
        <v>94.24</v>
      </c>
      <c r="F242" s="14">
        <v>87.72</v>
      </c>
      <c r="G242" s="14">
        <v>38863</v>
      </c>
      <c r="H242" s="14">
        <v>1.79</v>
      </c>
      <c r="I242" s="23" t="s">
        <v>65</v>
      </c>
      <c r="J242" s="24" t="s">
        <v>65</v>
      </c>
      <c r="K242" s="30" t="s">
        <v>65</v>
      </c>
    </row>
    <row r="243" spans="1:11">
      <c r="A243" s="12"/>
      <c r="B243" s="13">
        <v>2002</v>
      </c>
      <c r="C243" s="16">
        <f>(C242*H242)/100+C242</f>
        <v>32411334.5946</v>
      </c>
      <c r="D243" s="14">
        <f>D242+0.3</f>
        <v>91.16</v>
      </c>
      <c r="E243" s="14">
        <f>E242+0.2</f>
        <v>94.44</v>
      </c>
      <c r="F243" s="14">
        <f>F242+0.4</f>
        <v>88.12</v>
      </c>
      <c r="G243" s="14">
        <v>38863</v>
      </c>
      <c r="H243" s="14">
        <v>1.74</v>
      </c>
      <c r="I243" s="26"/>
      <c r="J243" s="26"/>
      <c r="K243" s="27"/>
    </row>
    <row r="244" spans="1:11">
      <c r="A244" s="12"/>
      <c r="B244" s="13">
        <v>2003</v>
      </c>
      <c r="C244" s="16">
        <f t="shared" ref="C244:C253" si="68">(C243*H243)/100+C243</f>
        <v>32975291.816546</v>
      </c>
      <c r="D244" s="14">
        <f t="shared" ref="D244:D253" si="69">D243+0.3</f>
        <v>91.46</v>
      </c>
      <c r="E244" s="14">
        <f t="shared" ref="E244:E251" si="70">E243+0.2</f>
        <v>94.64</v>
      </c>
      <c r="F244" s="14">
        <f t="shared" ref="F244:F251" si="71">F243+0.4</f>
        <v>88.52</v>
      </c>
      <c r="G244" s="14">
        <v>38863</v>
      </c>
      <c r="H244" s="14">
        <v>1.69</v>
      </c>
      <c r="I244" s="26"/>
      <c r="J244" s="26"/>
      <c r="K244" s="27"/>
    </row>
    <row r="245" spans="1:11">
      <c r="A245" s="12"/>
      <c r="B245" s="13">
        <v>2004</v>
      </c>
      <c r="C245" s="16">
        <f t="shared" si="68"/>
        <v>33532574.2482457</v>
      </c>
      <c r="D245" s="14">
        <f t="shared" si="69"/>
        <v>91.76</v>
      </c>
      <c r="E245" s="14">
        <f t="shared" si="70"/>
        <v>94.84</v>
      </c>
      <c r="F245" s="14">
        <f t="shared" si="71"/>
        <v>88.92</v>
      </c>
      <c r="G245" s="14">
        <v>38863</v>
      </c>
      <c r="H245" s="14">
        <v>1.62</v>
      </c>
      <c r="I245" s="26"/>
      <c r="J245" s="26"/>
      <c r="K245" s="27"/>
    </row>
    <row r="246" spans="1:11">
      <c r="A246" s="12"/>
      <c r="B246" s="13">
        <v>2005</v>
      </c>
      <c r="C246" s="16">
        <f t="shared" si="68"/>
        <v>34075801.9510672</v>
      </c>
      <c r="D246" s="14">
        <f t="shared" si="69"/>
        <v>92.06</v>
      </c>
      <c r="E246" s="14">
        <f t="shared" si="70"/>
        <v>95.04</v>
      </c>
      <c r="F246" s="14">
        <f t="shared" si="71"/>
        <v>89.32</v>
      </c>
      <c r="G246" s="14">
        <v>38863</v>
      </c>
      <c r="H246" s="14">
        <v>1.54</v>
      </c>
      <c r="I246" s="26"/>
      <c r="J246" s="26"/>
      <c r="K246" s="27"/>
    </row>
    <row r="247" spans="1:11">
      <c r="A247" s="12"/>
      <c r="B247" s="13">
        <v>2006</v>
      </c>
      <c r="C247" s="16">
        <f t="shared" si="68"/>
        <v>34600569.3011137</v>
      </c>
      <c r="D247" s="14">
        <f t="shared" si="69"/>
        <v>92.36</v>
      </c>
      <c r="E247" s="14">
        <f t="shared" si="70"/>
        <v>95.24</v>
      </c>
      <c r="F247" s="14">
        <f t="shared" si="71"/>
        <v>89.72</v>
      </c>
      <c r="G247" s="14">
        <v>38863</v>
      </c>
      <c r="H247" s="14">
        <v>1.48</v>
      </c>
      <c r="I247" s="26"/>
      <c r="J247" s="26"/>
      <c r="K247" s="27"/>
    </row>
    <row r="248" spans="1:11">
      <c r="A248" s="12"/>
      <c r="B248" s="13">
        <v>2007</v>
      </c>
      <c r="C248" s="16">
        <f t="shared" si="68"/>
        <v>35112657.7267702</v>
      </c>
      <c r="D248" s="14">
        <f t="shared" si="69"/>
        <v>92.66</v>
      </c>
      <c r="E248" s="14">
        <f t="shared" si="70"/>
        <v>95.44</v>
      </c>
      <c r="F248" s="14">
        <f t="shared" si="71"/>
        <v>90.12</v>
      </c>
      <c r="G248" s="14">
        <v>38863</v>
      </c>
      <c r="H248" s="14">
        <v>1.43</v>
      </c>
      <c r="I248" s="26"/>
      <c r="J248" s="26"/>
      <c r="K248" s="27"/>
    </row>
    <row r="249" spans="1:11">
      <c r="A249" s="12"/>
      <c r="B249" s="13">
        <v>2008</v>
      </c>
      <c r="C249" s="16">
        <f t="shared" si="68"/>
        <v>35614768.732263</v>
      </c>
      <c r="D249" s="14">
        <f t="shared" si="69"/>
        <v>92.96</v>
      </c>
      <c r="E249" s="14">
        <f t="shared" si="70"/>
        <v>95.64</v>
      </c>
      <c r="F249" s="14">
        <f t="shared" si="71"/>
        <v>90.52</v>
      </c>
      <c r="G249" s="14">
        <v>38863</v>
      </c>
      <c r="H249" s="17">
        <v>1.4</v>
      </c>
      <c r="I249" s="26"/>
      <c r="J249" s="26"/>
      <c r="K249" s="27"/>
    </row>
    <row r="250" spans="1:11">
      <c r="A250" s="12"/>
      <c r="B250" s="13">
        <v>2009</v>
      </c>
      <c r="C250" s="16">
        <f t="shared" si="68"/>
        <v>36113375.4945147</v>
      </c>
      <c r="D250" s="14">
        <f t="shared" si="69"/>
        <v>93.26</v>
      </c>
      <c r="E250" s="14">
        <f t="shared" si="70"/>
        <v>95.84</v>
      </c>
      <c r="F250" s="14">
        <f t="shared" si="71"/>
        <v>90.92</v>
      </c>
      <c r="G250" s="14">
        <v>38863</v>
      </c>
      <c r="H250" s="14">
        <v>1.39</v>
      </c>
      <c r="I250" s="26"/>
      <c r="J250" s="26"/>
      <c r="K250" s="27"/>
    </row>
    <row r="251" spans="1:11">
      <c r="A251" s="12"/>
      <c r="B251" s="13">
        <v>2010</v>
      </c>
      <c r="C251" s="16">
        <f t="shared" si="68"/>
        <v>36615351.4138884</v>
      </c>
      <c r="D251" s="14">
        <f t="shared" si="69"/>
        <v>93.56</v>
      </c>
      <c r="E251" s="14">
        <f t="shared" si="70"/>
        <v>96.04</v>
      </c>
      <c r="F251" s="14">
        <f t="shared" si="71"/>
        <v>91.32</v>
      </c>
      <c r="G251" s="14">
        <v>38863</v>
      </c>
      <c r="H251" s="14">
        <v>1.37</v>
      </c>
      <c r="I251" s="26"/>
      <c r="J251" s="26"/>
      <c r="K251" s="27"/>
    </row>
    <row r="252" spans="1:11">
      <c r="A252" s="12"/>
      <c r="B252" s="13">
        <v>2011</v>
      </c>
      <c r="C252" s="16">
        <f t="shared" si="68"/>
        <v>37116981.7282587</v>
      </c>
      <c r="D252" s="14">
        <f t="shared" si="69"/>
        <v>93.86</v>
      </c>
      <c r="E252" s="14">
        <v>96.11</v>
      </c>
      <c r="F252" s="14">
        <v>92.07</v>
      </c>
      <c r="G252" s="14">
        <v>38852</v>
      </c>
      <c r="H252" s="14">
        <v>1.34</v>
      </c>
      <c r="I252" s="26"/>
      <c r="J252" s="26"/>
      <c r="K252" s="27"/>
    </row>
    <row r="253" spans="1:11">
      <c r="A253" s="12"/>
      <c r="B253" s="13">
        <v>2012</v>
      </c>
      <c r="C253" s="16">
        <f t="shared" si="68"/>
        <v>37614349.2834174</v>
      </c>
      <c r="D253" s="14">
        <f t="shared" si="69"/>
        <v>94.16</v>
      </c>
      <c r="E253" s="17">
        <v>96.9</v>
      </c>
      <c r="F253" s="14">
        <v>93.01</v>
      </c>
      <c r="G253" s="14">
        <v>38852</v>
      </c>
      <c r="H253" s="14"/>
      <c r="I253" s="26"/>
      <c r="J253" s="26"/>
      <c r="K253" s="27"/>
    </row>
    <row r="254" spans="1:11">
      <c r="A254" s="12" t="s">
        <v>66</v>
      </c>
      <c r="B254" s="13"/>
      <c r="C254" s="14"/>
      <c r="D254" s="14"/>
      <c r="E254" s="14"/>
      <c r="F254" s="14"/>
      <c r="G254" s="14"/>
      <c r="H254" s="14"/>
      <c r="I254" s="28"/>
      <c r="J254" s="28"/>
      <c r="K254" s="29"/>
    </row>
    <row r="255" spans="1:11">
      <c r="A255" s="12" t="s">
        <v>67</v>
      </c>
      <c r="B255" s="13"/>
      <c r="C255" s="14"/>
      <c r="D255" s="14"/>
      <c r="E255" s="14"/>
      <c r="F255" s="14"/>
      <c r="G255" s="14"/>
      <c r="H255" s="14"/>
      <c r="I255" s="28"/>
      <c r="J255" s="28"/>
      <c r="K255" s="29"/>
    </row>
    <row r="256" spans="1:11">
      <c r="A256" s="12"/>
      <c r="B256" s="13">
        <v>2001</v>
      </c>
      <c r="C256" s="14">
        <v>60650</v>
      </c>
      <c r="D256" s="14">
        <v>86.66</v>
      </c>
      <c r="E256" s="14">
        <v>92.53</v>
      </c>
      <c r="F256" s="14">
        <v>80.47</v>
      </c>
      <c r="G256" s="14">
        <v>32</v>
      </c>
      <c r="H256" s="14">
        <v>1.79</v>
      </c>
      <c r="I256" s="23" t="s">
        <v>68</v>
      </c>
      <c r="J256" s="24" t="s">
        <v>68</v>
      </c>
      <c r="K256" s="30" t="s">
        <v>68</v>
      </c>
    </row>
    <row r="257" spans="1:11">
      <c r="A257" s="12"/>
      <c r="B257" s="13">
        <v>2002</v>
      </c>
      <c r="C257" s="16">
        <f>(C256*H256)/100+C256</f>
        <v>61735.635</v>
      </c>
      <c r="D257" s="14">
        <f>D256+0.5</f>
        <v>87.16</v>
      </c>
      <c r="E257" s="14">
        <f>E256+0.3</f>
        <v>92.83</v>
      </c>
      <c r="F257" s="14">
        <f>F256+0.7</f>
        <v>81.17</v>
      </c>
      <c r="G257" s="14">
        <v>32</v>
      </c>
      <c r="H257" s="14">
        <v>1.74</v>
      </c>
      <c r="I257" s="26"/>
      <c r="J257" s="26"/>
      <c r="K257" s="27"/>
    </row>
    <row r="258" spans="1:11">
      <c r="A258" s="12"/>
      <c r="B258" s="13">
        <v>2003</v>
      </c>
      <c r="C258" s="16">
        <f t="shared" ref="C258:C267" si="72">(C257*H257)/100+C257</f>
        <v>62809.835049</v>
      </c>
      <c r="D258" s="14">
        <f t="shared" ref="D258:D267" si="73">D257+0.5</f>
        <v>87.66</v>
      </c>
      <c r="E258" s="14">
        <f t="shared" ref="E258:E265" si="74">E257+0.3</f>
        <v>93.13</v>
      </c>
      <c r="F258" s="14">
        <f t="shared" ref="F258:F265" si="75">F257+0.7</f>
        <v>81.87</v>
      </c>
      <c r="G258" s="14">
        <v>32</v>
      </c>
      <c r="H258" s="14">
        <v>1.69</v>
      </c>
      <c r="I258" s="26"/>
      <c r="J258" s="26"/>
      <c r="K258" s="27"/>
    </row>
    <row r="259" spans="1:11">
      <c r="A259" s="12"/>
      <c r="B259" s="13">
        <v>2004</v>
      </c>
      <c r="C259" s="16">
        <f t="shared" si="72"/>
        <v>63871.3212613281</v>
      </c>
      <c r="D259" s="14">
        <f t="shared" si="73"/>
        <v>88.16</v>
      </c>
      <c r="E259" s="14">
        <f t="shared" si="74"/>
        <v>93.43</v>
      </c>
      <c r="F259" s="14">
        <f t="shared" si="75"/>
        <v>82.57</v>
      </c>
      <c r="G259" s="14">
        <v>32</v>
      </c>
      <c r="H259" s="14">
        <v>1.62</v>
      </c>
      <c r="I259" s="26"/>
      <c r="J259" s="26"/>
      <c r="K259" s="27"/>
    </row>
    <row r="260" spans="1:11">
      <c r="A260" s="12"/>
      <c r="B260" s="13">
        <v>2005</v>
      </c>
      <c r="C260" s="16">
        <f t="shared" si="72"/>
        <v>64906.0366657616</v>
      </c>
      <c r="D260" s="14">
        <f t="shared" si="73"/>
        <v>88.66</v>
      </c>
      <c r="E260" s="14">
        <f t="shared" si="74"/>
        <v>93.73</v>
      </c>
      <c r="F260" s="14">
        <f t="shared" si="75"/>
        <v>83.27</v>
      </c>
      <c r="G260" s="14">
        <v>32</v>
      </c>
      <c r="H260" s="14">
        <v>1.54</v>
      </c>
      <c r="I260" s="26"/>
      <c r="J260" s="26"/>
      <c r="K260" s="27"/>
    </row>
    <row r="261" spans="1:11">
      <c r="A261" s="12"/>
      <c r="B261" s="13">
        <v>2006</v>
      </c>
      <c r="C261" s="16">
        <f t="shared" si="72"/>
        <v>65905.5896304144</v>
      </c>
      <c r="D261" s="14">
        <f t="shared" si="73"/>
        <v>89.16</v>
      </c>
      <c r="E261" s="14">
        <f t="shared" si="74"/>
        <v>94.03</v>
      </c>
      <c r="F261" s="14">
        <f t="shared" si="75"/>
        <v>83.97</v>
      </c>
      <c r="G261" s="14">
        <v>32</v>
      </c>
      <c r="H261" s="14">
        <v>1.48</v>
      </c>
      <c r="I261" s="26"/>
      <c r="J261" s="26"/>
      <c r="K261" s="27"/>
    </row>
    <row r="262" spans="1:11">
      <c r="A262" s="12"/>
      <c r="B262" s="13">
        <v>2007</v>
      </c>
      <c r="C262" s="16">
        <f t="shared" si="72"/>
        <v>66880.9923569445</v>
      </c>
      <c r="D262" s="14">
        <f t="shared" si="73"/>
        <v>89.66</v>
      </c>
      <c r="E262" s="14">
        <f t="shared" si="74"/>
        <v>94.33</v>
      </c>
      <c r="F262" s="14">
        <f t="shared" si="75"/>
        <v>84.67</v>
      </c>
      <c r="G262" s="14">
        <v>32</v>
      </c>
      <c r="H262" s="14">
        <v>1.43</v>
      </c>
      <c r="I262" s="26"/>
      <c r="J262" s="26"/>
      <c r="K262" s="27"/>
    </row>
    <row r="263" spans="1:11">
      <c r="A263" s="12"/>
      <c r="B263" s="13">
        <v>2008</v>
      </c>
      <c r="C263" s="16">
        <f t="shared" si="72"/>
        <v>67837.3905476488</v>
      </c>
      <c r="D263" s="14">
        <f t="shared" si="73"/>
        <v>90.16</v>
      </c>
      <c r="E263" s="14">
        <f t="shared" si="74"/>
        <v>94.63</v>
      </c>
      <c r="F263" s="14">
        <f t="shared" si="75"/>
        <v>85.37</v>
      </c>
      <c r="G263" s="14">
        <v>32</v>
      </c>
      <c r="H263" s="17">
        <v>1.4</v>
      </c>
      <c r="I263" s="26"/>
      <c r="J263" s="26"/>
      <c r="K263" s="27"/>
    </row>
    <row r="264" spans="1:11">
      <c r="A264" s="12"/>
      <c r="B264" s="13">
        <v>2009</v>
      </c>
      <c r="C264" s="16">
        <f t="shared" si="72"/>
        <v>68787.1140153159</v>
      </c>
      <c r="D264" s="14">
        <f t="shared" si="73"/>
        <v>90.66</v>
      </c>
      <c r="E264" s="14">
        <f t="shared" si="74"/>
        <v>94.93</v>
      </c>
      <c r="F264" s="14">
        <f t="shared" si="75"/>
        <v>86.07</v>
      </c>
      <c r="G264" s="14">
        <v>32</v>
      </c>
      <c r="H264" s="14">
        <v>1.39</v>
      </c>
      <c r="I264" s="26"/>
      <c r="J264" s="26"/>
      <c r="K264" s="27"/>
    </row>
    <row r="265" spans="1:11">
      <c r="A265" s="12"/>
      <c r="B265" s="13">
        <v>2010</v>
      </c>
      <c r="C265" s="16">
        <f t="shared" si="72"/>
        <v>69743.2549001288</v>
      </c>
      <c r="D265" s="14">
        <f t="shared" si="73"/>
        <v>91.16</v>
      </c>
      <c r="E265" s="14">
        <f t="shared" si="74"/>
        <v>95.23</v>
      </c>
      <c r="F265" s="14">
        <f t="shared" si="75"/>
        <v>86.77</v>
      </c>
      <c r="G265" s="14">
        <v>32</v>
      </c>
      <c r="H265" s="14">
        <v>1.37</v>
      </c>
      <c r="I265" s="26"/>
      <c r="J265" s="26"/>
      <c r="K265" s="27"/>
    </row>
    <row r="266" spans="1:11">
      <c r="A266" s="12"/>
      <c r="B266" s="13">
        <v>2011</v>
      </c>
      <c r="C266" s="16">
        <f t="shared" si="72"/>
        <v>70698.7374922605</v>
      </c>
      <c r="D266" s="14">
        <f t="shared" si="73"/>
        <v>91.66</v>
      </c>
      <c r="E266" s="14">
        <v>95.56</v>
      </c>
      <c r="F266" s="14">
        <v>87.95</v>
      </c>
      <c r="G266" s="14">
        <v>30</v>
      </c>
      <c r="H266" s="14">
        <v>1.34</v>
      </c>
      <c r="I266" s="26"/>
      <c r="J266" s="26"/>
      <c r="K266" s="27"/>
    </row>
    <row r="267" spans="1:11">
      <c r="A267" s="12"/>
      <c r="B267" s="13">
        <v>2012</v>
      </c>
      <c r="C267" s="16">
        <f t="shared" si="72"/>
        <v>71646.1005746568</v>
      </c>
      <c r="D267" s="14">
        <f t="shared" si="73"/>
        <v>92.16</v>
      </c>
      <c r="E267" s="17">
        <v>96.2</v>
      </c>
      <c r="F267" s="14">
        <v>88.11</v>
      </c>
      <c r="G267" s="14">
        <v>30</v>
      </c>
      <c r="H267" s="14"/>
      <c r="I267" s="26"/>
      <c r="J267" s="26"/>
      <c r="K267" s="27"/>
    </row>
    <row r="268" spans="1:11">
      <c r="A268" s="12" t="s">
        <v>69</v>
      </c>
      <c r="B268" s="13"/>
      <c r="C268" s="14"/>
      <c r="D268" s="14"/>
      <c r="E268" s="14"/>
      <c r="F268" s="14"/>
      <c r="G268" s="14"/>
      <c r="H268" s="14"/>
      <c r="I268" s="28"/>
      <c r="J268" s="28"/>
      <c r="K268" s="32"/>
    </row>
    <row r="269" spans="1:11">
      <c r="A269" s="12" t="s">
        <v>70</v>
      </c>
      <c r="B269" s="13"/>
      <c r="C269" s="14"/>
      <c r="D269" s="14"/>
      <c r="E269" s="14"/>
      <c r="F269" s="14"/>
      <c r="G269" s="14"/>
      <c r="H269" s="14"/>
      <c r="I269" s="28"/>
      <c r="J269" s="28"/>
      <c r="K269" s="32"/>
    </row>
    <row r="270" spans="1:11">
      <c r="A270" s="12"/>
      <c r="B270" s="13">
        <v>2001</v>
      </c>
      <c r="C270" s="14">
        <v>60348023</v>
      </c>
      <c r="D270" s="14">
        <v>63.74</v>
      </c>
      <c r="E270" s="14">
        <v>76.06</v>
      </c>
      <c r="F270" s="14">
        <v>50.29</v>
      </c>
      <c r="G270" s="14">
        <v>308245</v>
      </c>
      <c r="H270" s="14">
        <v>1.79</v>
      </c>
      <c r="I270" s="23" t="s">
        <v>71</v>
      </c>
      <c r="J270" s="24" t="s">
        <v>71</v>
      </c>
      <c r="K270" s="30" t="s">
        <v>71</v>
      </c>
    </row>
    <row r="271" spans="1:11">
      <c r="A271" s="12"/>
      <c r="B271" s="13">
        <v>2002</v>
      </c>
      <c r="C271" s="16">
        <f>(C270*H270)/100+C270</f>
        <v>61428252.6117</v>
      </c>
      <c r="D271" s="14">
        <f>D270+0.57</f>
        <v>64.31</v>
      </c>
      <c r="E271" s="14">
        <f>E270+0.2</f>
        <v>76.26</v>
      </c>
      <c r="F271" s="14">
        <f>F270+0.9</f>
        <v>51.19</v>
      </c>
      <c r="G271" s="14">
        <v>308245</v>
      </c>
      <c r="H271" s="14">
        <v>1.74</v>
      </c>
      <c r="I271" s="26"/>
      <c r="J271" s="26"/>
      <c r="K271" s="27"/>
    </row>
    <row r="272" spans="1:11">
      <c r="A272" s="12"/>
      <c r="B272" s="13">
        <v>2003</v>
      </c>
      <c r="C272" s="16">
        <f t="shared" ref="C272:C281" si="76">(C271*H271)/100+C271</f>
        <v>62497104.2071436</v>
      </c>
      <c r="D272" s="14">
        <f t="shared" ref="D272:D281" si="77">D271+0.57</f>
        <v>64.88</v>
      </c>
      <c r="E272" s="14">
        <f t="shared" ref="E272:E279" si="78">E271+0.2</f>
        <v>76.46</v>
      </c>
      <c r="F272" s="14">
        <f t="shared" ref="F272:F279" si="79">F271+0.9</f>
        <v>52.09</v>
      </c>
      <c r="G272" s="14">
        <v>308245</v>
      </c>
      <c r="H272" s="14">
        <v>1.69</v>
      </c>
      <c r="I272" s="26"/>
      <c r="J272" s="26"/>
      <c r="K272" s="27"/>
    </row>
    <row r="273" spans="1:11">
      <c r="A273" s="12"/>
      <c r="B273" s="13">
        <v>2004</v>
      </c>
      <c r="C273" s="16">
        <f t="shared" si="76"/>
        <v>63553305.2682443</v>
      </c>
      <c r="D273" s="14">
        <f t="shared" si="77"/>
        <v>65.45</v>
      </c>
      <c r="E273" s="14">
        <f t="shared" si="78"/>
        <v>76.66</v>
      </c>
      <c r="F273" s="14">
        <f t="shared" si="79"/>
        <v>52.99</v>
      </c>
      <c r="G273" s="14">
        <v>308245</v>
      </c>
      <c r="H273" s="14">
        <v>1.62</v>
      </c>
      <c r="I273" s="26"/>
      <c r="J273" s="26"/>
      <c r="K273" s="27"/>
    </row>
    <row r="274" spans="1:11">
      <c r="A274" s="12"/>
      <c r="B274" s="13">
        <v>2005</v>
      </c>
      <c r="C274" s="16">
        <f t="shared" si="76"/>
        <v>64582868.8135899</v>
      </c>
      <c r="D274" s="14">
        <f t="shared" si="77"/>
        <v>66.02</v>
      </c>
      <c r="E274" s="14">
        <f t="shared" si="78"/>
        <v>76.86</v>
      </c>
      <c r="F274" s="14">
        <f t="shared" si="79"/>
        <v>53.89</v>
      </c>
      <c r="G274" s="14">
        <v>308245</v>
      </c>
      <c r="H274" s="14">
        <v>1.54</v>
      </c>
      <c r="I274" s="26"/>
      <c r="J274" s="26"/>
      <c r="K274" s="27"/>
    </row>
    <row r="275" spans="1:11">
      <c r="A275" s="12"/>
      <c r="B275" s="13">
        <v>2006</v>
      </c>
      <c r="C275" s="16">
        <f t="shared" si="76"/>
        <v>65577444.9933191</v>
      </c>
      <c r="D275" s="14">
        <f t="shared" si="77"/>
        <v>66.59</v>
      </c>
      <c r="E275" s="14">
        <f t="shared" si="78"/>
        <v>77.06</v>
      </c>
      <c r="F275" s="14">
        <f t="shared" si="79"/>
        <v>54.79</v>
      </c>
      <c r="G275" s="14">
        <v>308245</v>
      </c>
      <c r="H275" s="14">
        <v>1.48</v>
      </c>
      <c r="I275" s="26"/>
      <c r="J275" s="26"/>
      <c r="K275" s="27"/>
    </row>
    <row r="276" spans="1:11">
      <c r="A276" s="12"/>
      <c r="B276" s="13">
        <v>2007</v>
      </c>
      <c r="C276" s="16">
        <f t="shared" si="76"/>
        <v>66547991.1792203</v>
      </c>
      <c r="D276" s="14">
        <f t="shared" si="77"/>
        <v>67.16</v>
      </c>
      <c r="E276" s="14">
        <f t="shared" si="78"/>
        <v>77.26</v>
      </c>
      <c r="F276" s="14">
        <f t="shared" si="79"/>
        <v>55.69</v>
      </c>
      <c r="G276" s="14">
        <v>308245</v>
      </c>
      <c r="H276" s="14">
        <v>1.43</v>
      </c>
      <c r="I276" s="26"/>
      <c r="J276" s="26"/>
      <c r="K276" s="27"/>
    </row>
    <row r="277" spans="1:11">
      <c r="A277" s="12"/>
      <c r="B277" s="13">
        <v>2008</v>
      </c>
      <c r="C277" s="16">
        <f t="shared" si="76"/>
        <v>67499627.4530831</v>
      </c>
      <c r="D277" s="14">
        <f t="shared" si="77"/>
        <v>67.73</v>
      </c>
      <c r="E277" s="14">
        <f t="shared" si="78"/>
        <v>77.46</v>
      </c>
      <c r="F277" s="14">
        <f t="shared" si="79"/>
        <v>56.59</v>
      </c>
      <c r="G277" s="14">
        <v>308245</v>
      </c>
      <c r="H277" s="17">
        <v>1.4</v>
      </c>
      <c r="I277" s="26"/>
      <c r="J277" s="26"/>
      <c r="K277" s="27"/>
    </row>
    <row r="278" spans="1:11">
      <c r="A278" s="12"/>
      <c r="B278" s="13">
        <v>2009</v>
      </c>
      <c r="C278" s="16">
        <f t="shared" si="76"/>
        <v>68444622.2374263</v>
      </c>
      <c r="D278" s="14">
        <f t="shared" si="77"/>
        <v>68.3</v>
      </c>
      <c r="E278" s="14">
        <f t="shared" si="78"/>
        <v>77.66</v>
      </c>
      <c r="F278" s="14">
        <f t="shared" si="79"/>
        <v>57.49</v>
      </c>
      <c r="G278" s="14">
        <v>308245</v>
      </c>
      <c r="H278" s="14">
        <v>1.39</v>
      </c>
      <c r="I278" s="26"/>
      <c r="J278" s="26"/>
      <c r="K278" s="27"/>
    </row>
    <row r="279" spans="1:11">
      <c r="A279" s="12"/>
      <c r="B279" s="13">
        <v>2010</v>
      </c>
      <c r="C279" s="16">
        <f t="shared" si="76"/>
        <v>69396002.4865265</v>
      </c>
      <c r="D279" s="14">
        <f t="shared" si="77"/>
        <v>68.8699999999999</v>
      </c>
      <c r="E279" s="14">
        <f t="shared" si="78"/>
        <v>77.86</v>
      </c>
      <c r="F279" s="14">
        <f t="shared" si="79"/>
        <v>58.39</v>
      </c>
      <c r="G279" s="14">
        <v>308245</v>
      </c>
      <c r="H279" s="14">
        <v>1.37</v>
      </c>
      <c r="I279" s="26"/>
      <c r="J279" s="26"/>
      <c r="K279" s="27"/>
    </row>
    <row r="280" spans="1:11">
      <c r="A280" s="12"/>
      <c r="B280" s="13">
        <v>2011</v>
      </c>
      <c r="C280" s="16">
        <f t="shared" si="76"/>
        <v>70346727.7205919</v>
      </c>
      <c r="D280" s="14">
        <f t="shared" si="77"/>
        <v>69.4399999999999</v>
      </c>
      <c r="E280" s="14">
        <v>78.73</v>
      </c>
      <c r="F280" s="14">
        <v>59.24</v>
      </c>
      <c r="G280" s="14">
        <v>308252</v>
      </c>
      <c r="H280" s="14">
        <v>1.34</v>
      </c>
      <c r="I280" s="26"/>
      <c r="J280" s="26"/>
      <c r="K280" s="27"/>
    </row>
    <row r="281" spans="1:11">
      <c r="A281" s="12"/>
      <c r="B281" s="13">
        <v>2012</v>
      </c>
      <c r="C281" s="16">
        <f t="shared" si="76"/>
        <v>71289373.8720479</v>
      </c>
      <c r="D281" s="14">
        <f t="shared" si="77"/>
        <v>70.0099999999999</v>
      </c>
      <c r="E281" s="16">
        <v>79.11</v>
      </c>
      <c r="F281" s="14">
        <v>60.11</v>
      </c>
      <c r="G281" s="14">
        <v>308252</v>
      </c>
      <c r="H281" s="14"/>
      <c r="I281" s="26"/>
      <c r="J281" s="26"/>
      <c r="K281" s="27"/>
    </row>
    <row r="282" spans="1:11">
      <c r="A282" s="12" t="s">
        <v>72</v>
      </c>
      <c r="B282" s="13"/>
      <c r="C282" s="14"/>
      <c r="D282" s="14"/>
      <c r="E282" s="14"/>
      <c r="F282" s="14"/>
      <c r="G282" s="14"/>
      <c r="H282" s="14"/>
      <c r="I282" s="28"/>
      <c r="J282" s="28"/>
      <c r="K282" s="29"/>
    </row>
    <row r="283" spans="1:11">
      <c r="A283" s="12" t="s">
        <v>73</v>
      </c>
      <c r="B283" s="13"/>
      <c r="C283" s="14"/>
      <c r="D283" s="17"/>
      <c r="E283" s="14"/>
      <c r="F283" s="14"/>
      <c r="G283" s="14"/>
      <c r="H283" s="14"/>
      <c r="I283" s="28"/>
      <c r="J283" s="28"/>
      <c r="K283" s="29"/>
    </row>
    <row r="284" spans="1:11">
      <c r="A284" s="12"/>
      <c r="B284" s="13">
        <v>2001</v>
      </c>
      <c r="C284" s="14">
        <v>96878627</v>
      </c>
      <c r="D284" s="17">
        <v>76.88</v>
      </c>
      <c r="E284" s="17">
        <v>85.97</v>
      </c>
      <c r="F284" s="17">
        <v>67.03</v>
      </c>
      <c r="G284" s="14">
        <v>307713</v>
      </c>
      <c r="H284" s="14">
        <v>1.79</v>
      </c>
      <c r="I284" s="23" t="s">
        <v>74</v>
      </c>
      <c r="J284" s="24" t="s">
        <v>74</v>
      </c>
      <c r="K284" s="30" t="s">
        <v>74</v>
      </c>
    </row>
    <row r="285" spans="1:11">
      <c r="A285" s="12"/>
      <c r="B285" s="13">
        <v>2002</v>
      </c>
      <c r="C285" s="16">
        <f>(C284*H284)/100+C284</f>
        <v>98612754.4233</v>
      </c>
      <c r="D285" s="17">
        <f>D284+0.56</f>
        <v>77.44</v>
      </c>
      <c r="E285" s="17">
        <f>E284+0.2</f>
        <v>86.17</v>
      </c>
      <c r="F285" s="17">
        <f>F284+0.8</f>
        <v>67.83</v>
      </c>
      <c r="G285" s="14">
        <v>307713</v>
      </c>
      <c r="H285" s="14">
        <v>1.74</v>
      </c>
      <c r="I285" s="26"/>
      <c r="J285" s="26"/>
      <c r="K285" s="27"/>
    </row>
    <row r="286" spans="1:11">
      <c r="A286" s="12"/>
      <c r="B286" s="13">
        <v>2003</v>
      </c>
      <c r="C286" s="16">
        <f t="shared" ref="C286:C295" si="80">(C285*H285)/100+C285</f>
        <v>100328616.350265</v>
      </c>
      <c r="D286" s="17">
        <f t="shared" ref="D286:D295" si="81">D285+0.56</f>
        <v>78</v>
      </c>
      <c r="E286" s="17">
        <f t="shared" ref="E286:E293" si="82">E285+0.2</f>
        <v>86.37</v>
      </c>
      <c r="F286" s="17">
        <f t="shared" ref="F286:F293" si="83">F285+0.8</f>
        <v>68.63</v>
      </c>
      <c r="G286" s="14">
        <v>307713</v>
      </c>
      <c r="H286" s="14">
        <v>1.69</v>
      </c>
      <c r="I286" s="26"/>
      <c r="J286" s="26"/>
      <c r="K286" s="27"/>
    </row>
    <row r="287" spans="1:11">
      <c r="A287" s="12"/>
      <c r="B287" s="13">
        <v>2004</v>
      </c>
      <c r="C287" s="16">
        <f t="shared" si="80"/>
        <v>102024169.966585</v>
      </c>
      <c r="D287" s="17">
        <f t="shared" si="81"/>
        <v>78.56</v>
      </c>
      <c r="E287" s="17">
        <f t="shared" si="82"/>
        <v>86.57</v>
      </c>
      <c r="F287" s="17">
        <f t="shared" si="83"/>
        <v>69.43</v>
      </c>
      <c r="G287" s="14">
        <v>307713</v>
      </c>
      <c r="H287" s="14">
        <v>1.62</v>
      </c>
      <c r="I287" s="26"/>
      <c r="J287" s="26"/>
      <c r="K287" s="27"/>
    </row>
    <row r="288" spans="1:11">
      <c r="A288" s="12"/>
      <c r="B288" s="13">
        <v>2005</v>
      </c>
      <c r="C288" s="16">
        <f t="shared" si="80"/>
        <v>103676961.520044</v>
      </c>
      <c r="D288" s="17">
        <f t="shared" si="81"/>
        <v>79.12</v>
      </c>
      <c r="E288" s="17">
        <f t="shared" si="82"/>
        <v>86.77</v>
      </c>
      <c r="F288" s="17">
        <f t="shared" si="83"/>
        <v>70.23</v>
      </c>
      <c r="G288" s="14">
        <v>307713</v>
      </c>
      <c r="H288" s="14">
        <v>1.54</v>
      </c>
      <c r="I288" s="26"/>
      <c r="J288" s="26"/>
      <c r="K288" s="27"/>
    </row>
    <row r="289" spans="1:11">
      <c r="A289" s="12"/>
      <c r="B289" s="13">
        <v>2006</v>
      </c>
      <c r="C289" s="16">
        <f t="shared" si="80"/>
        <v>105273586.727452</v>
      </c>
      <c r="D289" s="17">
        <f t="shared" si="81"/>
        <v>79.68</v>
      </c>
      <c r="E289" s="17">
        <f t="shared" si="82"/>
        <v>86.97</v>
      </c>
      <c r="F289" s="17">
        <f t="shared" si="83"/>
        <v>71.03</v>
      </c>
      <c r="G289" s="14">
        <v>307713</v>
      </c>
      <c r="H289" s="14">
        <v>1.48</v>
      </c>
      <c r="I289" s="26"/>
      <c r="J289" s="26"/>
      <c r="K289" s="27"/>
    </row>
    <row r="290" spans="1:11">
      <c r="A290" s="12"/>
      <c r="B290" s="13">
        <v>2007</v>
      </c>
      <c r="C290" s="16">
        <f t="shared" si="80"/>
        <v>106831635.811019</v>
      </c>
      <c r="D290" s="17">
        <f t="shared" si="81"/>
        <v>80.24</v>
      </c>
      <c r="E290" s="17">
        <f t="shared" si="82"/>
        <v>87.17</v>
      </c>
      <c r="F290" s="17">
        <f t="shared" si="83"/>
        <v>71.83</v>
      </c>
      <c r="G290" s="14">
        <v>307713</v>
      </c>
      <c r="H290" s="14">
        <v>1.43</v>
      </c>
      <c r="I290" s="26"/>
      <c r="J290" s="26"/>
      <c r="K290" s="27"/>
    </row>
    <row r="291" spans="1:11">
      <c r="A291" s="12"/>
      <c r="B291" s="13">
        <v>2008</v>
      </c>
      <c r="C291" s="16">
        <f t="shared" si="80"/>
        <v>108359328.203116</v>
      </c>
      <c r="D291" s="17">
        <f t="shared" si="81"/>
        <v>80.8</v>
      </c>
      <c r="E291" s="17">
        <f t="shared" si="82"/>
        <v>87.37</v>
      </c>
      <c r="F291" s="17">
        <f t="shared" si="83"/>
        <v>72.63</v>
      </c>
      <c r="G291" s="14">
        <v>307713</v>
      </c>
      <c r="H291" s="17">
        <v>1.4</v>
      </c>
      <c r="I291" s="26"/>
      <c r="J291" s="26"/>
      <c r="K291" s="27"/>
    </row>
    <row r="292" spans="1:11">
      <c r="A292" s="12"/>
      <c r="B292" s="13">
        <v>2009</v>
      </c>
      <c r="C292" s="16">
        <f t="shared" si="80"/>
        <v>109876358.79796</v>
      </c>
      <c r="D292" s="17">
        <f t="shared" si="81"/>
        <v>81.36</v>
      </c>
      <c r="E292" s="17">
        <f t="shared" si="82"/>
        <v>87.57</v>
      </c>
      <c r="F292" s="17">
        <f t="shared" si="83"/>
        <v>73.43</v>
      </c>
      <c r="G292" s="14">
        <v>307713</v>
      </c>
      <c r="H292" s="14">
        <v>1.39</v>
      </c>
      <c r="I292" s="26"/>
      <c r="J292" s="26"/>
      <c r="K292" s="27"/>
    </row>
    <row r="293" spans="1:11">
      <c r="A293" s="12"/>
      <c r="B293" s="13">
        <v>2010</v>
      </c>
      <c r="C293" s="16">
        <f t="shared" si="80"/>
        <v>111403640.185251</v>
      </c>
      <c r="D293" s="17">
        <f t="shared" si="81"/>
        <v>81.92</v>
      </c>
      <c r="E293" s="17">
        <f t="shared" si="82"/>
        <v>87.77</v>
      </c>
      <c r="F293" s="17">
        <f t="shared" si="83"/>
        <v>74.23</v>
      </c>
      <c r="G293" s="14">
        <v>307713</v>
      </c>
      <c r="H293" s="14">
        <v>1.37</v>
      </c>
      <c r="I293" s="26"/>
      <c r="J293" s="26"/>
      <c r="K293" s="27"/>
    </row>
    <row r="294" spans="1:11">
      <c r="A294" s="12"/>
      <c r="B294" s="13">
        <v>2011</v>
      </c>
      <c r="C294" s="16">
        <f t="shared" si="80"/>
        <v>112929870.055789</v>
      </c>
      <c r="D294" s="17">
        <f t="shared" si="81"/>
        <v>82.48</v>
      </c>
      <c r="E294" s="17">
        <v>88.38</v>
      </c>
      <c r="F294" s="17">
        <v>75.87</v>
      </c>
      <c r="G294" s="14">
        <v>307713</v>
      </c>
      <c r="H294" s="14">
        <v>1.34</v>
      </c>
      <c r="I294" s="26"/>
      <c r="J294" s="26"/>
      <c r="K294" s="27"/>
    </row>
    <row r="295" spans="1:11">
      <c r="A295" s="12"/>
      <c r="B295" s="13">
        <v>2012</v>
      </c>
      <c r="C295" s="16">
        <f t="shared" si="80"/>
        <v>114443130.314537</v>
      </c>
      <c r="D295" s="17">
        <f t="shared" si="81"/>
        <v>83.04</v>
      </c>
      <c r="E295" s="17">
        <v>89.1</v>
      </c>
      <c r="F295" s="17">
        <v>76.21</v>
      </c>
      <c r="G295" s="14">
        <v>307713</v>
      </c>
      <c r="H295" s="14"/>
      <c r="I295" s="26"/>
      <c r="J295" s="26"/>
      <c r="K295" s="27"/>
    </row>
    <row r="296" spans="1:11">
      <c r="A296" s="12" t="s">
        <v>75</v>
      </c>
      <c r="B296" s="13"/>
      <c r="C296" s="14"/>
      <c r="D296" s="14"/>
      <c r="E296" s="14"/>
      <c r="F296" s="14"/>
      <c r="G296" s="14"/>
      <c r="H296" s="14"/>
      <c r="I296" s="28"/>
      <c r="J296" s="28"/>
      <c r="K296" s="29"/>
    </row>
    <row r="297" spans="1:11">
      <c r="A297" s="12" t="s">
        <v>76</v>
      </c>
      <c r="B297" s="13"/>
      <c r="C297" s="14"/>
      <c r="D297" s="17"/>
      <c r="E297" s="14"/>
      <c r="F297" s="14"/>
      <c r="G297" s="14"/>
      <c r="H297" s="14"/>
      <c r="I297" s="28"/>
      <c r="J297" s="28"/>
      <c r="K297" s="29"/>
    </row>
    <row r="298" spans="1:11">
      <c r="A298" s="12"/>
      <c r="B298" s="13">
        <v>2001</v>
      </c>
      <c r="C298" s="14">
        <v>1161952</v>
      </c>
      <c r="D298" s="17">
        <v>66.61</v>
      </c>
      <c r="E298" s="17">
        <v>75.71</v>
      </c>
      <c r="F298" s="17">
        <v>57.29</v>
      </c>
      <c r="G298" s="14">
        <v>22327</v>
      </c>
      <c r="H298" s="14">
        <v>1.79</v>
      </c>
      <c r="I298" s="23" t="s">
        <v>77</v>
      </c>
      <c r="J298" s="24" t="s">
        <v>77</v>
      </c>
      <c r="K298" s="30" t="s">
        <v>77</v>
      </c>
    </row>
    <row r="299" spans="1:11">
      <c r="A299" s="12"/>
      <c r="B299" s="13">
        <v>2002</v>
      </c>
      <c r="C299" s="16">
        <f>(C298*H298)/100+C298</f>
        <v>1182750.9408</v>
      </c>
      <c r="D299" s="17">
        <f>D298+0.99</f>
        <v>67.6</v>
      </c>
      <c r="E299" s="17">
        <f>E298+0.7</f>
        <v>76.41</v>
      </c>
      <c r="F299" s="17">
        <f>F298+1.4</f>
        <v>58.69</v>
      </c>
      <c r="G299" s="14">
        <v>22327</v>
      </c>
      <c r="H299" s="14">
        <v>1.74</v>
      </c>
      <c r="I299" s="26"/>
      <c r="J299" s="26"/>
      <c r="K299" s="27"/>
    </row>
    <row r="300" spans="1:11">
      <c r="A300" s="12"/>
      <c r="B300" s="13">
        <v>2003</v>
      </c>
      <c r="C300" s="16">
        <f t="shared" ref="C300:C309" si="84">(C299*H299)/100+C299</f>
        <v>1203330.80716992</v>
      </c>
      <c r="D300" s="17">
        <f t="shared" ref="D300:D309" si="85">D299+0.99</f>
        <v>68.59</v>
      </c>
      <c r="E300" s="17">
        <f t="shared" ref="E300:E307" si="86">E299+0.7</f>
        <v>77.11</v>
      </c>
      <c r="F300" s="17">
        <f t="shared" ref="F300:F307" si="87">F299+1.4</f>
        <v>60.09</v>
      </c>
      <c r="G300" s="14">
        <v>22327</v>
      </c>
      <c r="H300" s="14">
        <v>1.69</v>
      </c>
      <c r="I300" s="26"/>
      <c r="J300" s="26"/>
      <c r="K300" s="27"/>
    </row>
    <row r="301" spans="1:11">
      <c r="A301" s="12"/>
      <c r="B301" s="13">
        <v>2004</v>
      </c>
      <c r="C301" s="16">
        <f t="shared" si="84"/>
        <v>1223667.09781109</v>
      </c>
      <c r="D301" s="17">
        <f t="shared" si="85"/>
        <v>69.58</v>
      </c>
      <c r="E301" s="17">
        <f t="shared" si="86"/>
        <v>77.81</v>
      </c>
      <c r="F301" s="17">
        <f t="shared" si="87"/>
        <v>61.49</v>
      </c>
      <c r="G301" s="14">
        <v>22327</v>
      </c>
      <c r="H301" s="14">
        <v>1.62</v>
      </c>
      <c r="I301" s="26"/>
      <c r="J301" s="26"/>
      <c r="K301" s="27"/>
    </row>
    <row r="302" spans="1:11">
      <c r="A302" s="12"/>
      <c r="B302" s="13">
        <v>2005</v>
      </c>
      <c r="C302" s="16">
        <f t="shared" si="84"/>
        <v>1243490.50479563</v>
      </c>
      <c r="D302" s="17">
        <f t="shared" si="85"/>
        <v>70.57</v>
      </c>
      <c r="E302" s="17">
        <f t="shared" si="86"/>
        <v>78.51</v>
      </c>
      <c r="F302" s="17">
        <f t="shared" si="87"/>
        <v>62.89</v>
      </c>
      <c r="G302" s="14">
        <v>22327</v>
      </c>
      <c r="H302" s="14">
        <v>1.54</v>
      </c>
      <c r="I302" s="26"/>
      <c r="J302" s="26"/>
      <c r="K302" s="27"/>
    </row>
    <row r="303" spans="1:11">
      <c r="A303" s="12"/>
      <c r="B303" s="13">
        <v>2006</v>
      </c>
      <c r="C303" s="16">
        <f t="shared" si="84"/>
        <v>1262640.25856948</v>
      </c>
      <c r="D303" s="17">
        <f t="shared" si="85"/>
        <v>71.56</v>
      </c>
      <c r="E303" s="17">
        <f t="shared" si="86"/>
        <v>79.21</v>
      </c>
      <c r="F303" s="17">
        <f t="shared" si="87"/>
        <v>64.29</v>
      </c>
      <c r="G303" s="14">
        <v>22327</v>
      </c>
      <c r="H303" s="14">
        <v>1.48</v>
      </c>
      <c r="I303" s="26"/>
      <c r="J303" s="26"/>
      <c r="K303" s="27"/>
    </row>
    <row r="304" spans="1:11">
      <c r="A304" s="12"/>
      <c r="B304" s="13">
        <v>2007</v>
      </c>
      <c r="C304" s="16">
        <f t="shared" si="84"/>
        <v>1281327.33439631</v>
      </c>
      <c r="D304" s="17">
        <f t="shared" si="85"/>
        <v>72.55</v>
      </c>
      <c r="E304" s="17">
        <f t="shared" si="86"/>
        <v>79.91</v>
      </c>
      <c r="F304" s="17">
        <f t="shared" si="87"/>
        <v>65.69</v>
      </c>
      <c r="G304" s="14">
        <v>22327</v>
      </c>
      <c r="H304" s="14">
        <v>1.43</v>
      </c>
      <c r="I304" s="26"/>
      <c r="J304" s="26"/>
      <c r="K304" s="27"/>
    </row>
    <row r="305" spans="1:11">
      <c r="A305" s="12"/>
      <c r="B305" s="13">
        <v>2008</v>
      </c>
      <c r="C305" s="16">
        <f t="shared" si="84"/>
        <v>1299650.31527818</v>
      </c>
      <c r="D305" s="17">
        <f t="shared" si="85"/>
        <v>73.54</v>
      </c>
      <c r="E305" s="17">
        <f t="shared" si="86"/>
        <v>80.61</v>
      </c>
      <c r="F305" s="17">
        <f t="shared" si="87"/>
        <v>67.09</v>
      </c>
      <c r="G305" s="14">
        <v>22327</v>
      </c>
      <c r="H305" s="17">
        <v>1.4</v>
      </c>
      <c r="I305" s="26"/>
      <c r="J305" s="26"/>
      <c r="K305" s="27"/>
    </row>
    <row r="306" spans="1:11">
      <c r="A306" s="12"/>
      <c r="B306" s="13">
        <v>2009</v>
      </c>
      <c r="C306" s="16">
        <f t="shared" si="84"/>
        <v>1317845.41969207</v>
      </c>
      <c r="D306" s="17">
        <f t="shared" si="85"/>
        <v>74.53</v>
      </c>
      <c r="E306" s="17">
        <f t="shared" si="86"/>
        <v>81.31</v>
      </c>
      <c r="F306" s="17">
        <f t="shared" si="87"/>
        <v>68.49</v>
      </c>
      <c r="G306" s="14">
        <v>22327</v>
      </c>
      <c r="H306" s="14">
        <v>1.39</v>
      </c>
      <c r="I306" s="26"/>
      <c r="J306" s="26"/>
      <c r="K306" s="27"/>
    </row>
    <row r="307" spans="1:11">
      <c r="A307" s="12"/>
      <c r="B307" s="13">
        <v>2010</v>
      </c>
      <c r="C307" s="16">
        <f t="shared" si="84"/>
        <v>1336163.47102579</v>
      </c>
      <c r="D307" s="17">
        <f t="shared" si="85"/>
        <v>75.52</v>
      </c>
      <c r="E307" s="17">
        <f t="shared" si="86"/>
        <v>82.01</v>
      </c>
      <c r="F307" s="17">
        <f t="shared" si="87"/>
        <v>69.89</v>
      </c>
      <c r="G307" s="14">
        <v>22327</v>
      </c>
      <c r="H307" s="14">
        <v>1.37</v>
      </c>
      <c r="I307" s="26"/>
      <c r="J307" s="26"/>
      <c r="K307" s="27"/>
    </row>
    <row r="308" spans="1:11">
      <c r="A308" s="12"/>
      <c r="B308" s="13">
        <v>2011</v>
      </c>
      <c r="C308" s="16">
        <f t="shared" si="84"/>
        <v>1354468.91057885</v>
      </c>
      <c r="D308" s="17">
        <f t="shared" si="85"/>
        <v>76.5099999999999</v>
      </c>
      <c r="E308" s="17">
        <v>83.58</v>
      </c>
      <c r="F308" s="17">
        <v>70.26</v>
      </c>
      <c r="G308" s="14">
        <v>22327</v>
      </c>
      <c r="H308" s="14">
        <v>1.34</v>
      </c>
      <c r="I308" s="26"/>
      <c r="J308" s="26"/>
      <c r="K308" s="27"/>
    </row>
    <row r="309" spans="1:11">
      <c r="A309" s="12"/>
      <c r="B309" s="13">
        <v>2012</v>
      </c>
      <c r="C309" s="16">
        <f t="shared" si="84"/>
        <v>1372618.7939806</v>
      </c>
      <c r="D309" s="17">
        <f t="shared" si="85"/>
        <v>77.4999999999999</v>
      </c>
      <c r="E309" s="17">
        <v>84.1</v>
      </c>
      <c r="F309" s="17">
        <v>71.22</v>
      </c>
      <c r="G309" s="14">
        <v>22327</v>
      </c>
      <c r="H309" s="14"/>
      <c r="I309" s="26"/>
      <c r="J309" s="26"/>
      <c r="K309" s="27"/>
    </row>
    <row r="310" spans="1:11">
      <c r="A310" s="12" t="s">
        <v>78</v>
      </c>
      <c r="B310" s="13"/>
      <c r="C310" s="14"/>
      <c r="D310" s="14"/>
      <c r="E310" s="14"/>
      <c r="F310" s="14"/>
      <c r="G310" s="14"/>
      <c r="H310" s="14"/>
      <c r="I310" s="28"/>
      <c r="J310" s="28"/>
      <c r="K310" s="29"/>
    </row>
    <row r="311" spans="1:11">
      <c r="A311" s="12" t="s">
        <v>79</v>
      </c>
      <c r="B311" s="13"/>
      <c r="C311" s="14"/>
      <c r="D311" s="17"/>
      <c r="E311" s="14"/>
      <c r="F311" s="14"/>
      <c r="G311" s="14"/>
      <c r="H311" s="14"/>
      <c r="I311" s="28"/>
      <c r="J311" s="28"/>
      <c r="K311" s="29"/>
    </row>
    <row r="312" spans="1:11">
      <c r="A312" s="12"/>
      <c r="B312" s="13">
        <v>2001</v>
      </c>
      <c r="C312" s="14">
        <v>2318822</v>
      </c>
      <c r="D312" s="17">
        <v>62.56</v>
      </c>
      <c r="E312" s="17">
        <v>65.43</v>
      </c>
      <c r="F312" s="17">
        <v>59.61</v>
      </c>
      <c r="G312" s="14">
        <v>22429</v>
      </c>
      <c r="H312" s="14">
        <v>1.79</v>
      </c>
      <c r="I312" s="23" t="s">
        <v>80</v>
      </c>
      <c r="J312" s="24" t="s">
        <v>80</v>
      </c>
      <c r="K312" s="30" t="s">
        <v>80</v>
      </c>
    </row>
    <row r="313" spans="1:11">
      <c r="A313" s="12"/>
      <c r="B313" s="13">
        <v>2002</v>
      </c>
      <c r="C313" s="16">
        <f>(C312*H312)/100+C312</f>
        <v>2360328.9138</v>
      </c>
      <c r="D313" s="17">
        <f>D312+1.2</f>
        <v>63.76</v>
      </c>
      <c r="E313" s="17">
        <f>E312+1.1</f>
        <v>66.53</v>
      </c>
      <c r="F313" s="17">
        <f>F312+1.2</f>
        <v>60.81</v>
      </c>
      <c r="G313" s="14">
        <v>22429</v>
      </c>
      <c r="H313" s="14">
        <v>1.74</v>
      </c>
      <c r="I313" s="26"/>
      <c r="J313" s="26"/>
      <c r="K313" s="27"/>
    </row>
    <row r="314" spans="1:11">
      <c r="A314" s="12"/>
      <c r="B314" s="13">
        <v>2003</v>
      </c>
      <c r="C314" s="16">
        <f t="shared" ref="C314:C323" si="88">(C313*H313)/100+C313</f>
        <v>2401398.63690012</v>
      </c>
      <c r="D314" s="17">
        <f t="shared" ref="D314:D323" si="89">D313+1.2</f>
        <v>64.96</v>
      </c>
      <c r="E314" s="17">
        <f t="shared" ref="E314:E321" si="90">E313+1.1</f>
        <v>67.63</v>
      </c>
      <c r="F314" s="17">
        <f t="shared" ref="F314:F321" si="91">F313+1.2</f>
        <v>62.01</v>
      </c>
      <c r="G314" s="14">
        <v>22429</v>
      </c>
      <c r="H314" s="14">
        <v>1.69</v>
      </c>
      <c r="I314" s="26"/>
      <c r="J314" s="26"/>
      <c r="K314" s="27"/>
    </row>
    <row r="315" spans="1:11">
      <c r="A315" s="12"/>
      <c r="B315" s="13">
        <v>2004</v>
      </c>
      <c r="C315" s="16">
        <f t="shared" si="88"/>
        <v>2441982.27386373</v>
      </c>
      <c r="D315" s="17">
        <f t="shared" si="89"/>
        <v>66.16</v>
      </c>
      <c r="E315" s="17">
        <f t="shared" si="90"/>
        <v>68.73</v>
      </c>
      <c r="F315" s="17">
        <f t="shared" si="91"/>
        <v>63.21</v>
      </c>
      <c r="G315" s="14">
        <v>22429</v>
      </c>
      <c r="H315" s="14">
        <v>1.62</v>
      </c>
      <c r="I315" s="26"/>
      <c r="J315" s="26"/>
      <c r="K315" s="27"/>
    </row>
    <row r="316" spans="1:11">
      <c r="A316" s="12"/>
      <c r="B316" s="13">
        <v>2005</v>
      </c>
      <c r="C316" s="16">
        <f t="shared" si="88"/>
        <v>2481542.38670032</v>
      </c>
      <c r="D316" s="17">
        <f t="shared" si="89"/>
        <v>67.36</v>
      </c>
      <c r="E316" s="17">
        <f t="shared" si="90"/>
        <v>69.83</v>
      </c>
      <c r="F316" s="17">
        <f t="shared" si="91"/>
        <v>64.41</v>
      </c>
      <c r="G316" s="14">
        <v>22429</v>
      </c>
      <c r="H316" s="14">
        <v>1.54</v>
      </c>
      <c r="I316" s="26"/>
      <c r="J316" s="26"/>
      <c r="K316" s="27"/>
    </row>
    <row r="317" spans="1:11">
      <c r="A317" s="12"/>
      <c r="B317" s="13">
        <v>2006</v>
      </c>
      <c r="C317" s="16">
        <f t="shared" si="88"/>
        <v>2519758.13945551</v>
      </c>
      <c r="D317" s="17">
        <f t="shared" si="89"/>
        <v>68.56</v>
      </c>
      <c r="E317" s="17">
        <f t="shared" si="90"/>
        <v>70.93</v>
      </c>
      <c r="F317" s="17">
        <f t="shared" si="91"/>
        <v>65.61</v>
      </c>
      <c r="G317" s="14">
        <v>22429</v>
      </c>
      <c r="H317" s="14">
        <v>1.48</v>
      </c>
      <c r="I317" s="26"/>
      <c r="J317" s="26"/>
      <c r="K317" s="27"/>
    </row>
    <row r="318" spans="1:11">
      <c r="A318" s="12"/>
      <c r="B318" s="13">
        <v>2007</v>
      </c>
      <c r="C318" s="16">
        <f t="shared" si="88"/>
        <v>2557050.55991945</v>
      </c>
      <c r="D318" s="17">
        <f t="shared" si="89"/>
        <v>69.76</v>
      </c>
      <c r="E318" s="17">
        <f t="shared" si="90"/>
        <v>72.03</v>
      </c>
      <c r="F318" s="17">
        <f t="shared" si="91"/>
        <v>66.81</v>
      </c>
      <c r="G318" s="14">
        <v>22429</v>
      </c>
      <c r="H318" s="14">
        <v>1.43</v>
      </c>
      <c r="I318" s="26"/>
      <c r="J318" s="26"/>
      <c r="K318" s="27"/>
    </row>
    <row r="319" spans="1:11">
      <c r="A319" s="12"/>
      <c r="B319" s="13">
        <v>2008</v>
      </c>
      <c r="C319" s="16">
        <f t="shared" si="88"/>
        <v>2593616.3829263</v>
      </c>
      <c r="D319" s="17">
        <f t="shared" si="89"/>
        <v>70.96</v>
      </c>
      <c r="E319" s="17">
        <f t="shared" si="90"/>
        <v>73.13</v>
      </c>
      <c r="F319" s="17">
        <f t="shared" si="91"/>
        <v>68.01</v>
      </c>
      <c r="G319" s="14">
        <v>22429</v>
      </c>
      <c r="H319" s="17">
        <v>1.4</v>
      </c>
      <c r="I319" s="26"/>
      <c r="J319" s="26"/>
      <c r="K319" s="27"/>
    </row>
    <row r="320" spans="1:11">
      <c r="A320" s="12"/>
      <c r="B320" s="13">
        <v>2009</v>
      </c>
      <c r="C320" s="16">
        <f t="shared" si="88"/>
        <v>2629927.01228727</v>
      </c>
      <c r="D320" s="17">
        <f t="shared" si="89"/>
        <v>72.16</v>
      </c>
      <c r="E320" s="17">
        <f t="shared" si="90"/>
        <v>74.23</v>
      </c>
      <c r="F320" s="17">
        <f t="shared" si="91"/>
        <v>69.21</v>
      </c>
      <c r="G320" s="14">
        <v>22429</v>
      </c>
      <c r="H320" s="14">
        <v>1.39</v>
      </c>
      <c r="I320" s="26"/>
      <c r="J320" s="26"/>
      <c r="K320" s="27"/>
    </row>
    <row r="321" spans="1:11">
      <c r="A321" s="12"/>
      <c r="B321" s="13">
        <v>2010</v>
      </c>
      <c r="C321" s="16">
        <f t="shared" si="88"/>
        <v>2666482.99775806</v>
      </c>
      <c r="D321" s="17">
        <f t="shared" si="89"/>
        <v>73.36</v>
      </c>
      <c r="E321" s="17">
        <f t="shared" si="90"/>
        <v>75.33</v>
      </c>
      <c r="F321" s="17">
        <f t="shared" si="91"/>
        <v>70.41</v>
      </c>
      <c r="G321" s="14">
        <v>22429</v>
      </c>
      <c r="H321" s="14">
        <v>1.37</v>
      </c>
      <c r="I321" s="26"/>
      <c r="J321" s="26"/>
      <c r="K321" s="27"/>
    </row>
    <row r="322" spans="1:11">
      <c r="A322" s="12"/>
      <c r="B322" s="13">
        <v>2011</v>
      </c>
      <c r="C322" s="16">
        <f t="shared" si="88"/>
        <v>2703013.81482735</v>
      </c>
      <c r="D322" s="17">
        <f t="shared" si="89"/>
        <v>74.56</v>
      </c>
      <c r="E322" s="17">
        <v>75.95</v>
      </c>
      <c r="F322" s="17">
        <v>72.89</v>
      </c>
      <c r="G322" s="14">
        <v>22429</v>
      </c>
      <c r="H322" s="14">
        <v>1.34</v>
      </c>
      <c r="I322" s="26"/>
      <c r="J322" s="26"/>
      <c r="K322" s="27"/>
    </row>
    <row r="323" spans="1:11">
      <c r="A323" s="12"/>
      <c r="B323" s="13">
        <v>2012</v>
      </c>
      <c r="C323" s="16">
        <f t="shared" si="88"/>
        <v>2739234.19994603</v>
      </c>
      <c r="D323" s="17">
        <f t="shared" si="89"/>
        <v>75.76</v>
      </c>
      <c r="E323" s="17">
        <v>76.33</v>
      </c>
      <c r="F323" s="17">
        <v>73.22</v>
      </c>
      <c r="G323" s="14">
        <v>22429</v>
      </c>
      <c r="H323" s="14"/>
      <c r="I323" s="26"/>
      <c r="J323" s="26"/>
      <c r="K323" s="27"/>
    </row>
    <row r="324" spans="1:11">
      <c r="A324" s="12" t="s">
        <v>81</v>
      </c>
      <c r="B324" s="13"/>
      <c r="C324" s="14"/>
      <c r="D324" s="14"/>
      <c r="E324" s="14"/>
      <c r="F324" s="14"/>
      <c r="G324" s="14"/>
      <c r="H324" s="14"/>
      <c r="I324" s="28"/>
      <c r="J324" s="28"/>
      <c r="K324" s="29"/>
    </row>
    <row r="325" spans="1:11">
      <c r="A325" s="12" t="s">
        <v>82</v>
      </c>
      <c r="B325" s="13"/>
      <c r="C325" s="14"/>
      <c r="D325" s="17"/>
      <c r="E325" s="14"/>
      <c r="F325" s="14"/>
      <c r="G325" s="14"/>
      <c r="H325" s="14"/>
      <c r="I325" s="28"/>
      <c r="J325" s="28"/>
      <c r="K325" s="29"/>
    </row>
    <row r="326" spans="1:11">
      <c r="A326" s="12"/>
      <c r="B326" s="13">
        <v>2001</v>
      </c>
      <c r="C326" s="14">
        <v>888573</v>
      </c>
      <c r="D326" s="17">
        <v>88.8</v>
      </c>
      <c r="E326" s="17">
        <v>65.43</v>
      </c>
      <c r="F326" s="17">
        <v>59.61</v>
      </c>
      <c r="G326" s="14">
        <v>21081</v>
      </c>
      <c r="H326" s="14">
        <v>1.79</v>
      </c>
      <c r="I326" s="23" t="s">
        <v>83</v>
      </c>
      <c r="J326" s="24" t="s">
        <v>83</v>
      </c>
      <c r="K326" s="30" t="s">
        <v>83</v>
      </c>
    </row>
    <row r="327" spans="1:11">
      <c r="A327" s="12"/>
      <c r="B327" s="13">
        <v>2002</v>
      </c>
      <c r="C327" s="16">
        <f>(C326*H326)/100+C326</f>
        <v>904478.4567</v>
      </c>
      <c r="D327" s="17">
        <f>D326+0.27</f>
        <v>89.07</v>
      </c>
      <c r="E327" s="17">
        <f>E326+1.01</f>
        <v>66.44</v>
      </c>
      <c r="F327" s="17">
        <f>F326+1.3</f>
        <v>60.91</v>
      </c>
      <c r="G327" s="14">
        <v>21081</v>
      </c>
      <c r="H327" s="14">
        <v>1.74</v>
      </c>
      <c r="I327" s="26"/>
      <c r="J327" s="26"/>
      <c r="K327" s="27"/>
    </row>
    <row r="328" spans="1:11">
      <c r="A328" s="12"/>
      <c r="B328" s="13">
        <v>2003</v>
      </c>
      <c r="C328" s="16">
        <f t="shared" ref="C328:C337" si="92">(C327*H327)/100+C327</f>
        <v>920216.38184658</v>
      </c>
      <c r="D328" s="17">
        <f t="shared" ref="D328:D337" si="93">D327+0.27</f>
        <v>89.34</v>
      </c>
      <c r="E328" s="17">
        <f t="shared" ref="E328:E335" si="94">E327+1.01</f>
        <v>67.45</v>
      </c>
      <c r="F328" s="17">
        <f t="shared" ref="F328:F335" si="95">F327+1.3</f>
        <v>62.21</v>
      </c>
      <c r="G328" s="14">
        <v>21081</v>
      </c>
      <c r="H328" s="14">
        <v>1.69</v>
      </c>
      <c r="I328" s="26"/>
      <c r="J328" s="26"/>
      <c r="K328" s="27"/>
    </row>
    <row r="329" spans="1:11">
      <c r="A329" s="12"/>
      <c r="B329" s="13">
        <v>2004</v>
      </c>
      <c r="C329" s="16">
        <f t="shared" si="92"/>
        <v>935768.038699787</v>
      </c>
      <c r="D329" s="17">
        <f t="shared" si="93"/>
        <v>89.61</v>
      </c>
      <c r="E329" s="17">
        <f t="shared" si="94"/>
        <v>68.46</v>
      </c>
      <c r="F329" s="17">
        <f t="shared" si="95"/>
        <v>63.51</v>
      </c>
      <c r="G329" s="14">
        <v>21081</v>
      </c>
      <c r="H329" s="14">
        <v>1.62</v>
      </c>
      <c r="I329" s="26"/>
      <c r="J329" s="26"/>
      <c r="K329" s="27"/>
    </row>
    <row r="330" spans="1:11">
      <c r="A330" s="12"/>
      <c r="B330" s="13">
        <v>2005</v>
      </c>
      <c r="C330" s="16">
        <f t="shared" si="92"/>
        <v>950927.480926724</v>
      </c>
      <c r="D330" s="17">
        <f t="shared" si="93"/>
        <v>89.88</v>
      </c>
      <c r="E330" s="17">
        <f t="shared" si="94"/>
        <v>69.47</v>
      </c>
      <c r="F330" s="17">
        <f t="shared" si="95"/>
        <v>64.81</v>
      </c>
      <c r="G330" s="14">
        <v>21081</v>
      </c>
      <c r="H330" s="14">
        <v>1.54</v>
      </c>
      <c r="I330" s="26"/>
      <c r="J330" s="26"/>
      <c r="K330" s="27"/>
    </row>
    <row r="331" spans="1:11">
      <c r="A331" s="12"/>
      <c r="B331" s="13">
        <v>2006</v>
      </c>
      <c r="C331" s="16">
        <f t="shared" si="92"/>
        <v>965571.764132995</v>
      </c>
      <c r="D331" s="17">
        <f t="shared" si="93"/>
        <v>90.15</v>
      </c>
      <c r="E331" s="17">
        <f t="shared" si="94"/>
        <v>70.48</v>
      </c>
      <c r="F331" s="17">
        <f t="shared" si="95"/>
        <v>66.11</v>
      </c>
      <c r="G331" s="14">
        <v>21081</v>
      </c>
      <c r="H331" s="14">
        <v>1.48</v>
      </c>
      <c r="I331" s="26"/>
      <c r="J331" s="26"/>
      <c r="K331" s="27"/>
    </row>
    <row r="332" spans="1:11">
      <c r="A332" s="12"/>
      <c r="B332" s="13">
        <v>2007</v>
      </c>
      <c r="C332" s="16">
        <f t="shared" si="92"/>
        <v>979862.226242164</v>
      </c>
      <c r="D332" s="17">
        <f t="shared" si="93"/>
        <v>90.42</v>
      </c>
      <c r="E332" s="17">
        <f t="shared" si="94"/>
        <v>71.49</v>
      </c>
      <c r="F332" s="17">
        <f t="shared" si="95"/>
        <v>67.41</v>
      </c>
      <c r="G332" s="14">
        <v>21081</v>
      </c>
      <c r="H332" s="14">
        <v>1.43</v>
      </c>
      <c r="I332" s="26"/>
      <c r="J332" s="26"/>
      <c r="K332" s="27"/>
    </row>
    <row r="333" spans="1:11">
      <c r="A333" s="12"/>
      <c r="B333" s="13">
        <v>2008</v>
      </c>
      <c r="C333" s="16">
        <f t="shared" si="92"/>
        <v>993874.256077426</v>
      </c>
      <c r="D333" s="17">
        <f t="shared" si="93"/>
        <v>90.69</v>
      </c>
      <c r="E333" s="17">
        <f t="shared" si="94"/>
        <v>72.5</v>
      </c>
      <c r="F333" s="17">
        <f t="shared" si="95"/>
        <v>68.71</v>
      </c>
      <c r="G333" s="14">
        <v>21081</v>
      </c>
      <c r="H333" s="17">
        <v>1.4</v>
      </c>
      <c r="I333" s="26"/>
      <c r="J333" s="26"/>
      <c r="K333" s="27"/>
    </row>
    <row r="334" spans="1:11">
      <c r="A334" s="12"/>
      <c r="B334" s="13">
        <v>2009</v>
      </c>
      <c r="C334" s="16">
        <f t="shared" si="92"/>
        <v>1007788.49566251</v>
      </c>
      <c r="D334" s="17">
        <f t="shared" si="93"/>
        <v>90.96</v>
      </c>
      <c r="E334" s="17">
        <f t="shared" si="94"/>
        <v>73.51</v>
      </c>
      <c r="F334" s="17">
        <f t="shared" si="95"/>
        <v>70.01</v>
      </c>
      <c r="G334" s="14">
        <v>21081</v>
      </c>
      <c r="H334" s="14">
        <v>1.39</v>
      </c>
      <c r="I334" s="26"/>
      <c r="J334" s="26"/>
      <c r="K334" s="27"/>
    </row>
    <row r="335" spans="1:11">
      <c r="A335" s="12"/>
      <c r="B335" s="13">
        <v>2010</v>
      </c>
      <c r="C335" s="16">
        <f t="shared" si="92"/>
        <v>1021796.75575222</v>
      </c>
      <c r="D335" s="17">
        <f t="shared" si="93"/>
        <v>91.23</v>
      </c>
      <c r="E335" s="17">
        <f t="shared" si="94"/>
        <v>74.5200000000001</v>
      </c>
      <c r="F335" s="17">
        <f t="shared" si="95"/>
        <v>71.31</v>
      </c>
      <c r="G335" s="14">
        <v>21081</v>
      </c>
      <c r="H335" s="14">
        <v>1.37</v>
      </c>
      <c r="I335" s="26"/>
      <c r="J335" s="26"/>
      <c r="K335" s="27"/>
    </row>
    <row r="336" spans="1:11">
      <c r="A336" s="12"/>
      <c r="B336" s="13">
        <v>2011</v>
      </c>
      <c r="C336" s="16">
        <f t="shared" si="92"/>
        <v>1035795.37130602</v>
      </c>
      <c r="D336" s="17">
        <f t="shared" si="93"/>
        <v>91.5</v>
      </c>
      <c r="E336" s="17">
        <v>75.95</v>
      </c>
      <c r="F336" s="17">
        <v>72.89</v>
      </c>
      <c r="G336" s="14">
        <v>21081</v>
      </c>
      <c r="H336" s="14">
        <v>1.34</v>
      </c>
      <c r="I336" s="26"/>
      <c r="J336" s="26"/>
      <c r="K336" s="27"/>
    </row>
    <row r="337" spans="1:11">
      <c r="A337" s="12"/>
      <c r="B337" s="13">
        <v>2012</v>
      </c>
      <c r="C337" s="16">
        <f t="shared" si="92"/>
        <v>1049675.02928153</v>
      </c>
      <c r="D337" s="17">
        <f t="shared" si="93"/>
        <v>91.77</v>
      </c>
      <c r="E337" s="17">
        <v>76.44</v>
      </c>
      <c r="F337" s="17">
        <v>73.33</v>
      </c>
      <c r="G337" s="14">
        <v>21081</v>
      </c>
      <c r="H337" s="14"/>
      <c r="I337" s="26"/>
      <c r="J337" s="26"/>
      <c r="K337" s="27"/>
    </row>
    <row r="338" spans="1:11">
      <c r="A338" s="12" t="s">
        <v>84</v>
      </c>
      <c r="B338" s="13"/>
      <c r="C338" s="14"/>
      <c r="D338" s="14"/>
      <c r="E338" s="14"/>
      <c r="F338" s="14"/>
      <c r="G338" s="14"/>
      <c r="H338" s="14"/>
      <c r="I338" s="28"/>
      <c r="J338" s="28"/>
      <c r="K338" s="29"/>
    </row>
    <row r="339" spans="1:11">
      <c r="A339" s="12" t="s">
        <v>85</v>
      </c>
      <c r="B339" s="13"/>
      <c r="C339" s="14"/>
      <c r="D339" s="17"/>
      <c r="E339" s="14"/>
      <c r="F339" s="14"/>
      <c r="G339" s="14"/>
      <c r="H339" s="14"/>
      <c r="I339" s="28"/>
      <c r="J339" s="28"/>
      <c r="K339" s="29"/>
    </row>
    <row r="340" spans="1:11">
      <c r="A340" s="12"/>
      <c r="B340" s="13">
        <v>2001</v>
      </c>
      <c r="C340" s="13">
        <v>1990036</v>
      </c>
      <c r="D340" s="17">
        <v>66.59</v>
      </c>
      <c r="E340" s="17">
        <v>71.16</v>
      </c>
      <c r="F340" s="17">
        <v>61.46</v>
      </c>
      <c r="G340" s="13">
        <v>16579</v>
      </c>
      <c r="H340" s="14">
        <v>1.79</v>
      </c>
      <c r="I340" s="23" t="s">
        <v>86</v>
      </c>
      <c r="J340" s="24" t="s">
        <v>86</v>
      </c>
      <c r="K340" s="30" t="s">
        <v>86</v>
      </c>
    </row>
    <row r="341" spans="1:11">
      <c r="A341" s="12"/>
      <c r="B341" s="13">
        <v>2002</v>
      </c>
      <c r="C341" s="33">
        <f>(C340*H340)/100+C340</f>
        <v>2025657.6444</v>
      </c>
      <c r="D341" s="17">
        <f>D340+1.3</f>
        <v>67.89</v>
      </c>
      <c r="E341" s="17">
        <f>E340+1.2</f>
        <v>72.36</v>
      </c>
      <c r="F341" s="17">
        <f>F340+1.5</f>
        <v>62.96</v>
      </c>
      <c r="G341" s="13">
        <v>16579</v>
      </c>
      <c r="H341" s="14">
        <v>1.74</v>
      </c>
      <c r="I341" s="26"/>
      <c r="J341" s="26"/>
      <c r="K341" s="27"/>
    </row>
    <row r="342" spans="1:11">
      <c r="A342" s="12"/>
      <c r="B342" s="13">
        <v>2003</v>
      </c>
      <c r="C342" s="33">
        <f t="shared" ref="C342:C351" si="96">(C341*H341)/100+C341</f>
        <v>2060904.08741256</v>
      </c>
      <c r="D342" s="17">
        <f t="shared" ref="D342:D351" si="97">D341+1.3</f>
        <v>69.19</v>
      </c>
      <c r="E342" s="17">
        <f t="shared" ref="E342:E349" si="98">E341+1.2</f>
        <v>73.56</v>
      </c>
      <c r="F342" s="17">
        <f t="shared" ref="F342:F349" si="99">F341+1.5</f>
        <v>64.46</v>
      </c>
      <c r="G342" s="13">
        <v>16579</v>
      </c>
      <c r="H342" s="14">
        <v>1.69</v>
      </c>
      <c r="I342" s="26"/>
      <c r="J342" s="26"/>
      <c r="K342" s="27"/>
    </row>
    <row r="343" spans="1:11">
      <c r="A343" s="12"/>
      <c r="B343" s="13">
        <v>2004</v>
      </c>
      <c r="C343" s="33">
        <f t="shared" si="96"/>
        <v>2095733.36648983</v>
      </c>
      <c r="D343" s="17">
        <f t="shared" si="97"/>
        <v>70.49</v>
      </c>
      <c r="E343" s="17">
        <f t="shared" si="98"/>
        <v>74.76</v>
      </c>
      <c r="F343" s="17">
        <f t="shared" si="99"/>
        <v>65.96</v>
      </c>
      <c r="G343" s="13">
        <v>16579</v>
      </c>
      <c r="H343" s="14">
        <v>1.62</v>
      </c>
      <c r="I343" s="26"/>
      <c r="J343" s="26"/>
      <c r="K343" s="27"/>
    </row>
    <row r="344" spans="1:11">
      <c r="A344" s="12"/>
      <c r="B344" s="13">
        <v>2005</v>
      </c>
      <c r="C344" s="33">
        <f t="shared" si="96"/>
        <v>2129684.24702697</v>
      </c>
      <c r="D344" s="17">
        <f t="shared" si="97"/>
        <v>71.79</v>
      </c>
      <c r="E344" s="17">
        <f t="shared" si="98"/>
        <v>75.96</v>
      </c>
      <c r="F344" s="17">
        <f t="shared" si="99"/>
        <v>67.46</v>
      </c>
      <c r="G344" s="13">
        <v>16579</v>
      </c>
      <c r="H344" s="14">
        <v>1.54</v>
      </c>
      <c r="I344" s="26"/>
      <c r="J344" s="26"/>
      <c r="K344" s="27"/>
    </row>
    <row r="345" spans="1:11">
      <c r="A345" s="12"/>
      <c r="B345" s="13">
        <v>2006</v>
      </c>
      <c r="C345" s="33">
        <f t="shared" si="96"/>
        <v>2162481.38443118</v>
      </c>
      <c r="D345" s="17">
        <f t="shared" si="97"/>
        <v>73.09</v>
      </c>
      <c r="E345" s="17">
        <f t="shared" si="98"/>
        <v>77.16</v>
      </c>
      <c r="F345" s="17">
        <f t="shared" si="99"/>
        <v>68.96</v>
      </c>
      <c r="G345" s="13">
        <v>16579</v>
      </c>
      <c r="H345" s="14">
        <v>1.48</v>
      </c>
      <c r="I345" s="26"/>
      <c r="J345" s="26"/>
      <c r="K345" s="27"/>
    </row>
    <row r="346" spans="1:11">
      <c r="A346" s="12"/>
      <c r="B346" s="13">
        <v>2007</v>
      </c>
      <c r="C346" s="33">
        <f t="shared" si="96"/>
        <v>2194486.10892076</v>
      </c>
      <c r="D346" s="17">
        <f t="shared" si="97"/>
        <v>74.39</v>
      </c>
      <c r="E346" s="17">
        <f t="shared" si="98"/>
        <v>78.36</v>
      </c>
      <c r="F346" s="17">
        <f t="shared" si="99"/>
        <v>70.46</v>
      </c>
      <c r="G346" s="13">
        <v>16579</v>
      </c>
      <c r="H346" s="14">
        <v>1.43</v>
      </c>
      <c r="I346" s="26"/>
      <c r="J346" s="26"/>
      <c r="K346" s="27"/>
    </row>
    <row r="347" spans="1:11">
      <c r="A347" s="12"/>
      <c r="B347" s="13">
        <v>2008</v>
      </c>
      <c r="C347" s="33">
        <f t="shared" si="96"/>
        <v>2225867.26027833</v>
      </c>
      <c r="D347" s="17">
        <f t="shared" si="97"/>
        <v>75.69</v>
      </c>
      <c r="E347" s="17">
        <f t="shared" si="98"/>
        <v>79.56</v>
      </c>
      <c r="F347" s="17">
        <f t="shared" si="99"/>
        <v>71.96</v>
      </c>
      <c r="G347" s="13">
        <v>16579</v>
      </c>
      <c r="H347" s="17">
        <v>1.4</v>
      </c>
      <c r="I347" s="26"/>
      <c r="J347" s="26"/>
      <c r="K347" s="27"/>
    </row>
    <row r="348" spans="1:11">
      <c r="A348" s="12"/>
      <c r="B348" s="13">
        <v>2009</v>
      </c>
      <c r="C348" s="33">
        <f t="shared" si="96"/>
        <v>2257029.40192223</v>
      </c>
      <c r="D348" s="17">
        <f t="shared" si="97"/>
        <v>76.99</v>
      </c>
      <c r="E348" s="17">
        <f t="shared" si="98"/>
        <v>80.76</v>
      </c>
      <c r="F348" s="17">
        <f t="shared" si="99"/>
        <v>73.46</v>
      </c>
      <c r="G348" s="13">
        <v>16579</v>
      </c>
      <c r="H348" s="14">
        <v>1.39</v>
      </c>
      <c r="I348" s="26"/>
      <c r="J348" s="26"/>
      <c r="K348" s="27"/>
    </row>
    <row r="349" spans="1:11">
      <c r="A349" s="12"/>
      <c r="B349" s="13">
        <v>2010</v>
      </c>
      <c r="C349" s="33">
        <f t="shared" si="96"/>
        <v>2288402.11060895</v>
      </c>
      <c r="D349" s="17">
        <f t="shared" si="97"/>
        <v>78.29</v>
      </c>
      <c r="E349" s="17">
        <f t="shared" si="98"/>
        <v>81.96</v>
      </c>
      <c r="F349" s="17">
        <f t="shared" si="99"/>
        <v>74.96</v>
      </c>
      <c r="G349" s="13">
        <v>16579</v>
      </c>
      <c r="H349" s="14">
        <v>1.37</v>
      </c>
      <c r="I349" s="26"/>
      <c r="J349" s="26"/>
      <c r="K349" s="27"/>
    </row>
    <row r="350" spans="1:11">
      <c r="A350" s="12"/>
      <c r="B350" s="13">
        <v>2011</v>
      </c>
      <c r="C350" s="33">
        <f t="shared" si="96"/>
        <v>2319753.21952429</v>
      </c>
      <c r="D350" s="17">
        <f t="shared" si="97"/>
        <v>79.59</v>
      </c>
      <c r="E350" s="17">
        <v>82.75</v>
      </c>
      <c r="F350" s="17">
        <v>76.11</v>
      </c>
      <c r="G350" s="13">
        <v>16579</v>
      </c>
      <c r="H350" s="14">
        <v>1.34</v>
      </c>
      <c r="I350" s="26"/>
      <c r="J350" s="26"/>
      <c r="K350" s="27"/>
    </row>
    <row r="351" spans="1:11">
      <c r="A351" s="12"/>
      <c r="B351" s="13">
        <v>2012</v>
      </c>
      <c r="C351" s="33">
        <f t="shared" si="96"/>
        <v>2350837.91266591</v>
      </c>
      <c r="D351" s="17">
        <f t="shared" si="97"/>
        <v>80.89</v>
      </c>
      <c r="E351" s="17">
        <v>83.33</v>
      </c>
      <c r="F351" s="17">
        <v>77.12</v>
      </c>
      <c r="G351" s="13">
        <v>16579</v>
      </c>
      <c r="H351" s="13"/>
      <c r="I351" s="26"/>
      <c r="J351" s="26"/>
      <c r="K351" s="27"/>
    </row>
    <row r="352" spans="1:11">
      <c r="A352" s="12" t="s">
        <v>87</v>
      </c>
      <c r="B352" s="13"/>
      <c r="C352" s="14"/>
      <c r="D352" s="14"/>
      <c r="E352" s="14"/>
      <c r="F352" s="14"/>
      <c r="G352" s="14"/>
      <c r="H352" s="14"/>
      <c r="I352" s="28"/>
      <c r="J352" s="28"/>
      <c r="K352" s="29"/>
    </row>
    <row r="353" spans="1:11">
      <c r="A353" s="12" t="s">
        <v>88</v>
      </c>
      <c r="B353" s="13"/>
      <c r="C353" s="14"/>
      <c r="D353" s="13"/>
      <c r="E353" s="13"/>
      <c r="F353" s="13"/>
      <c r="G353" s="14"/>
      <c r="H353" s="14"/>
      <c r="I353" s="28"/>
      <c r="J353" s="28"/>
      <c r="K353" s="29"/>
    </row>
    <row r="354" spans="1:11">
      <c r="A354" s="12"/>
      <c r="B354" s="13">
        <v>2001</v>
      </c>
      <c r="C354" s="13">
        <v>36804660</v>
      </c>
      <c r="D354" s="13">
        <v>63.08</v>
      </c>
      <c r="E354" s="13">
        <v>75.35</v>
      </c>
      <c r="F354" s="13">
        <v>50.51</v>
      </c>
      <c r="G354" s="13">
        <v>155707</v>
      </c>
      <c r="H354" s="14">
        <v>1.79</v>
      </c>
      <c r="I354" s="23" t="s">
        <v>89</v>
      </c>
      <c r="J354" s="24" t="s">
        <v>89</v>
      </c>
      <c r="K354" s="30" t="s">
        <v>89</v>
      </c>
    </row>
    <row r="355" spans="1:11">
      <c r="A355" s="12"/>
      <c r="B355" s="13">
        <v>2002</v>
      </c>
      <c r="C355" s="33">
        <f>(C354*H354)/100+C354</f>
        <v>37463463.414</v>
      </c>
      <c r="D355" s="13">
        <f>D354+0.93</f>
        <v>64.01</v>
      </c>
      <c r="E355" s="13">
        <f>E354+0.6</f>
        <v>75.95</v>
      </c>
      <c r="F355" s="13">
        <f>F354+1.4</f>
        <v>51.91</v>
      </c>
      <c r="G355" s="13">
        <v>155707</v>
      </c>
      <c r="H355" s="14">
        <v>1.74</v>
      </c>
      <c r="I355" s="26"/>
      <c r="J355" s="26"/>
      <c r="K355" s="27"/>
    </row>
    <row r="356" spans="1:11">
      <c r="A356" s="12"/>
      <c r="B356" s="13">
        <v>2003</v>
      </c>
      <c r="C356" s="33">
        <f t="shared" ref="C356:C365" si="100">(C355*H355)/100+C355</f>
        <v>38115327.6774036</v>
      </c>
      <c r="D356" s="13">
        <f t="shared" ref="D356:D365" si="101">D355+0.93</f>
        <v>64.94</v>
      </c>
      <c r="E356" s="13">
        <f t="shared" ref="E356:E363" si="102">E355+0.6</f>
        <v>76.55</v>
      </c>
      <c r="F356" s="13">
        <f t="shared" ref="F356:F363" si="103">F355+1.4</f>
        <v>53.31</v>
      </c>
      <c r="G356" s="13">
        <v>155707</v>
      </c>
      <c r="H356" s="14">
        <v>1.69</v>
      </c>
      <c r="I356" s="26"/>
      <c r="J356" s="26"/>
      <c r="K356" s="27"/>
    </row>
    <row r="357" spans="1:11">
      <c r="A357" s="12"/>
      <c r="B357" s="13">
        <v>2004</v>
      </c>
      <c r="C357" s="33">
        <f t="shared" si="100"/>
        <v>38759476.7151517</v>
      </c>
      <c r="D357" s="13">
        <f t="shared" si="101"/>
        <v>65.87</v>
      </c>
      <c r="E357" s="13">
        <f t="shared" si="102"/>
        <v>77.15</v>
      </c>
      <c r="F357" s="13">
        <f t="shared" si="103"/>
        <v>54.71</v>
      </c>
      <c r="G357" s="13">
        <v>155707</v>
      </c>
      <c r="H357" s="14">
        <v>1.62</v>
      </c>
      <c r="I357" s="26"/>
      <c r="J357" s="26"/>
      <c r="K357" s="27"/>
    </row>
    <row r="358" spans="1:11">
      <c r="A358" s="12"/>
      <c r="B358" s="13">
        <v>2005</v>
      </c>
      <c r="C358" s="33">
        <f t="shared" si="100"/>
        <v>39387380.2379372</v>
      </c>
      <c r="D358" s="13">
        <f t="shared" si="101"/>
        <v>66.8</v>
      </c>
      <c r="E358" s="13">
        <f t="shared" si="102"/>
        <v>77.75</v>
      </c>
      <c r="F358" s="13">
        <f t="shared" si="103"/>
        <v>56.11</v>
      </c>
      <c r="G358" s="13">
        <v>155707</v>
      </c>
      <c r="H358" s="14">
        <v>1.54</v>
      </c>
      <c r="I358" s="26"/>
      <c r="J358" s="26"/>
      <c r="K358" s="27"/>
    </row>
    <row r="359" spans="1:11">
      <c r="A359" s="12"/>
      <c r="B359" s="13">
        <v>2006</v>
      </c>
      <c r="C359" s="33">
        <f t="shared" si="100"/>
        <v>39993945.8936014</v>
      </c>
      <c r="D359" s="13">
        <f t="shared" si="101"/>
        <v>67.73</v>
      </c>
      <c r="E359" s="13">
        <f t="shared" si="102"/>
        <v>78.35</v>
      </c>
      <c r="F359" s="13">
        <f t="shared" si="103"/>
        <v>57.51</v>
      </c>
      <c r="G359" s="13">
        <v>155707</v>
      </c>
      <c r="H359" s="14">
        <v>1.48</v>
      </c>
      <c r="I359" s="26"/>
      <c r="J359" s="26"/>
      <c r="K359" s="27"/>
    </row>
    <row r="360" spans="1:11">
      <c r="A360" s="12"/>
      <c r="B360" s="13">
        <v>2007</v>
      </c>
      <c r="C360" s="33">
        <f t="shared" si="100"/>
        <v>40585856.2928267</v>
      </c>
      <c r="D360" s="13">
        <f t="shared" si="101"/>
        <v>68.66</v>
      </c>
      <c r="E360" s="13">
        <f t="shared" si="102"/>
        <v>78.95</v>
      </c>
      <c r="F360" s="13">
        <f t="shared" si="103"/>
        <v>58.91</v>
      </c>
      <c r="G360" s="13">
        <v>155707</v>
      </c>
      <c r="H360" s="14">
        <v>1.43</v>
      </c>
      <c r="I360" s="26"/>
      <c r="J360" s="26"/>
      <c r="K360" s="27"/>
    </row>
    <row r="361" spans="1:11">
      <c r="A361" s="12"/>
      <c r="B361" s="13">
        <v>2008</v>
      </c>
      <c r="C361" s="33">
        <f t="shared" si="100"/>
        <v>41166234.0378141</v>
      </c>
      <c r="D361" s="13">
        <f t="shared" si="101"/>
        <v>69.59</v>
      </c>
      <c r="E361" s="13">
        <f t="shared" si="102"/>
        <v>79.55</v>
      </c>
      <c r="F361" s="13">
        <f t="shared" si="103"/>
        <v>60.31</v>
      </c>
      <c r="G361" s="13">
        <v>155707</v>
      </c>
      <c r="H361" s="17">
        <v>1.4</v>
      </c>
      <c r="I361" s="26"/>
      <c r="J361" s="26"/>
      <c r="K361" s="27"/>
    </row>
    <row r="362" spans="1:11">
      <c r="A362" s="12"/>
      <c r="B362" s="13">
        <v>2009</v>
      </c>
      <c r="C362" s="33">
        <f t="shared" si="100"/>
        <v>41742561.3143435</v>
      </c>
      <c r="D362" s="13">
        <f t="shared" si="101"/>
        <v>70.5200000000001</v>
      </c>
      <c r="E362" s="13">
        <f t="shared" si="102"/>
        <v>80.1499999999999</v>
      </c>
      <c r="F362" s="13">
        <f t="shared" si="103"/>
        <v>61.71</v>
      </c>
      <c r="G362" s="13">
        <v>155707</v>
      </c>
      <c r="H362" s="14">
        <v>1.39</v>
      </c>
      <c r="I362" s="26"/>
      <c r="J362" s="26"/>
      <c r="K362" s="27"/>
    </row>
    <row r="363" spans="1:11">
      <c r="A363" s="12"/>
      <c r="B363" s="13">
        <v>2010</v>
      </c>
      <c r="C363" s="33">
        <f t="shared" si="100"/>
        <v>42322782.9166129</v>
      </c>
      <c r="D363" s="13">
        <f t="shared" si="101"/>
        <v>71.4500000000001</v>
      </c>
      <c r="E363" s="13">
        <f t="shared" si="102"/>
        <v>80.7499999999999</v>
      </c>
      <c r="F363" s="13">
        <f t="shared" si="103"/>
        <v>63.11</v>
      </c>
      <c r="G363" s="13">
        <v>155707</v>
      </c>
      <c r="H363" s="14">
        <v>1.37</v>
      </c>
      <c r="I363" s="26"/>
      <c r="J363" s="26"/>
      <c r="K363" s="27"/>
    </row>
    <row r="364" spans="1:11">
      <c r="A364" s="12"/>
      <c r="B364" s="13">
        <v>2011</v>
      </c>
      <c r="C364" s="33">
        <f t="shared" si="100"/>
        <v>42902605.0425705</v>
      </c>
      <c r="D364" s="13">
        <f t="shared" si="101"/>
        <v>72.3800000000001</v>
      </c>
      <c r="E364" s="13">
        <v>81.59</v>
      </c>
      <c r="F364" s="13">
        <v>64.01</v>
      </c>
      <c r="G364" s="13">
        <v>155707</v>
      </c>
      <c r="H364" s="14">
        <v>1.34</v>
      </c>
      <c r="I364" s="26"/>
      <c r="J364" s="26"/>
      <c r="K364" s="27"/>
    </row>
    <row r="365" spans="1:11">
      <c r="A365" s="12"/>
      <c r="B365" s="13">
        <v>2012</v>
      </c>
      <c r="C365" s="33">
        <f t="shared" si="100"/>
        <v>43477499.9501409</v>
      </c>
      <c r="D365" s="13">
        <f t="shared" si="101"/>
        <v>73.3100000000001</v>
      </c>
      <c r="E365" s="13">
        <v>82.11</v>
      </c>
      <c r="F365" s="13">
        <v>64.99</v>
      </c>
      <c r="G365" s="13">
        <v>155707</v>
      </c>
      <c r="H365" s="13"/>
      <c r="I365" s="26"/>
      <c r="J365" s="26"/>
      <c r="K365" s="27"/>
    </row>
    <row r="366" spans="1:11">
      <c r="A366" s="12" t="s">
        <v>90</v>
      </c>
      <c r="B366" s="13"/>
      <c r="C366" s="14"/>
      <c r="D366" s="14"/>
      <c r="E366" s="14"/>
      <c r="F366" s="14"/>
      <c r="G366" s="14"/>
      <c r="H366" s="14"/>
      <c r="I366" s="28"/>
      <c r="J366" s="28"/>
      <c r="K366" s="29"/>
    </row>
    <row r="367" spans="1:11">
      <c r="A367" s="12" t="s">
        <v>91</v>
      </c>
      <c r="B367" s="13"/>
      <c r="C367" s="14"/>
      <c r="D367" s="17"/>
      <c r="E367" s="14"/>
      <c r="F367" s="14"/>
      <c r="G367" s="14"/>
      <c r="H367" s="14"/>
      <c r="I367" s="28"/>
      <c r="J367" s="28"/>
      <c r="K367" s="29"/>
    </row>
    <row r="368" spans="1:11">
      <c r="A368" s="12"/>
      <c r="B368" s="13">
        <v>2001</v>
      </c>
      <c r="C368" s="14">
        <v>974345</v>
      </c>
      <c r="D368" s="17">
        <v>81.24</v>
      </c>
      <c r="E368" s="17">
        <v>88.62</v>
      </c>
      <c r="F368" s="17">
        <v>73.9</v>
      </c>
      <c r="G368" s="14">
        <v>479</v>
      </c>
      <c r="H368" s="14">
        <v>1.79</v>
      </c>
      <c r="I368" s="23" t="s">
        <v>92</v>
      </c>
      <c r="J368" s="24" t="s">
        <v>92</v>
      </c>
      <c r="K368" s="30" t="s">
        <v>92</v>
      </c>
    </row>
    <row r="369" spans="1:11">
      <c r="A369" s="12"/>
      <c r="B369" s="13">
        <v>2002</v>
      </c>
      <c r="C369" s="16">
        <f>(C368*H368)/100+C368</f>
        <v>991785.7755</v>
      </c>
      <c r="D369" s="17">
        <f>D368+0.49</f>
        <v>81.73</v>
      </c>
      <c r="E369" s="17">
        <f>E368+0.2</f>
        <v>88.82</v>
      </c>
      <c r="F369" s="17">
        <f>F368+0.7</f>
        <v>74.6</v>
      </c>
      <c r="G369" s="14">
        <v>479</v>
      </c>
      <c r="H369" s="14">
        <v>1.74</v>
      </c>
      <c r="I369" s="26"/>
      <c r="J369" s="26"/>
      <c r="K369" s="27"/>
    </row>
    <row r="370" spans="1:11">
      <c r="A370" s="12"/>
      <c r="B370" s="13">
        <v>2003</v>
      </c>
      <c r="C370" s="16">
        <f t="shared" ref="C370:C379" si="104">(C369*H369)/100+C369</f>
        <v>1009042.8479937</v>
      </c>
      <c r="D370" s="17">
        <f t="shared" ref="D370:D379" si="105">D369+0.49</f>
        <v>82.22</v>
      </c>
      <c r="E370" s="17">
        <f t="shared" ref="E370:E377" si="106">E369+0.2</f>
        <v>89.02</v>
      </c>
      <c r="F370" s="17">
        <f t="shared" ref="F370:F377" si="107">F369+0.7</f>
        <v>75.3</v>
      </c>
      <c r="G370" s="14">
        <v>479</v>
      </c>
      <c r="H370" s="14">
        <v>1.69</v>
      </c>
      <c r="I370" s="26"/>
      <c r="J370" s="26"/>
      <c r="K370" s="27"/>
    </row>
    <row r="371" spans="1:11">
      <c r="A371" s="12"/>
      <c r="B371" s="13">
        <v>2004</v>
      </c>
      <c r="C371" s="16">
        <f t="shared" si="104"/>
        <v>1026095.67212479</v>
      </c>
      <c r="D371" s="17">
        <f t="shared" si="105"/>
        <v>82.71</v>
      </c>
      <c r="E371" s="17">
        <f t="shared" si="106"/>
        <v>89.22</v>
      </c>
      <c r="F371" s="17">
        <f t="shared" si="107"/>
        <v>76</v>
      </c>
      <c r="G371" s="14">
        <v>479</v>
      </c>
      <c r="H371" s="14">
        <v>1.62</v>
      </c>
      <c r="I371" s="26"/>
      <c r="J371" s="26"/>
      <c r="K371" s="27"/>
    </row>
    <row r="372" spans="1:11">
      <c r="A372" s="12"/>
      <c r="B372" s="13">
        <v>2005</v>
      </c>
      <c r="C372" s="16">
        <f t="shared" si="104"/>
        <v>1042718.42201322</v>
      </c>
      <c r="D372" s="17">
        <f t="shared" si="105"/>
        <v>83.2</v>
      </c>
      <c r="E372" s="17">
        <f t="shared" si="106"/>
        <v>89.42</v>
      </c>
      <c r="F372" s="17">
        <f t="shared" si="107"/>
        <v>76.7</v>
      </c>
      <c r="G372" s="14">
        <v>479</v>
      </c>
      <c r="H372" s="14">
        <v>1.54</v>
      </c>
      <c r="I372" s="26"/>
      <c r="J372" s="26"/>
      <c r="K372" s="27"/>
    </row>
    <row r="373" spans="1:11">
      <c r="A373" s="12"/>
      <c r="B373" s="13">
        <v>2006</v>
      </c>
      <c r="C373" s="16">
        <f t="shared" si="104"/>
        <v>1058776.28571222</v>
      </c>
      <c r="D373" s="17">
        <f t="shared" si="105"/>
        <v>83.69</v>
      </c>
      <c r="E373" s="17">
        <f t="shared" si="106"/>
        <v>89.62</v>
      </c>
      <c r="F373" s="17">
        <f t="shared" si="107"/>
        <v>77.4</v>
      </c>
      <c r="G373" s="14">
        <v>479</v>
      </c>
      <c r="H373" s="14">
        <v>1.48</v>
      </c>
      <c r="I373" s="26"/>
      <c r="J373" s="26"/>
      <c r="K373" s="27"/>
    </row>
    <row r="374" spans="1:11">
      <c r="A374" s="12"/>
      <c r="B374" s="13">
        <v>2007</v>
      </c>
      <c r="C374" s="16">
        <f t="shared" si="104"/>
        <v>1074446.17474076</v>
      </c>
      <c r="D374" s="17">
        <f t="shared" si="105"/>
        <v>84.18</v>
      </c>
      <c r="E374" s="17">
        <f t="shared" si="106"/>
        <v>89.82</v>
      </c>
      <c r="F374" s="17">
        <f t="shared" si="107"/>
        <v>78.1</v>
      </c>
      <c r="G374" s="14">
        <v>479</v>
      </c>
      <c r="H374" s="14">
        <v>1.43</v>
      </c>
      <c r="I374" s="26"/>
      <c r="J374" s="26"/>
      <c r="K374" s="27"/>
    </row>
    <row r="375" spans="1:11">
      <c r="A375" s="12"/>
      <c r="B375" s="13">
        <v>2008</v>
      </c>
      <c r="C375" s="16">
        <f t="shared" si="104"/>
        <v>1089810.75503955</v>
      </c>
      <c r="D375" s="17">
        <f t="shared" si="105"/>
        <v>84.67</v>
      </c>
      <c r="E375" s="17">
        <f t="shared" si="106"/>
        <v>90.02</v>
      </c>
      <c r="F375" s="17">
        <f t="shared" si="107"/>
        <v>78.8</v>
      </c>
      <c r="G375" s="14">
        <v>479</v>
      </c>
      <c r="H375" s="17">
        <v>1.4</v>
      </c>
      <c r="I375" s="26"/>
      <c r="J375" s="26"/>
      <c r="K375" s="27"/>
    </row>
    <row r="376" spans="1:11">
      <c r="A376" s="12"/>
      <c r="B376" s="13">
        <v>2009</v>
      </c>
      <c r="C376" s="16">
        <f t="shared" si="104"/>
        <v>1105068.10561011</v>
      </c>
      <c r="D376" s="17">
        <f t="shared" si="105"/>
        <v>85.16</v>
      </c>
      <c r="E376" s="17">
        <f t="shared" si="106"/>
        <v>90.22</v>
      </c>
      <c r="F376" s="17">
        <f t="shared" si="107"/>
        <v>79.5</v>
      </c>
      <c r="G376" s="14">
        <v>479</v>
      </c>
      <c r="H376" s="14">
        <v>1.39</v>
      </c>
      <c r="I376" s="26"/>
      <c r="J376" s="26"/>
      <c r="K376" s="27"/>
    </row>
    <row r="377" spans="1:11">
      <c r="A377" s="12"/>
      <c r="B377" s="13">
        <v>2010</v>
      </c>
      <c r="C377" s="16">
        <f t="shared" si="104"/>
        <v>1120428.55227809</v>
      </c>
      <c r="D377" s="17">
        <f t="shared" si="105"/>
        <v>85.6499999999999</v>
      </c>
      <c r="E377" s="17">
        <f t="shared" si="106"/>
        <v>90.42</v>
      </c>
      <c r="F377" s="17">
        <f t="shared" si="107"/>
        <v>80.2</v>
      </c>
      <c r="G377" s="14">
        <v>479</v>
      </c>
      <c r="H377" s="14">
        <v>1.37</v>
      </c>
      <c r="I377" s="26"/>
      <c r="J377" s="26"/>
      <c r="K377" s="27"/>
    </row>
    <row r="378" spans="1:11">
      <c r="A378" s="12"/>
      <c r="B378" s="13">
        <v>2011</v>
      </c>
      <c r="C378" s="16">
        <f t="shared" si="104"/>
        <v>1135778.4234443</v>
      </c>
      <c r="D378" s="17">
        <f t="shared" si="105"/>
        <v>86.1399999999999</v>
      </c>
      <c r="E378" s="17">
        <v>91.26</v>
      </c>
      <c r="F378" s="17">
        <v>80.67</v>
      </c>
      <c r="G378" s="14">
        <v>490</v>
      </c>
      <c r="H378" s="14">
        <v>1.34</v>
      </c>
      <c r="I378" s="26"/>
      <c r="J378" s="26"/>
      <c r="K378" s="27"/>
    </row>
    <row r="379" spans="1:11">
      <c r="A379" s="12"/>
      <c r="B379" s="13">
        <v>2012</v>
      </c>
      <c r="C379" s="16">
        <f t="shared" si="104"/>
        <v>1150997.85431845</v>
      </c>
      <c r="D379" s="17">
        <f t="shared" si="105"/>
        <v>86.6299999999999</v>
      </c>
      <c r="E379" s="17">
        <v>92.9</v>
      </c>
      <c r="F379" s="17">
        <v>81.21</v>
      </c>
      <c r="G379" s="14">
        <v>490</v>
      </c>
      <c r="H379" s="14"/>
      <c r="I379" s="26"/>
      <c r="J379" s="26"/>
      <c r="K379" s="27"/>
    </row>
    <row r="380" spans="1:11">
      <c r="A380" s="12" t="s">
        <v>93</v>
      </c>
      <c r="B380" s="13"/>
      <c r="C380" s="14"/>
      <c r="D380" s="14"/>
      <c r="E380" s="14"/>
      <c r="F380" s="14"/>
      <c r="G380" s="14"/>
      <c r="H380" s="14"/>
      <c r="I380" s="28"/>
      <c r="J380" s="28"/>
      <c r="K380" s="29"/>
    </row>
    <row r="381" spans="1:11">
      <c r="A381" s="12" t="s">
        <v>94</v>
      </c>
      <c r="B381" s="13"/>
      <c r="C381" s="14"/>
      <c r="D381" s="17"/>
      <c r="E381" s="14"/>
      <c r="F381" s="14"/>
      <c r="G381" s="14"/>
      <c r="H381" s="14"/>
      <c r="I381" s="28"/>
      <c r="J381" s="28"/>
      <c r="K381" s="29"/>
    </row>
    <row r="382" spans="1:11">
      <c r="A382" s="12"/>
      <c r="B382" s="13">
        <v>2001</v>
      </c>
      <c r="C382" s="14">
        <v>24358999</v>
      </c>
      <c r="D382" s="17">
        <v>69.65</v>
      </c>
      <c r="E382" s="17">
        <v>75.23</v>
      </c>
      <c r="F382" s="17">
        <v>63.36</v>
      </c>
      <c r="G382" s="14">
        <v>50362</v>
      </c>
      <c r="H382" s="14">
        <v>1.79</v>
      </c>
      <c r="I382" s="23" t="s">
        <v>95</v>
      </c>
      <c r="J382" s="24" t="s">
        <v>95</v>
      </c>
      <c r="K382" s="30" t="s">
        <v>95</v>
      </c>
    </row>
    <row r="383" spans="1:11">
      <c r="A383" s="12"/>
      <c r="B383" s="13">
        <v>2002</v>
      </c>
      <c r="C383" s="16">
        <f>(C382*H382)/100+C382</f>
        <v>24795025.0821</v>
      </c>
      <c r="D383" s="17">
        <f>D382+0.6</f>
        <v>70.25</v>
      </c>
      <c r="E383" s="17">
        <f>E382+0.5</f>
        <v>75.73</v>
      </c>
      <c r="F383" s="17">
        <f>F382+0.7</f>
        <v>64.06</v>
      </c>
      <c r="G383" s="14">
        <v>50362</v>
      </c>
      <c r="H383" s="14">
        <v>1.74</v>
      </c>
      <c r="I383" s="26"/>
      <c r="J383" s="26"/>
      <c r="K383" s="27"/>
    </row>
    <row r="384" spans="1:11">
      <c r="A384" s="12"/>
      <c r="B384" s="13">
        <v>2003</v>
      </c>
      <c r="C384" s="16">
        <f t="shared" ref="C384:C393" si="108">(C383*H383)/100+C383</f>
        <v>25226458.5185285</v>
      </c>
      <c r="D384" s="17">
        <f t="shared" ref="D384:D393" si="109">D383+0.6</f>
        <v>70.85</v>
      </c>
      <c r="E384" s="17">
        <f t="shared" ref="E384:E391" si="110">E383+0.5</f>
        <v>76.23</v>
      </c>
      <c r="F384" s="17">
        <f t="shared" ref="F384:F391" si="111">F383+0.7</f>
        <v>64.76</v>
      </c>
      <c r="G384" s="14">
        <v>50362</v>
      </c>
      <c r="H384" s="14">
        <v>1.69</v>
      </c>
      <c r="I384" s="26"/>
      <c r="J384" s="26"/>
      <c r="K384" s="27"/>
    </row>
    <row r="385" spans="1:11">
      <c r="A385" s="12"/>
      <c r="B385" s="13">
        <v>2004</v>
      </c>
      <c r="C385" s="16">
        <f t="shared" si="108"/>
        <v>25652785.6674917</v>
      </c>
      <c r="D385" s="17">
        <f t="shared" si="109"/>
        <v>71.45</v>
      </c>
      <c r="E385" s="17">
        <f t="shared" si="110"/>
        <v>76.73</v>
      </c>
      <c r="F385" s="17">
        <f t="shared" si="111"/>
        <v>65.46</v>
      </c>
      <c r="G385" s="14">
        <v>50362</v>
      </c>
      <c r="H385" s="14">
        <v>1.62</v>
      </c>
      <c r="I385" s="26"/>
      <c r="J385" s="26"/>
      <c r="K385" s="27"/>
    </row>
    <row r="386" spans="1:11">
      <c r="A386" s="12"/>
      <c r="B386" s="13">
        <v>2005</v>
      </c>
      <c r="C386" s="16">
        <f t="shared" si="108"/>
        <v>26068360.795305</v>
      </c>
      <c r="D386" s="17">
        <f t="shared" si="109"/>
        <v>72.05</v>
      </c>
      <c r="E386" s="17">
        <f t="shared" si="110"/>
        <v>77.23</v>
      </c>
      <c r="F386" s="17">
        <f t="shared" si="111"/>
        <v>66.16</v>
      </c>
      <c r="G386" s="14">
        <v>50362</v>
      </c>
      <c r="H386" s="14">
        <v>1.54</v>
      </c>
      <c r="I386" s="26"/>
      <c r="J386" s="26"/>
      <c r="K386" s="27"/>
    </row>
    <row r="387" spans="1:11">
      <c r="A387" s="12"/>
      <c r="B387" s="13">
        <v>2006</v>
      </c>
      <c r="C387" s="16">
        <f t="shared" si="108"/>
        <v>26469813.5515527</v>
      </c>
      <c r="D387" s="17">
        <f t="shared" si="109"/>
        <v>72.65</v>
      </c>
      <c r="E387" s="17">
        <f t="shared" si="110"/>
        <v>77.73</v>
      </c>
      <c r="F387" s="17">
        <f t="shared" si="111"/>
        <v>66.86</v>
      </c>
      <c r="G387" s="14">
        <v>50362</v>
      </c>
      <c r="H387" s="14">
        <v>1.48</v>
      </c>
      <c r="I387" s="26"/>
      <c r="J387" s="26"/>
      <c r="K387" s="27"/>
    </row>
    <row r="388" spans="1:11">
      <c r="A388" s="12"/>
      <c r="B388" s="13">
        <v>2007</v>
      </c>
      <c r="C388" s="16">
        <f t="shared" si="108"/>
        <v>26861566.7921157</v>
      </c>
      <c r="D388" s="17">
        <f t="shared" si="109"/>
        <v>73.25</v>
      </c>
      <c r="E388" s="17">
        <f t="shared" si="110"/>
        <v>78.23</v>
      </c>
      <c r="F388" s="17">
        <f t="shared" si="111"/>
        <v>67.56</v>
      </c>
      <c r="G388" s="14">
        <v>50362</v>
      </c>
      <c r="H388" s="14">
        <v>1.43</v>
      </c>
      <c r="I388" s="26"/>
      <c r="J388" s="26"/>
      <c r="K388" s="27"/>
    </row>
    <row r="389" spans="1:11">
      <c r="A389" s="12"/>
      <c r="B389" s="13">
        <v>2008</v>
      </c>
      <c r="C389" s="16">
        <f t="shared" si="108"/>
        <v>27245687.197243</v>
      </c>
      <c r="D389" s="17">
        <f t="shared" si="109"/>
        <v>73.85</v>
      </c>
      <c r="E389" s="17">
        <f t="shared" si="110"/>
        <v>78.73</v>
      </c>
      <c r="F389" s="17">
        <f t="shared" si="111"/>
        <v>68.26</v>
      </c>
      <c r="G389" s="14">
        <v>50362</v>
      </c>
      <c r="H389" s="17">
        <v>1.4</v>
      </c>
      <c r="I389" s="26"/>
      <c r="J389" s="26"/>
      <c r="K389" s="27"/>
    </row>
    <row r="390" spans="1:11">
      <c r="A390" s="12"/>
      <c r="B390" s="13">
        <v>2009</v>
      </c>
      <c r="C390" s="16">
        <f t="shared" si="108"/>
        <v>27627126.8180044</v>
      </c>
      <c r="D390" s="17">
        <f t="shared" si="109"/>
        <v>74.45</v>
      </c>
      <c r="E390" s="17">
        <f t="shared" si="110"/>
        <v>79.23</v>
      </c>
      <c r="F390" s="17">
        <f t="shared" si="111"/>
        <v>68.96</v>
      </c>
      <c r="G390" s="14">
        <v>50362</v>
      </c>
      <c r="H390" s="14">
        <v>1.39</v>
      </c>
      <c r="I390" s="26"/>
      <c r="J390" s="26"/>
      <c r="K390" s="27"/>
    </row>
    <row r="391" spans="1:11">
      <c r="A391" s="12"/>
      <c r="B391" s="13">
        <v>2010</v>
      </c>
      <c r="C391" s="16">
        <f t="shared" si="108"/>
        <v>28011143.8807746</v>
      </c>
      <c r="D391" s="17">
        <f t="shared" si="109"/>
        <v>75.05</v>
      </c>
      <c r="E391" s="17">
        <f t="shared" si="110"/>
        <v>79.73</v>
      </c>
      <c r="F391" s="17">
        <f t="shared" si="111"/>
        <v>69.66</v>
      </c>
      <c r="G391" s="14">
        <v>50362</v>
      </c>
      <c r="H391" s="14">
        <v>1.37</v>
      </c>
      <c r="I391" s="26"/>
      <c r="J391" s="26"/>
      <c r="K391" s="27"/>
    </row>
    <row r="392" spans="1:11">
      <c r="A392" s="12"/>
      <c r="B392" s="13">
        <v>2011</v>
      </c>
      <c r="C392" s="16">
        <f t="shared" si="108"/>
        <v>28394896.5519412</v>
      </c>
      <c r="D392" s="17">
        <f t="shared" si="109"/>
        <v>75.6499999999999</v>
      </c>
      <c r="E392" s="17">
        <v>80.44</v>
      </c>
      <c r="F392" s="17">
        <v>70.73</v>
      </c>
      <c r="G392" s="14">
        <v>50362</v>
      </c>
      <c r="H392" s="14">
        <v>1.34</v>
      </c>
      <c r="I392" s="26"/>
      <c r="J392" s="26"/>
      <c r="K392" s="27"/>
    </row>
    <row r="393" spans="1:11">
      <c r="A393" s="12"/>
      <c r="B393" s="13">
        <v>2012</v>
      </c>
      <c r="C393" s="16">
        <f t="shared" si="108"/>
        <v>28775388.1657373</v>
      </c>
      <c r="D393" s="17">
        <f t="shared" si="109"/>
        <v>76.2499999999999</v>
      </c>
      <c r="E393" s="17">
        <v>81.11</v>
      </c>
      <c r="F393" s="17">
        <v>71.11</v>
      </c>
      <c r="G393" s="14">
        <v>50362</v>
      </c>
      <c r="H393" s="14"/>
      <c r="I393" s="26"/>
      <c r="J393" s="26"/>
      <c r="K393" s="27"/>
    </row>
    <row r="394" spans="1:11">
      <c r="A394" s="12" t="s">
        <v>96</v>
      </c>
      <c r="B394" s="13"/>
      <c r="C394" s="14"/>
      <c r="D394" s="14"/>
      <c r="E394" s="14"/>
      <c r="F394" s="14"/>
      <c r="G394" s="14"/>
      <c r="H394" s="14"/>
      <c r="I394" s="28"/>
      <c r="J394" s="28"/>
      <c r="K394" s="29"/>
    </row>
    <row r="395" spans="1:11">
      <c r="A395" s="12" t="s">
        <v>97</v>
      </c>
      <c r="B395" s="13"/>
      <c r="C395" s="14"/>
      <c r="D395" s="17"/>
      <c r="E395" s="14"/>
      <c r="F395" s="14"/>
      <c r="G395" s="14"/>
      <c r="H395" s="14"/>
      <c r="I395" s="28"/>
      <c r="J395" s="28"/>
      <c r="K395" s="29"/>
    </row>
    <row r="396" spans="1:11">
      <c r="A396" s="12"/>
      <c r="B396" s="13">
        <v>2001</v>
      </c>
      <c r="C396" s="14">
        <v>56507188</v>
      </c>
      <c r="D396" s="17">
        <v>60.41</v>
      </c>
      <c r="E396" s="17">
        <v>75.7</v>
      </c>
      <c r="F396" s="17">
        <v>43.85</v>
      </c>
      <c r="G396" s="14">
        <v>342239</v>
      </c>
      <c r="H396" s="14">
        <v>1.79</v>
      </c>
      <c r="I396" s="23" t="s">
        <v>98</v>
      </c>
      <c r="J396" s="24" t="s">
        <v>98</v>
      </c>
      <c r="K396" s="25" t="s">
        <v>98</v>
      </c>
    </row>
    <row r="397" spans="1:11">
      <c r="A397" s="12"/>
      <c r="B397" s="13">
        <v>2002</v>
      </c>
      <c r="C397" s="16">
        <f>(C396*H396)/100+C396</f>
        <v>57518666.6652</v>
      </c>
      <c r="D397" s="17">
        <f>D396+0.59</f>
        <v>61</v>
      </c>
      <c r="E397" s="17">
        <f>E396+0.35</f>
        <v>76.05</v>
      </c>
      <c r="F397" s="17">
        <f>F396+0.9</f>
        <v>44.75</v>
      </c>
      <c r="G397" s="14">
        <v>342239</v>
      </c>
      <c r="H397" s="14">
        <v>1.74</v>
      </c>
      <c r="I397" s="26"/>
      <c r="J397" s="26"/>
      <c r="K397" s="27"/>
    </row>
    <row r="398" spans="1:11">
      <c r="A398" s="12"/>
      <c r="B398" s="13">
        <v>2003</v>
      </c>
      <c r="C398" s="16">
        <f t="shared" ref="C398:C407" si="112">(C397*H397)/100+C397</f>
        <v>58519491.4651745</v>
      </c>
      <c r="D398" s="17">
        <f t="shared" ref="D398:D407" si="113">D397+0.59</f>
        <v>61.59</v>
      </c>
      <c r="E398" s="17">
        <f t="shared" ref="E398:E405" si="114">E397+0.35</f>
        <v>76.4</v>
      </c>
      <c r="F398" s="17">
        <f t="shared" ref="F398:F405" si="115">F397+0.9</f>
        <v>45.65</v>
      </c>
      <c r="G398" s="14">
        <v>342239</v>
      </c>
      <c r="H398" s="14">
        <v>1.69</v>
      </c>
      <c r="I398" s="26"/>
      <c r="J398" s="26"/>
      <c r="K398" s="27"/>
    </row>
    <row r="399" spans="1:11">
      <c r="A399" s="12"/>
      <c r="B399" s="13">
        <v>2004</v>
      </c>
      <c r="C399" s="16">
        <f t="shared" si="112"/>
        <v>59508470.8709359</v>
      </c>
      <c r="D399" s="17">
        <f t="shared" si="113"/>
        <v>62.18</v>
      </c>
      <c r="E399" s="17">
        <f t="shared" si="114"/>
        <v>76.75</v>
      </c>
      <c r="F399" s="17">
        <f t="shared" si="115"/>
        <v>46.55</v>
      </c>
      <c r="G399" s="14">
        <v>342239</v>
      </c>
      <c r="H399" s="14">
        <v>1.62</v>
      </c>
      <c r="I399" s="26"/>
      <c r="J399" s="26"/>
      <c r="K399" s="27"/>
    </row>
    <row r="400" spans="1:11">
      <c r="A400" s="12"/>
      <c r="B400" s="13">
        <v>2005</v>
      </c>
      <c r="C400" s="16">
        <f t="shared" si="112"/>
        <v>60472508.0990451</v>
      </c>
      <c r="D400" s="17">
        <f t="shared" si="113"/>
        <v>62.77</v>
      </c>
      <c r="E400" s="17">
        <f t="shared" si="114"/>
        <v>77.1</v>
      </c>
      <c r="F400" s="17">
        <f t="shared" si="115"/>
        <v>47.45</v>
      </c>
      <c r="G400" s="14">
        <v>342239</v>
      </c>
      <c r="H400" s="14">
        <v>1.54</v>
      </c>
      <c r="I400" s="26"/>
      <c r="J400" s="26"/>
      <c r="K400" s="27"/>
    </row>
    <row r="401" spans="1:11">
      <c r="A401" s="12"/>
      <c r="B401" s="13">
        <v>2006</v>
      </c>
      <c r="C401" s="16">
        <f t="shared" si="112"/>
        <v>61403784.7237704</v>
      </c>
      <c r="D401" s="17">
        <f t="shared" si="113"/>
        <v>63.36</v>
      </c>
      <c r="E401" s="17">
        <f t="shared" si="114"/>
        <v>77.45</v>
      </c>
      <c r="F401" s="17">
        <f t="shared" si="115"/>
        <v>48.35</v>
      </c>
      <c r="G401" s="14">
        <v>342239</v>
      </c>
      <c r="H401" s="14">
        <v>1.48</v>
      </c>
      <c r="I401" s="26"/>
      <c r="J401" s="26"/>
      <c r="K401" s="27"/>
    </row>
    <row r="402" spans="1:11">
      <c r="A402" s="12"/>
      <c r="B402" s="13">
        <v>2007</v>
      </c>
      <c r="C402" s="16">
        <f t="shared" si="112"/>
        <v>62312560.7376822</v>
      </c>
      <c r="D402" s="17">
        <f t="shared" si="113"/>
        <v>63.95</v>
      </c>
      <c r="E402" s="17">
        <f t="shared" si="114"/>
        <v>77.8</v>
      </c>
      <c r="F402" s="17">
        <f t="shared" si="115"/>
        <v>49.25</v>
      </c>
      <c r="G402" s="14">
        <v>342239</v>
      </c>
      <c r="H402" s="14">
        <v>1.43</v>
      </c>
      <c r="I402" s="26"/>
      <c r="J402" s="26"/>
      <c r="K402" s="27"/>
    </row>
    <row r="403" spans="1:11">
      <c r="A403" s="12"/>
      <c r="B403" s="13">
        <v>2008</v>
      </c>
      <c r="C403" s="16">
        <f t="shared" si="112"/>
        <v>63203630.356231</v>
      </c>
      <c r="D403" s="17">
        <f t="shared" si="113"/>
        <v>64.54</v>
      </c>
      <c r="E403" s="17">
        <f t="shared" si="114"/>
        <v>78.15</v>
      </c>
      <c r="F403" s="17">
        <f t="shared" si="115"/>
        <v>50.15</v>
      </c>
      <c r="G403" s="14">
        <v>342239</v>
      </c>
      <c r="H403" s="17">
        <v>1.4</v>
      </c>
      <c r="I403" s="26"/>
      <c r="J403" s="26"/>
      <c r="K403" s="27"/>
    </row>
    <row r="404" spans="1:11">
      <c r="A404" s="12"/>
      <c r="B404" s="13">
        <v>2009</v>
      </c>
      <c r="C404" s="16">
        <f t="shared" si="112"/>
        <v>64088481.1812183</v>
      </c>
      <c r="D404" s="17">
        <f t="shared" si="113"/>
        <v>65.13</v>
      </c>
      <c r="E404" s="17">
        <f t="shared" si="114"/>
        <v>78.5</v>
      </c>
      <c r="F404" s="17">
        <f t="shared" si="115"/>
        <v>51.05</v>
      </c>
      <c r="G404" s="14">
        <v>342239</v>
      </c>
      <c r="H404" s="14">
        <v>1.39</v>
      </c>
      <c r="I404" s="26"/>
      <c r="J404" s="26"/>
      <c r="K404" s="27"/>
    </row>
    <row r="405" spans="1:11">
      <c r="A405" s="12"/>
      <c r="B405" s="13">
        <v>2010</v>
      </c>
      <c r="C405" s="16">
        <f t="shared" si="112"/>
        <v>64979311.0696372</v>
      </c>
      <c r="D405" s="17">
        <f t="shared" si="113"/>
        <v>65.72</v>
      </c>
      <c r="E405" s="17">
        <f t="shared" si="114"/>
        <v>78.85</v>
      </c>
      <c r="F405" s="17">
        <f t="shared" si="115"/>
        <v>51.95</v>
      </c>
      <c r="G405" s="14">
        <v>342239</v>
      </c>
      <c r="H405" s="14">
        <v>1.37</v>
      </c>
      <c r="I405" s="26"/>
      <c r="J405" s="26"/>
      <c r="K405" s="27"/>
    </row>
    <row r="406" spans="1:11">
      <c r="A406" s="12"/>
      <c r="B406" s="13">
        <v>2011</v>
      </c>
      <c r="C406" s="16">
        <f t="shared" si="112"/>
        <v>65869527.6312912</v>
      </c>
      <c r="D406" s="17">
        <f t="shared" si="113"/>
        <v>66.31</v>
      </c>
      <c r="E406" s="17">
        <v>79.19</v>
      </c>
      <c r="F406" s="17">
        <v>52.12</v>
      </c>
      <c r="G406" s="14">
        <v>342239</v>
      </c>
      <c r="H406" s="14">
        <v>1.34</v>
      </c>
      <c r="I406" s="26"/>
      <c r="J406" s="26"/>
      <c r="K406" s="27"/>
    </row>
    <row r="407" spans="1:11">
      <c r="A407" s="12"/>
      <c r="B407" s="13">
        <v>2012</v>
      </c>
      <c r="C407" s="16">
        <f t="shared" si="112"/>
        <v>66752179.3015505</v>
      </c>
      <c r="D407" s="17">
        <f t="shared" si="113"/>
        <v>66.9</v>
      </c>
      <c r="E407" s="17">
        <v>79.99</v>
      </c>
      <c r="F407" s="17">
        <v>52.99</v>
      </c>
      <c r="G407" s="14">
        <v>342239</v>
      </c>
      <c r="H407" s="14"/>
      <c r="I407" s="26"/>
      <c r="J407" s="26"/>
      <c r="K407" s="27"/>
    </row>
    <row r="408" spans="1:11">
      <c r="A408" s="12" t="s">
        <v>99</v>
      </c>
      <c r="B408" s="13"/>
      <c r="C408" s="14"/>
      <c r="D408" s="14"/>
      <c r="E408" s="14"/>
      <c r="F408" s="14"/>
      <c r="G408" s="14"/>
      <c r="H408" s="14"/>
      <c r="I408" s="28"/>
      <c r="J408" s="28"/>
      <c r="K408" s="29"/>
    </row>
    <row r="409" spans="1:11">
      <c r="A409" s="12" t="s">
        <v>100</v>
      </c>
      <c r="B409" s="13"/>
      <c r="C409" s="14"/>
      <c r="D409" s="14"/>
      <c r="E409" s="14"/>
      <c r="F409" s="14"/>
      <c r="G409" s="14"/>
      <c r="H409" s="14"/>
      <c r="I409" s="28"/>
      <c r="J409" s="28"/>
      <c r="K409" s="29"/>
    </row>
    <row r="410" spans="1:11">
      <c r="A410" s="12"/>
      <c r="B410" s="13">
        <v>2001</v>
      </c>
      <c r="C410" s="14">
        <v>540851</v>
      </c>
      <c r="D410" s="14">
        <v>68.81</v>
      </c>
      <c r="E410" s="14">
        <v>76.04</v>
      </c>
      <c r="F410" s="14">
        <v>60.4</v>
      </c>
      <c r="G410" s="14">
        <v>7096</v>
      </c>
      <c r="H410" s="14">
        <v>1.79</v>
      </c>
      <c r="I410" s="23" t="s">
        <v>101</v>
      </c>
      <c r="J410" s="24" t="s">
        <v>101</v>
      </c>
      <c r="K410" s="30" t="s">
        <v>101</v>
      </c>
    </row>
    <row r="411" spans="1:11">
      <c r="A411" s="12"/>
      <c r="B411" s="13">
        <v>2002</v>
      </c>
      <c r="C411" s="16">
        <f>(C410*H410)/100+C410</f>
        <v>550532.2329</v>
      </c>
      <c r="D411" s="14">
        <f>D410+1.3</f>
        <v>70.11</v>
      </c>
      <c r="E411" s="14">
        <f>E410+1.1</f>
        <v>77.14</v>
      </c>
      <c r="F411" s="14">
        <f>F410+1.6</f>
        <v>62</v>
      </c>
      <c r="G411" s="14">
        <v>7096</v>
      </c>
      <c r="H411" s="14">
        <v>1.74</v>
      </c>
      <c r="I411" s="26"/>
      <c r="J411" s="26"/>
      <c r="K411" s="27"/>
    </row>
    <row r="412" spans="1:11">
      <c r="A412" s="12"/>
      <c r="B412" s="13">
        <v>2003</v>
      </c>
      <c r="C412" s="16">
        <f t="shared" ref="C412:C421" si="116">(C411*H411)/100+C411</f>
        <v>560111.49375246</v>
      </c>
      <c r="D412" s="14">
        <f t="shared" ref="D412:D421" si="117">D411+1.3</f>
        <v>71.41</v>
      </c>
      <c r="E412" s="14">
        <f t="shared" ref="E412:E419" si="118">E411+1.1</f>
        <v>78.24</v>
      </c>
      <c r="F412" s="14">
        <f t="shared" ref="F412:F419" si="119">F411+1.6</f>
        <v>63.6</v>
      </c>
      <c r="G412" s="14">
        <v>7096</v>
      </c>
      <c r="H412" s="14">
        <v>1.69</v>
      </c>
      <c r="I412" s="26"/>
      <c r="J412" s="26"/>
      <c r="K412" s="27"/>
    </row>
    <row r="413" spans="1:11">
      <c r="A413" s="12"/>
      <c r="B413" s="13">
        <v>2004</v>
      </c>
      <c r="C413" s="16">
        <f t="shared" si="116"/>
        <v>569577.377996877</v>
      </c>
      <c r="D413" s="14">
        <f t="shared" si="117"/>
        <v>72.71</v>
      </c>
      <c r="E413" s="14">
        <f t="shared" si="118"/>
        <v>79.34</v>
      </c>
      <c r="F413" s="14">
        <f t="shared" si="119"/>
        <v>65.2</v>
      </c>
      <c r="G413" s="14">
        <v>7096</v>
      </c>
      <c r="H413" s="14">
        <v>1.62</v>
      </c>
      <c r="I413" s="26"/>
      <c r="J413" s="26"/>
      <c r="K413" s="27"/>
    </row>
    <row r="414" spans="1:11">
      <c r="A414" s="12"/>
      <c r="B414" s="13">
        <v>2005</v>
      </c>
      <c r="C414" s="16">
        <f t="shared" si="116"/>
        <v>578804.531520426</v>
      </c>
      <c r="D414" s="14">
        <f t="shared" si="117"/>
        <v>74.01</v>
      </c>
      <c r="E414" s="14">
        <f t="shared" si="118"/>
        <v>80.44</v>
      </c>
      <c r="F414" s="14">
        <f t="shared" si="119"/>
        <v>66.8</v>
      </c>
      <c r="G414" s="14">
        <v>7096</v>
      </c>
      <c r="H414" s="14">
        <v>1.54</v>
      </c>
      <c r="I414" s="26"/>
      <c r="J414" s="26"/>
      <c r="K414" s="27"/>
    </row>
    <row r="415" spans="1:11">
      <c r="A415" s="12"/>
      <c r="B415" s="13">
        <v>2006</v>
      </c>
      <c r="C415" s="16">
        <f t="shared" si="116"/>
        <v>587718.121305841</v>
      </c>
      <c r="D415" s="14">
        <f t="shared" si="117"/>
        <v>75.31</v>
      </c>
      <c r="E415" s="14">
        <f t="shared" si="118"/>
        <v>81.54</v>
      </c>
      <c r="F415" s="14">
        <f t="shared" si="119"/>
        <v>68.4</v>
      </c>
      <c r="G415" s="14">
        <v>7096</v>
      </c>
      <c r="H415" s="14">
        <v>1.48</v>
      </c>
      <c r="I415" s="26"/>
      <c r="J415" s="26"/>
      <c r="K415" s="27"/>
    </row>
    <row r="416" spans="1:11">
      <c r="A416" s="12"/>
      <c r="B416" s="13">
        <v>2007</v>
      </c>
      <c r="C416" s="16">
        <f t="shared" si="116"/>
        <v>596416.349501167</v>
      </c>
      <c r="D416" s="14">
        <f t="shared" si="117"/>
        <v>76.61</v>
      </c>
      <c r="E416" s="14">
        <f t="shared" si="118"/>
        <v>82.64</v>
      </c>
      <c r="F416" s="14">
        <f t="shared" si="119"/>
        <v>70</v>
      </c>
      <c r="G416" s="14">
        <v>7096</v>
      </c>
      <c r="H416" s="14">
        <v>1.43</v>
      </c>
      <c r="I416" s="26"/>
      <c r="J416" s="26"/>
      <c r="K416" s="27"/>
    </row>
    <row r="417" spans="1:11">
      <c r="A417" s="12"/>
      <c r="B417" s="13">
        <v>2008</v>
      </c>
      <c r="C417" s="16">
        <f t="shared" si="116"/>
        <v>604945.103299034</v>
      </c>
      <c r="D417" s="14">
        <f t="shared" si="117"/>
        <v>77.91</v>
      </c>
      <c r="E417" s="14">
        <f t="shared" si="118"/>
        <v>83.74</v>
      </c>
      <c r="F417" s="14">
        <f t="shared" si="119"/>
        <v>71.6</v>
      </c>
      <c r="G417" s="14">
        <v>7096</v>
      </c>
      <c r="H417" s="17">
        <v>1.4</v>
      </c>
      <c r="I417" s="26"/>
      <c r="J417" s="26"/>
      <c r="K417" s="27"/>
    </row>
    <row r="418" spans="1:11">
      <c r="A418" s="12"/>
      <c r="B418" s="13">
        <v>2009</v>
      </c>
      <c r="C418" s="16">
        <f t="shared" si="116"/>
        <v>613414.33474522</v>
      </c>
      <c r="D418" s="14">
        <f t="shared" si="117"/>
        <v>79.21</v>
      </c>
      <c r="E418" s="14">
        <f t="shared" si="118"/>
        <v>84.84</v>
      </c>
      <c r="F418" s="14">
        <f t="shared" si="119"/>
        <v>73.2</v>
      </c>
      <c r="G418" s="14">
        <v>7096</v>
      </c>
      <c r="H418" s="14">
        <v>1.39</v>
      </c>
      <c r="I418" s="26"/>
      <c r="J418" s="26"/>
      <c r="K418" s="27"/>
    </row>
    <row r="419" spans="1:11">
      <c r="A419" s="12"/>
      <c r="B419" s="13">
        <v>2010</v>
      </c>
      <c r="C419" s="16">
        <f t="shared" si="116"/>
        <v>621940.793998179</v>
      </c>
      <c r="D419" s="14">
        <f t="shared" si="117"/>
        <v>80.51</v>
      </c>
      <c r="E419" s="14">
        <f t="shared" si="118"/>
        <v>85.94</v>
      </c>
      <c r="F419" s="14">
        <f t="shared" si="119"/>
        <v>74.8</v>
      </c>
      <c r="G419" s="14">
        <v>7096</v>
      </c>
      <c r="H419" s="14">
        <v>1.37</v>
      </c>
      <c r="I419" s="26"/>
      <c r="J419" s="26"/>
      <c r="K419" s="27"/>
    </row>
    <row r="420" spans="1:11">
      <c r="A420" s="12"/>
      <c r="B420" s="13">
        <v>2011</v>
      </c>
      <c r="C420" s="16">
        <f t="shared" si="116"/>
        <v>630461.382875954</v>
      </c>
      <c r="D420" s="14">
        <f t="shared" si="117"/>
        <v>81.81</v>
      </c>
      <c r="E420" s="14">
        <v>86.55</v>
      </c>
      <c r="F420" s="14">
        <v>75.61</v>
      </c>
      <c r="G420" s="14">
        <v>7096</v>
      </c>
      <c r="H420" s="14">
        <v>1.34</v>
      </c>
      <c r="I420" s="26"/>
      <c r="J420" s="26"/>
      <c r="K420" s="27"/>
    </row>
    <row r="421" spans="1:11">
      <c r="A421" s="12"/>
      <c r="B421" s="13">
        <v>2012</v>
      </c>
      <c r="C421" s="16">
        <f t="shared" si="116"/>
        <v>638909.565406491</v>
      </c>
      <c r="D421" s="14">
        <f t="shared" si="117"/>
        <v>83.11</v>
      </c>
      <c r="E421" s="14">
        <v>87.11</v>
      </c>
      <c r="F421" s="14">
        <v>76.22</v>
      </c>
      <c r="G421" s="14">
        <v>7096</v>
      </c>
      <c r="H421" s="14"/>
      <c r="I421" s="26"/>
      <c r="J421" s="26"/>
      <c r="K421" s="27"/>
    </row>
    <row r="422" spans="1:11">
      <c r="A422" s="12" t="s">
        <v>102</v>
      </c>
      <c r="B422" s="13"/>
      <c r="C422" s="14"/>
      <c r="D422" s="14"/>
      <c r="E422" s="14"/>
      <c r="F422" s="14"/>
      <c r="G422" s="14"/>
      <c r="H422" s="14"/>
      <c r="I422" s="28"/>
      <c r="J422" s="28"/>
      <c r="K422" s="29"/>
    </row>
    <row r="423" spans="1:11">
      <c r="A423" s="12" t="s">
        <v>103</v>
      </c>
      <c r="B423" s="13"/>
      <c r="C423" s="14"/>
      <c r="D423" s="14"/>
      <c r="E423" s="14"/>
      <c r="F423" s="14"/>
      <c r="G423" s="14"/>
      <c r="H423" s="14"/>
      <c r="I423" s="28"/>
      <c r="J423" s="28"/>
      <c r="K423" s="29"/>
    </row>
    <row r="424" spans="1:11">
      <c r="A424" s="12"/>
      <c r="B424" s="13">
        <v>2001</v>
      </c>
      <c r="C424" s="14">
        <v>62405679</v>
      </c>
      <c r="D424" s="14">
        <v>73.45</v>
      </c>
      <c r="E424" s="14">
        <v>82.42</v>
      </c>
      <c r="F424" s="14">
        <v>64.43</v>
      </c>
      <c r="G424" s="14">
        <v>130058</v>
      </c>
      <c r="H424" s="14">
        <v>1.79</v>
      </c>
      <c r="I424" s="23" t="s">
        <v>104</v>
      </c>
      <c r="J424" s="24" t="s">
        <v>104</v>
      </c>
      <c r="K424" s="30" t="s">
        <v>104</v>
      </c>
    </row>
    <row r="425" spans="1:11">
      <c r="A425" s="12"/>
      <c r="B425" s="13">
        <v>2002</v>
      </c>
      <c r="C425" s="16">
        <f>(C424*H424)/100+C424</f>
        <v>63522740.6541</v>
      </c>
      <c r="D425" s="14">
        <f>D424+0.7</f>
        <v>74.15</v>
      </c>
      <c r="E425" s="14">
        <f>E424+0.4</f>
        <v>82.82</v>
      </c>
      <c r="F425" s="14">
        <f>F424+0.9</f>
        <v>65.33</v>
      </c>
      <c r="G425" s="14">
        <v>130058</v>
      </c>
      <c r="H425" s="14">
        <v>1.74</v>
      </c>
      <c r="I425" s="26"/>
      <c r="J425" s="26"/>
      <c r="K425" s="27"/>
    </row>
    <row r="426" spans="1:11">
      <c r="A426" s="12"/>
      <c r="B426" s="13">
        <v>2003</v>
      </c>
      <c r="C426" s="16">
        <f t="shared" ref="C426:C435" si="120">(C425*H425)/100+C425</f>
        <v>64628036.3414813</v>
      </c>
      <c r="D426" s="14">
        <f t="shared" ref="D426:D435" si="121">D425+0.7</f>
        <v>74.85</v>
      </c>
      <c r="E426" s="14">
        <f t="shared" ref="E426:E433" si="122">E425+0.4</f>
        <v>83.22</v>
      </c>
      <c r="F426" s="14">
        <f t="shared" ref="F426:F433" si="123">F425+0.9</f>
        <v>66.23</v>
      </c>
      <c r="G426" s="14">
        <v>130058</v>
      </c>
      <c r="H426" s="14">
        <v>1.69</v>
      </c>
      <c r="I426" s="26"/>
      <c r="J426" s="26"/>
      <c r="K426" s="27"/>
    </row>
    <row r="427" spans="1:11">
      <c r="A427" s="12"/>
      <c r="B427" s="13">
        <v>2004</v>
      </c>
      <c r="C427" s="16">
        <f t="shared" si="120"/>
        <v>65720250.1556524</v>
      </c>
      <c r="D427" s="14">
        <f t="shared" si="121"/>
        <v>75.55</v>
      </c>
      <c r="E427" s="14">
        <f t="shared" si="122"/>
        <v>83.62</v>
      </c>
      <c r="F427" s="14">
        <f t="shared" si="123"/>
        <v>67.13</v>
      </c>
      <c r="G427" s="14">
        <v>130058</v>
      </c>
      <c r="H427" s="14">
        <v>1.62</v>
      </c>
      <c r="I427" s="26"/>
      <c r="J427" s="26"/>
      <c r="K427" s="27"/>
    </row>
    <row r="428" spans="1:11">
      <c r="A428" s="12"/>
      <c r="B428" s="13">
        <v>2005</v>
      </c>
      <c r="C428" s="16">
        <f t="shared" si="120"/>
        <v>66784918.2081739</v>
      </c>
      <c r="D428" s="14">
        <f t="shared" si="121"/>
        <v>76.25</v>
      </c>
      <c r="E428" s="14">
        <f t="shared" si="122"/>
        <v>84.02</v>
      </c>
      <c r="F428" s="14">
        <f t="shared" si="123"/>
        <v>68.03</v>
      </c>
      <c r="G428" s="14">
        <v>130058</v>
      </c>
      <c r="H428" s="14">
        <v>1.54</v>
      </c>
      <c r="I428" s="26"/>
      <c r="J428" s="26"/>
      <c r="K428" s="27"/>
    </row>
    <row r="429" spans="1:11">
      <c r="A429" s="12"/>
      <c r="B429" s="13">
        <v>2006</v>
      </c>
      <c r="C429" s="16">
        <f t="shared" si="120"/>
        <v>67813405.9485798</v>
      </c>
      <c r="D429" s="14">
        <f t="shared" si="121"/>
        <v>76.95</v>
      </c>
      <c r="E429" s="14">
        <f t="shared" si="122"/>
        <v>84.42</v>
      </c>
      <c r="F429" s="14">
        <f t="shared" si="123"/>
        <v>68.93</v>
      </c>
      <c r="G429" s="14">
        <v>130058</v>
      </c>
      <c r="H429" s="14">
        <v>1.48</v>
      </c>
      <c r="I429" s="26"/>
      <c r="J429" s="26"/>
      <c r="K429" s="27"/>
    </row>
    <row r="430" spans="1:11">
      <c r="A430" s="12"/>
      <c r="B430" s="13">
        <v>2007</v>
      </c>
      <c r="C430" s="16">
        <f t="shared" si="120"/>
        <v>68817044.3566188</v>
      </c>
      <c r="D430" s="14">
        <f t="shared" si="121"/>
        <v>77.65</v>
      </c>
      <c r="E430" s="14">
        <f t="shared" si="122"/>
        <v>84.82</v>
      </c>
      <c r="F430" s="14">
        <f t="shared" si="123"/>
        <v>69.83</v>
      </c>
      <c r="G430" s="14">
        <v>130058</v>
      </c>
      <c r="H430" s="14">
        <v>1.43</v>
      </c>
      <c r="I430" s="26"/>
      <c r="J430" s="26"/>
      <c r="K430" s="27"/>
    </row>
    <row r="431" spans="1:11">
      <c r="A431" s="12"/>
      <c r="B431" s="13">
        <v>2008</v>
      </c>
      <c r="C431" s="16">
        <f t="shared" si="120"/>
        <v>69801128.0909184</v>
      </c>
      <c r="D431" s="14">
        <f t="shared" si="121"/>
        <v>78.35</v>
      </c>
      <c r="E431" s="14">
        <f t="shared" si="122"/>
        <v>85.22</v>
      </c>
      <c r="F431" s="14">
        <f t="shared" si="123"/>
        <v>70.73</v>
      </c>
      <c r="G431" s="14">
        <v>130058</v>
      </c>
      <c r="H431" s="17">
        <v>1.4</v>
      </c>
      <c r="I431" s="26"/>
      <c r="J431" s="26"/>
      <c r="K431" s="27"/>
    </row>
    <row r="432" spans="1:11">
      <c r="A432" s="12"/>
      <c r="B432" s="13">
        <v>2009</v>
      </c>
      <c r="C432" s="16">
        <f t="shared" si="120"/>
        <v>70778343.8841913</v>
      </c>
      <c r="D432" s="14">
        <f t="shared" si="121"/>
        <v>79.05</v>
      </c>
      <c r="E432" s="14">
        <f t="shared" si="122"/>
        <v>85.62</v>
      </c>
      <c r="F432" s="14">
        <f t="shared" si="123"/>
        <v>71.6300000000001</v>
      </c>
      <c r="G432" s="14">
        <v>130058</v>
      </c>
      <c r="H432" s="14">
        <v>1.39</v>
      </c>
      <c r="I432" s="26"/>
      <c r="J432" s="26"/>
      <c r="K432" s="27"/>
    </row>
    <row r="433" spans="1:11">
      <c r="A433" s="12"/>
      <c r="B433" s="13">
        <v>2010</v>
      </c>
      <c r="C433" s="16">
        <f t="shared" si="120"/>
        <v>71762162.8641815</v>
      </c>
      <c r="D433" s="14">
        <f t="shared" si="121"/>
        <v>79.75</v>
      </c>
      <c r="E433" s="14">
        <f t="shared" si="122"/>
        <v>86.0200000000001</v>
      </c>
      <c r="F433" s="14">
        <f t="shared" si="123"/>
        <v>72.5300000000001</v>
      </c>
      <c r="G433" s="14">
        <v>130058</v>
      </c>
      <c r="H433" s="14">
        <v>1.37</v>
      </c>
      <c r="I433" s="26"/>
      <c r="J433" s="26"/>
      <c r="K433" s="27"/>
    </row>
    <row r="434" spans="1:11">
      <c r="A434" s="12"/>
      <c r="B434" s="13">
        <v>2011</v>
      </c>
      <c r="C434" s="16">
        <f t="shared" si="120"/>
        <v>72745304.4954208</v>
      </c>
      <c r="D434" s="14">
        <f t="shared" si="121"/>
        <v>80.45</v>
      </c>
      <c r="E434" s="14">
        <v>86.77</v>
      </c>
      <c r="F434" s="14">
        <v>73.44</v>
      </c>
      <c r="G434" s="14">
        <v>130060</v>
      </c>
      <c r="H434" s="14">
        <v>1.34</v>
      </c>
      <c r="I434" s="26"/>
      <c r="J434" s="26"/>
      <c r="K434" s="27"/>
    </row>
    <row r="435" spans="1:11">
      <c r="A435" s="12"/>
      <c r="B435" s="13">
        <v>2012</v>
      </c>
      <c r="C435" s="16">
        <f t="shared" si="120"/>
        <v>73720091.5756595</v>
      </c>
      <c r="D435" s="14">
        <f t="shared" si="121"/>
        <v>81.15</v>
      </c>
      <c r="E435" s="14">
        <v>87.11</v>
      </c>
      <c r="F435" s="14">
        <v>74.11</v>
      </c>
      <c r="G435" s="14">
        <v>130060</v>
      </c>
      <c r="H435" s="14"/>
      <c r="I435" s="26"/>
      <c r="J435" s="26"/>
      <c r="K435" s="27"/>
    </row>
    <row r="436" spans="1:11">
      <c r="A436" s="12" t="s">
        <v>105</v>
      </c>
      <c r="B436" s="13"/>
      <c r="C436" s="14"/>
      <c r="D436" s="14"/>
      <c r="E436" s="14"/>
      <c r="F436" s="14"/>
      <c r="G436" s="14"/>
      <c r="H436" s="14"/>
      <c r="I436" s="28"/>
      <c r="J436" s="28"/>
      <c r="K436" s="29"/>
    </row>
    <row r="437" spans="1:11">
      <c r="A437" s="12" t="s">
        <v>106</v>
      </c>
      <c r="B437" s="13"/>
      <c r="C437" s="14"/>
      <c r="D437" s="14"/>
      <c r="E437" s="14"/>
      <c r="F437" s="14"/>
      <c r="G437" s="14"/>
      <c r="H437" s="14"/>
      <c r="I437" s="28"/>
      <c r="J437" s="28"/>
      <c r="K437" s="29"/>
    </row>
    <row r="438" spans="1:11">
      <c r="A438" s="12"/>
      <c r="B438" s="13">
        <v>2001</v>
      </c>
      <c r="C438" s="14">
        <v>3199203</v>
      </c>
      <c r="D438" s="14">
        <v>73.19</v>
      </c>
      <c r="E438" s="14">
        <v>81.02</v>
      </c>
      <c r="F438" s="14">
        <v>64.91</v>
      </c>
      <c r="G438" s="14">
        <v>10486</v>
      </c>
      <c r="H438" s="14">
        <v>1.79</v>
      </c>
      <c r="I438" s="23" t="s">
        <v>107</v>
      </c>
      <c r="J438" s="24" t="s">
        <v>107</v>
      </c>
      <c r="K438" s="30" t="s">
        <v>107</v>
      </c>
    </row>
    <row r="439" spans="1:11">
      <c r="A439" s="12"/>
      <c r="B439" s="13">
        <v>2002</v>
      </c>
      <c r="C439" s="16">
        <f>(C438*H438)/100+C438</f>
        <v>3256468.7337</v>
      </c>
      <c r="D439" s="14">
        <f>D438+1.4</f>
        <v>74.59</v>
      </c>
      <c r="E439" s="14">
        <f>E438+1.01</f>
        <v>82.03</v>
      </c>
      <c r="F439" s="14">
        <f>F438+1.8</f>
        <v>66.71</v>
      </c>
      <c r="G439" s="14">
        <v>10486</v>
      </c>
      <c r="H439" s="14">
        <v>1.74</v>
      </c>
      <c r="I439" s="26"/>
      <c r="J439" s="26"/>
      <c r="K439" s="27"/>
    </row>
    <row r="440" spans="1:11">
      <c r="A440" s="12"/>
      <c r="B440" s="13">
        <v>2003</v>
      </c>
      <c r="C440" s="16">
        <f t="shared" ref="C440:C449" si="124">(C439*H439)/100+C439</f>
        <v>3313131.28966638</v>
      </c>
      <c r="D440" s="14">
        <f t="shared" ref="D440:D449" si="125">D439+1.4</f>
        <v>75.99</v>
      </c>
      <c r="E440" s="14">
        <f t="shared" ref="E440:E447" si="126">E439+1.01</f>
        <v>83.04</v>
      </c>
      <c r="F440" s="14">
        <f t="shared" ref="F440:F447" si="127">F439+1.8</f>
        <v>68.51</v>
      </c>
      <c r="G440" s="14">
        <v>10486</v>
      </c>
      <c r="H440" s="14">
        <v>1.69</v>
      </c>
      <c r="I440" s="26"/>
      <c r="J440" s="26"/>
      <c r="K440" s="27"/>
    </row>
    <row r="441" spans="1:11">
      <c r="A441" s="12"/>
      <c r="B441" s="13">
        <v>2004</v>
      </c>
      <c r="C441" s="16">
        <f t="shared" si="124"/>
        <v>3369123.20846174</v>
      </c>
      <c r="D441" s="14">
        <f t="shared" si="125"/>
        <v>77.39</v>
      </c>
      <c r="E441" s="14">
        <f t="shared" si="126"/>
        <v>84.05</v>
      </c>
      <c r="F441" s="14">
        <f t="shared" si="127"/>
        <v>70.31</v>
      </c>
      <c r="G441" s="14">
        <v>10486</v>
      </c>
      <c r="H441" s="14">
        <v>1.62</v>
      </c>
      <c r="I441" s="26"/>
      <c r="J441" s="26"/>
      <c r="K441" s="27"/>
    </row>
    <row r="442" spans="1:11">
      <c r="A442" s="12"/>
      <c r="B442" s="13">
        <v>2005</v>
      </c>
      <c r="C442" s="16">
        <f t="shared" si="124"/>
        <v>3423703.00443882</v>
      </c>
      <c r="D442" s="14">
        <f t="shared" si="125"/>
        <v>78.79</v>
      </c>
      <c r="E442" s="14">
        <f t="shared" si="126"/>
        <v>85.06</v>
      </c>
      <c r="F442" s="14">
        <f t="shared" si="127"/>
        <v>72.11</v>
      </c>
      <c r="G442" s="14">
        <v>10486</v>
      </c>
      <c r="H442" s="14">
        <v>1.54</v>
      </c>
      <c r="I442" s="26"/>
      <c r="J442" s="26"/>
      <c r="K442" s="27"/>
    </row>
    <row r="443" spans="1:11">
      <c r="A443" s="12"/>
      <c r="B443" s="13">
        <v>2006</v>
      </c>
      <c r="C443" s="16">
        <f t="shared" si="124"/>
        <v>3476428.03070718</v>
      </c>
      <c r="D443" s="14">
        <f t="shared" si="125"/>
        <v>80.19</v>
      </c>
      <c r="E443" s="14">
        <f t="shared" si="126"/>
        <v>86.07</v>
      </c>
      <c r="F443" s="14">
        <f t="shared" si="127"/>
        <v>73.91</v>
      </c>
      <c r="G443" s="14">
        <v>10486</v>
      </c>
      <c r="H443" s="14">
        <v>1.48</v>
      </c>
      <c r="I443" s="26"/>
      <c r="J443" s="26"/>
      <c r="K443" s="27"/>
    </row>
    <row r="444" spans="1:11">
      <c r="A444" s="12"/>
      <c r="B444" s="13">
        <v>2007</v>
      </c>
      <c r="C444" s="16">
        <f t="shared" si="124"/>
        <v>3527879.16556165</v>
      </c>
      <c r="D444" s="14">
        <f t="shared" si="125"/>
        <v>81.59</v>
      </c>
      <c r="E444" s="14">
        <f t="shared" si="126"/>
        <v>87.08</v>
      </c>
      <c r="F444" s="14">
        <f t="shared" si="127"/>
        <v>75.71</v>
      </c>
      <c r="G444" s="14">
        <v>10486</v>
      </c>
      <c r="H444" s="14">
        <v>1.43</v>
      </c>
      <c r="I444" s="26"/>
      <c r="J444" s="26"/>
      <c r="K444" s="27"/>
    </row>
    <row r="445" spans="1:11">
      <c r="A445" s="12"/>
      <c r="B445" s="13">
        <v>2008</v>
      </c>
      <c r="C445" s="16">
        <f t="shared" si="124"/>
        <v>3578327.83762918</v>
      </c>
      <c r="D445" s="14">
        <f t="shared" si="125"/>
        <v>82.99</v>
      </c>
      <c r="E445" s="14">
        <f t="shared" si="126"/>
        <v>88.09</v>
      </c>
      <c r="F445" s="14">
        <f t="shared" si="127"/>
        <v>77.51</v>
      </c>
      <c r="G445" s="14">
        <v>10486</v>
      </c>
      <c r="H445" s="17">
        <v>1.4</v>
      </c>
      <c r="I445" s="26"/>
      <c r="J445" s="26"/>
      <c r="K445" s="27"/>
    </row>
    <row r="446" spans="1:11">
      <c r="A446" s="12"/>
      <c r="B446" s="13">
        <v>2009</v>
      </c>
      <c r="C446" s="16">
        <f t="shared" si="124"/>
        <v>3628424.42735599</v>
      </c>
      <c r="D446" s="14">
        <f t="shared" si="125"/>
        <v>84.39</v>
      </c>
      <c r="E446" s="14">
        <f t="shared" si="126"/>
        <v>89.1</v>
      </c>
      <c r="F446" s="14">
        <f t="shared" si="127"/>
        <v>79.31</v>
      </c>
      <c r="G446" s="14">
        <v>10486</v>
      </c>
      <c r="H446" s="14">
        <v>1.39</v>
      </c>
      <c r="I446" s="26"/>
      <c r="J446" s="26"/>
      <c r="K446" s="27"/>
    </row>
    <row r="447" spans="1:11">
      <c r="A447" s="12"/>
      <c r="B447" s="13">
        <v>2010</v>
      </c>
      <c r="C447" s="16">
        <f t="shared" si="124"/>
        <v>3678859.52689623</v>
      </c>
      <c r="D447" s="14">
        <f t="shared" si="125"/>
        <v>85.79</v>
      </c>
      <c r="E447" s="14">
        <f t="shared" si="126"/>
        <v>90.11</v>
      </c>
      <c r="F447" s="14">
        <f t="shared" si="127"/>
        <v>81.11</v>
      </c>
      <c r="G447" s="14">
        <v>10486</v>
      </c>
      <c r="H447" s="14">
        <v>1.37</v>
      </c>
      <c r="I447" s="26"/>
      <c r="J447" s="26"/>
      <c r="K447" s="27"/>
    </row>
    <row r="448" spans="1:11">
      <c r="A448" s="12"/>
      <c r="B448" s="13">
        <v>2011</v>
      </c>
      <c r="C448" s="16">
        <f t="shared" si="124"/>
        <v>3729259.90241471</v>
      </c>
      <c r="D448" s="14">
        <f t="shared" si="125"/>
        <v>87.1900000000001</v>
      </c>
      <c r="E448" s="14">
        <v>91.53</v>
      </c>
      <c r="F448" s="14">
        <v>82.73</v>
      </c>
      <c r="G448" s="14">
        <v>10486</v>
      </c>
      <c r="H448" s="14">
        <v>1.34</v>
      </c>
      <c r="I448" s="26"/>
      <c r="J448" s="26"/>
      <c r="K448" s="27"/>
    </row>
    <row r="449" spans="1:11">
      <c r="A449" s="12"/>
      <c r="B449" s="13">
        <v>2012</v>
      </c>
      <c r="C449" s="16">
        <f t="shared" si="124"/>
        <v>3779231.98510707</v>
      </c>
      <c r="D449" s="14">
        <f t="shared" si="125"/>
        <v>88.5900000000001</v>
      </c>
      <c r="E449" s="14">
        <v>92.11</v>
      </c>
      <c r="F449" s="14">
        <v>83.23</v>
      </c>
      <c r="G449" s="14">
        <v>10486</v>
      </c>
      <c r="H449" s="14"/>
      <c r="I449" s="26"/>
      <c r="J449" s="26"/>
      <c r="K449" s="27"/>
    </row>
    <row r="450" spans="1:11">
      <c r="A450" s="12" t="s">
        <v>108</v>
      </c>
      <c r="B450" s="13"/>
      <c r="C450" s="14"/>
      <c r="D450" s="14"/>
      <c r="E450" s="14"/>
      <c r="F450" s="14"/>
      <c r="G450" s="14"/>
      <c r="H450" s="14"/>
      <c r="I450" s="28"/>
      <c r="J450" s="28"/>
      <c r="K450" s="29"/>
    </row>
    <row r="451" spans="1:11">
      <c r="A451" s="12" t="s">
        <v>109</v>
      </c>
      <c r="B451" s="13"/>
      <c r="C451" s="14"/>
      <c r="D451" s="17"/>
      <c r="E451" s="14"/>
      <c r="F451" s="14"/>
      <c r="G451" s="14"/>
      <c r="H451" s="14"/>
      <c r="I451" s="28"/>
      <c r="J451" s="28"/>
      <c r="K451" s="29"/>
    </row>
    <row r="452" spans="1:11">
      <c r="A452" s="12"/>
      <c r="B452" s="13">
        <v>2001</v>
      </c>
      <c r="C452" s="14">
        <v>166197921</v>
      </c>
      <c r="D452" s="17">
        <v>56.27</v>
      </c>
      <c r="E452" s="17">
        <v>68.82</v>
      </c>
      <c r="F452" s="17">
        <v>42.22</v>
      </c>
      <c r="G452" s="14">
        <v>240928</v>
      </c>
      <c r="H452" s="14">
        <v>1.79</v>
      </c>
      <c r="I452" s="23" t="s">
        <v>110</v>
      </c>
      <c r="J452" s="24" t="s">
        <v>110</v>
      </c>
      <c r="K452" s="30" t="s">
        <v>110</v>
      </c>
    </row>
    <row r="453" spans="1:11">
      <c r="A453" s="12"/>
      <c r="B453" s="13">
        <v>2002</v>
      </c>
      <c r="C453" s="16">
        <f>(C452*H452)/100+C452</f>
        <v>169172863.7859</v>
      </c>
      <c r="D453" s="17">
        <f>D452+1.14</f>
        <v>57.41</v>
      </c>
      <c r="E453" s="17">
        <f>E452+0.8</f>
        <v>69.62</v>
      </c>
      <c r="F453" s="17">
        <f>F452+1.6</f>
        <v>43.82</v>
      </c>
      <c r="G453" s="14">
        <v>240928</v>
      </c>
      <c r="H453" s="14">
        <v>1.74</v>
      </c>
      <c r="I453" s="26"/>
      <c r="J453" s="26"/>
      <c r="K453" s="27"/>
    </row>
    <row r="454" spans="1:11">
      <c r="A454" s="12"/>
      <c r="B454" s="13">
        <v>2003</v>
      </c>
      <c r="C454" s="16">
        <f t="shared" ref="C454:C463" si="128">(C453*H453)/100+C453</f>
        <v>172116471.615775</v>
      </c>
      <c r="D454" s="17">
        <f t="shared" ref="D454:D463" si="129">D453+1.14</f>
        <v>58.55</v>
      </c>
      <c r="E454" s="17">
        <f t="shared" ref="E454:E461" si="130">E453+0.8</f>
        <v>70.42</v>
      </c>
      <c r="F454" s="17">
        <f t="shared" ref="F454:F461" si="131">F453+1.6</f>
        <v>45.42</v>
      </c>
      <c r="G454" s="14">
        <v>240928</v>
      </c>
      <c r="H454" s="14">
        <v>1.69</v>
      </c>
      <c r="I454" s="26"/>
      <c r="J454" s="26"/>
      <c r="K454" s="27"/>
    </row>
    <row r="455" spans="1:11">
      <c r="A455" s="12"/>
      <c r="B455" s="13">
        <v>2004</v>
      </c>
      <c r="C455" s="16">
        <f t="shared" si="128"/>
        <v>175025239.986081</v>
      </c>
      <c r="D455" s="17">
        <f t="shared" si="129"/>
        <v>59.69</v>
      </c>
      <c r="E455" s="17">
        <f t="shared" si="130"/>
        <v>71.22</v>
      </c>
      <c r="F455" s="17">
        <f t="shared" si="131"/>
        <v>47.02</v>
      </c>
      <c r="G455" s="14">
        <v>240928</v>
      </c>
      <c r="H455" s="14">
        <v>1.62</v>
      </c>
      <c r="I455" s="26"/>
      <c r="J455" s="26"/>
      <c r="K455" s="27"/>
    </row>
    <row r="456" spans="1:11">
      <c r="A456" s="12"/>
      <c r="B456" s="13">
        <v>2005</v>
      </c>
      <c r="C456" s="16">
        <f t="shared" si="128"/>
        <v>177860648.873856</v>
      </c>
      <c r="D456" s="17">
        <f t="shared" si="129"/>
        <v>60.83</v>
      </c>
      <c r="E456" s="17">
        <f t="shared" si="130"/>
        <v>72.02</v>
      </c>
      <c r="F456" s="17">
        <f t="shared" si="131"/>
        <v>48.62</v>
      </c>
      <c r="G456" s="14">
        <v>240928</v>
      </c>
      <c r="H456" s="14">
        <v>1.54</v>
      </c>
      <c r="I456" s="26"/>
      <c r="J456" s="26"/>
      <c r="K456" s="27"/>
    </row>
    <row r="457" spans="1:11">
      <c r="A457" s="12"/>
      <c r="B457" s="13">
        <v>2006</v>
      </c>
      <c r="C457" s="16">
        <f t="shared" si="128"/>
        <v>180599702.866513</v>
      </c>
      <c r="D457" s="17">
        <f t="shared" si="129"/>
        <v>61.97</v>
      </c>
      <c r="E457" s="17">
        <f t="shared" si="130"/>
        <v>72.82</v>
      </c>
      <c r="F457" s="17">
        <f t="shared" si="131"/>
        <v>50.22</v>
      </c>
      <c r="G457" s="14">
        <v>240928</v>
      </c>
      <c r="H457" s="14">
        <v>1.48</v>
      </c>
      <c r="I457" s="26"/>
      <c r="J457" s="26"/>
      <c r="K457" s="27"/>
    </row>
    <row r="458" spans="1:11">
      <c r="A458" s="12"/>
      <c r="B458" s="13">
        <v>2007</v>
      </c>
      <c r="C458" s="16">
        <f t="shared" si="128"/>
        <v>183272578.468938</v>
      </c>
      <c r="D458" s="17">
        <f t="shared" si="129"/>
        <v>63.11</v>
      </c>
      <c r="E458" s="17">
        <f t="shared" si="130"/>
        <v>73.62</v>
      </c>
      <c r="F458" s="17">
        <f t="shared" si="131"/>
        <v>51.82</v>
      </c>
      <c r="G458" s="14">
        <v>240928</v>
      </c>
      <c r="H458" s="14">
        <v>1.43</v>
      </c>
      <c r="I458" s="26"/>
      <c r="J458" s="26"/>
      <c r="K458" s="27"/>
    </row>
    <row r="459" spans="1:11">
      <c r="A459" s="12"/>
      <c r="B459" s="13">
        <v>2008</v>
      </c>
      <c r="C459" s="16">
        <f t="shared" si="128"/>
        <v>185893376.341043</v>
      </c>
      <c r="D459" s="17">
        <f t="shared" si="129"/>
        <v>64.25</v>
      </c>
      <c r="E459" s="17">
        <f t="shared" si="130"/>
        <v>74.42</v>
      </c>
      <c r="F459" s="17">
        <f t="shared" si="131"/>
        <v>53.42</v>
      </c>
      <c r="G459" s="14">
        <v>240928</v>
      </c>
      <c r="H459" s="17">
        <v>1.4</v>
      </c>
      <c r="I459" s="26"/>
      <c r="J459" s="26"/>
      <c r="K459" s="27"/>
    </row>
    <row r="460" spans="1:11">
      <c r="A460" s="12"/>
      <c r="B460" s="13">
        <v>2009</v>
      </c>
      <c r="C460" s="16">
        <f t="shared" si="128"/>
        <v>188495883.609818</v>
      </c>
      <c r="D460" s="17">
        <f t="shared" si="129"/>
        <v>65.39</v>
      </c>
      <c r="E460" s="17">
        <f t="shared" si="130"/>
        <v>75.22</v>
      </c>
      <c r="F460" s="17">
        <f t="shared" si="131"/>
        <v>55.02</v>
      </c>
      <c r="G460" s="14">
        <v>240928</v>
      </c>
      <c r="H460" s="14">
        <v>1.39</v>
      </c>
      <c r="I460" s="26"/>
      <c r="J460" s="26"/>
      <c r="K460" s="27"/>
    </row>
    <row r="461" spans="1:11">
      <c r="A461" s="12"/>
      <c r="B461" s="13">
        <v>2010</v>
      </c>
      <c r="C461" s="16">
        <f t="shared" si="128"/>
        <v>191115976.391994</v>
      </c>
      <c r="D461" s="17">
        <f t="shared" si="129"/>
        <v>66.53</v>
      </c>
      <c r="E461" s="17">
        <f t="shared" si="130"/>
        <v>76.02</v>
      </c>
      <c r="F461" s="17">
        <f t="shared" si="131"/>
        <v>56.62</v>
      </c>
      <c r="G461" s="14">
        <v>240928</v>
      </c>
      <c r="H461" s="14">
        <v>1.37</v>
      </c>
      <c r="I461" s="26"/>
      <c r="J461" s="26"/>
      <c r="K461" s="27"/>
    </row>
    <row r="462" spans="1:11">
      <c r="A462" s="12"/>
      <c r="B462" s="13">
        <v>2011</v>
      </c>
      <c r="C462" s="16">
        <f t="shared" si="128"/>
        <v>193734265.268565</v>
      </c>
      <c r="D462" s="17">
        <f t="shared" si="129"/>
        <v>67.67</v>
      </c>
      <c r="E462" s="17">
        <v>77.28</v>
      </c>
      <c r="F462" s="17">
        <v>57.18</v>
      </c>
      <c r="G462" s="14">
        <v>240928</v>
      </c>
      <c r="H462" s="14">
        <v>1.34</v>
      </c>
      <c r="I462" s="26"/>
      <c r="J462" s="26"/>
      <c r="K462" s="27"/>
    </row>
    <row r="463" spans="1:11">
      <c r="A463" s="12"/>
      <c r="B463" s="13">
        <v>2012</v>
      </c>
      <c r="C463" s="16">
        <f t="shared" si="128"/>
        <v>196330304.423164</v>
      </c>
      <c r="D463" s="17">
        <f t="shared" si="129"/>
        <v>68.81</v>
      </c>
      <c r="E463" s="17">
        <v>78.01</v>
      </c>
      <c r="F463" s="17">
        <v>58.11</v>
      </c>
      <c r="G463" s="14">
        <v>240928</v>
      </c>
      <c r="H463" s="14"/>
      <c r="I463" s="26"/>
      <c r="J463" s="26"/>
      <c r="K463" s="27"/>
    </row>
    <row r="464" spans="1:11">
      <c r="A464" s="12" t="s">
        <v>111</v>
      </c>
      <c r="B464" s="13"/>
      <c r="C464" s="14"/>
      <c r="D464" s="14"/>
      <c r="E464" s="14"/>
      <c r="F464" s="14"/>
      <c r="G464" s="14"/>
      <c r="H464" s="14"/>
      <c r="I464" s="28"/>
      <c r="J464" s="28"/>
      <c r="K464" s="29"/>
    </row>
    <row r="465" spans="1:11">
      <c r="A465" s="12" t="s">
        <v>112</v>
      </c>
      <c r="B465" s="13"/>
      <c r="C465" s="14"/>
      <c r="D465" s="14"/>
      <c r="E465" s="14"/>
      <c r="F465" s="14"/>
      <c r="G465" s="14"/>
      <c r="H465" s="14"/>
      <c r="I465" s="28"/>
      <c r="J465" s="28"/>
      <c r="K465" s="29"/>
    </row>
    <row r="466" spans="1:11">
      <c r="A466" s="12"/>
      <c r="B466" s="13">
        <v>2001</v>
      </c>
      <c r="C466" s="14">
        <v>8489349</v>
      </c>
      <c r="D466" s="14">
        <v>71.62</v>
      </c>
      <c r="E466" s="14">
        <v>83.28</v>
      </c>
      <c r="F466" s="14">
        <v>59.63</v>
      </c>
      <c r="G466" s="14">
        <v>53483</v>
      </c>
      <c r="H466" s="14">
        <v>1.79</v>
      </c>
      <c r="I466" s="23" t="s">
        <v>113</v>
      </c>
      <c r="J466" s="24" t="s">
        <v>113</v>
      </c>
      <c r="K466" s="30" t="s">
        <v>113</v>
      </c>
    </row>
    <row r="467" spans="1:11">
      <c r="A467" s="12"/>
      <c r="B467" s="13">
        <v>2002</v>
      </c>
      <c r="C467" s="16">
        <f>(C466*H466)/100+C466</f>
        <v>8641308.3471</v>
      </c>
      <c r="D467" s="14">
        <f>D466+0.7</f>
        <v>72.32</v>
      </c>
      <c r="E467" s="14">
        <f>E466+0.4</f>
        <v>83.68</v>
      </c>
      <c r="F467" s="14">
        <f>F466+1.11</f>
        <v>60.74</v>
      </c>
      <c r="G467" s="14">
        <v>53483</v>
      </c>
      <c r="H467" s="14">
        <v>1.74</v>
      </c>
      <c r="I467" s="26"/>
      <c r="J467" s="26"/>
      <c r="K467" s="27"/>
    </row>
    <row r="468" spans="1:11">
      <c r="A468" s="12"/>
      <c r="B468" s="13">
        <v>2003</v>
      </c>
      <c r="C468" s="16">
        <f t="shared" ref="C468:C477" si="132">(C467*H467)/100+C467</f>
        <v>8791667.11233954</v>
      </c>
      <c r="D468" s="14">
        <f t="shared" ref="D468:D477" si="133">D467+0.7</f>
        <v>73.02</v>
      </c>
      <c r="E468" s="14">
        <f t="shared" ref="E468:E475" si="134">E467+0.4</f>
        <v>84.08</v>
      </c>
      <c r="F468" s="14">
        <f t="shared" ref="F468:F475" si="135">F467+1.11</f>
        <v>61.85</v>
      </c>
      <c r="G468" s="14">
        <v>53483</v>
      </c>
      <c r="H468" s="14">
        <v>1.69</v>
      </c>
      <c r="I468" s="26"/>
      <c r="J468" s="26"/>
      <c r="K468" s="27"/>
    </row>
    <row r="469" spans="1:11">
      <c r="A469" s="12"/>
      <c r="B469" s="13">
        <v>2004</v>
      </c>
      <c r="C469" s="16">
        <f t="shared" si="132"/>
        <v>8940246.28653808</v>
      </c>
      <c r="D469" s="14">
        <f t="shared" si="133"/>
        <v>73.72</v>
      </c>
      <c r="E469" s="14">
        <f t="shared" si="134"/>
        <v>84.48</v>
      </c>
      <c r="F469" s="14">
        <f t="shared" si="135"/>
        <v>62.96</v>
      </c>
      <c r="G469" s="14">
        <v>53483</v>
      </c>
      <c r="H469" s="14">
        <v>1.62</v>
      </c>
      <c r="I469" s="26"/>
      <c r="J469" s="26"/>
      <c r="K469" s="27"/>
    </row>
    <row r="470" spans="1:11">
      <c r="A470" s="12"/>
      <c r="B470" s="13">
        <v>2005</v>
      </c>
      <c r="C470" s="16">
        <f t="shared" si="132"/>
        <v>9085078.27638</v>
      </c>
      <c r="D470" s="14">
        <f t="shared" si="133"/>
        <v>74.42</v>
      </c>
      <c r="E470" s="14">
        <f t="shared" si="134"/>
        <v>84.88</v>
      </c>
      <c r="F470" s="14">
        <f t="shared" si="135"/>
        <v>64.07</v>
      </c>
      <c r="G470" s="14">
        <v>53483</v>
      </c>
      <c r="H470" s="14">
        <v>1.54</v>
      </c>
      <c r="I470" s="26"/>
      <c r="J470" s="26"/>
      <c r="K470" s="27"/>
    </row>
    <row r="471" spans="1:11">
      <c r="A471" s="12"/>
      <c r="B471" s="13">
        <v>2006</v>
      </c>
      <c r="C471" s="16">
        <f t="shared" si="132"/>
        <v>9224988.48183625</v>
      </c>
      <c r="D471" s="14">
        <f t="shared" si="133"/>
        <v>75.12</v>
      </c>
      <c r="E471" s="14">
        <f t="shared" si="134"/>
        <v>85.28</v>
      </c>
      <c r="F471" s="14">
        <f t="shared" si="135"/>
        <v>65.18</v>
      </c>
      <c r="G471" s="14">
        <v>53483</v>
      </c>
      <c r="H471" s="14">
        <v>1.48</v>
      </c>
      <c r="I471" s="26"/>
      <c r="J471" s="26"/>
      <c r="K471" s="27"/>
    </row>
    <row r="472" spans="1:11">
      <c r="A472" s="12"/>
      <c r="B472" s="13">
        <v>2007</v>
      </c>
      <c r="C472" s="16">
        <f t="shared" si="132"/>
        <v>9361518.31136742</v>
      </c>
      <c r="D472" s="14">
        <f t="shared" si="133"/>
        <v>75.82</v>
      </c>
      <c r="E472" s="14">
        <f t="shared" si="134"/>
        <v>85.68</v>
      </c>
      <c r="F472" s="14">
        <f t="shared" si="135"/>
        <v>66.29</v>
      </c>
      <c r="G472" s="14">
        <v>53483</v>
      </c>
      <c r="H472" s="14">
        <v>1.43</v>
      </c>
      <c r="I472" s="26"/>
      <c r="J472" s="26"/>
      <c r="K472" s="27"/>
    </row>
    <row r="473" spans="1:11">
      <c r="A473" s="12"/>
      <c r="B473" s="13">
        <v>2008</v>
      </c>
      <c r="C473" s="16">
        <f t="shared" si="132"/>
        <v>9495388.02321998</v>
      </c>
      <c r="D473" s="14">
        <f t="shared" si="133"/>
        <v>76.52</v>
      </c>
      <c r="E473" s="14">
        <f t="shared" si="134"/>
        <v>86.08</v>
      </c>
      <c r="F473" s="14">
        <f t="shared" si="135"/>
        <v>67.4</v>
      </c>
      <c r="G473" s="14">
        <v>53483</v>
      </c>
      <c r="H473" s="17">
        <v>1.4</v>
      </c>
      <c r="I473" s="26"/>
      <c r="J473" s="26"/>
      <c r="K473" s="27"/>
    </row>
    <row r="474" spans="1:11">
      <c r="A474" s="12"/>
      <c r="B474" s="13">
        <v>2009</v>
      </c>
      <c r="C474" s="16">
        <f t="shared" si="132"/>
        <v>9628323.45554506</v>
      </c>
      <c r="D474" s="14">
        <f t="shared" si="133"/>
        <v>77.22</v>
      </c>
      <c r="E474" s="14">
        <f t="shared" si="134"/>
        <v>86.48</v>
      </c>
      <c r="F474" s="14">
        <f t="shared" si="135"/>
        <v>68.51</v>
      </c>
      <c r="G474" s="14">
        <v>53483</v>
      </c>
      <c r="H474" s="14">
        <v>1.39</v>
      </c>
      <c r="I474" s="26"/>
      <c r="J474" s="26"/>
      <c r="K474" s="27"/>
    </row>
    <row r="475" spans="1:11">
      <c r="A475" s="12"/>
      <c r="B475" s="13">
        <v>2010</v>
      </c>
      <c r="C475" s="16">
        <f t="shared" si="132"/>
        <v>9762157.15157714</v>
      </c>
      <c r="D475" s="14">
        <f t="shared" si="133"/>
        <v>77.92</v>
      </c>
      <c r="E475" s="14">
        <f t="shared" si="134"/>
        <v>86.8800000000001</v>
      </c>
      <c r="F475" s="14">
        <f t="shared" si="135"/>
        <v>69.62</v>
      </c>
      <c r="G475" s="14">
        <v>53483</v>
      </c>
      <c r="H475" s="14">
        <v>1.37</v>
      </c>
      <c r="I475" s="26"/>
      <c r="J475" s="26"/>
      <c r="K475" s="27"/>
    </row>
    <row r="476" spans="1:11">
      <c r="A476" s="12"/>
      <c r="B476" s="13">
        <v>2011</v>
      </c>
      <c r="C476" s="16">
        <f t="shared" si="132"/>
        <v>9895898.70455374</v>
      </c>
      <c r="D476" s="14">
        <f t="shared" si="133"/>
        <v>78.62</v>
      </c>
      <c r="E476" s="14">
        <v>87.41</v>
      </c>
      <c r="F476" s="14">
        <v>70.01</v>
      </c>
      <c r="G476" s="14">
        <v>53483</v>
      </c>
      <c r="H476" s="14">
        <v>1.34</v>
      </c>
      <c r="I476" s="26"/>
      <c r="J476" s="26"/>
      <c r="K476" s="27"/>
    </row>
    <row r="477" spans="1:11">
      <c r="A477" s="12"/>
      <c r="B477" s="13">
        <v>2012</v>
      </c>
      <c r="C477" s="16">
        <f t="shared" si="132"/>
        <v>10028503.7471948</v>
      </c>
      <c r="D477" s="14">
        <f t="shared" si="133"/>
        <v>79.32</v>
      </c>
      <c r="E477" s="14">
        <v>88.11</v>
      </c>
      <c r="F477" s="14">
        <v>70.99</v>
      </c>
      <c r="G477" s="14">
        <v>53483</v>
      </c>
      <c r="H477" s="14"/>
      <c r="I477" s="26"/>
      <c r="J477" s="26"/>
      <c r="K477" s="27"/>
    </row>
    <row r="478" spans="1:11">
      <c r="A478" s="12" t="s">
        <v>114</v>
      </c>
      <c r="B478" s="13"/>
      <c r="C478" s="14"/>
      <c r="D478" s="14"/>
      <c r="E478" s="14"/>
      <c r="F478" s="14"/>
      <c r="G478" s="14"/>
      <c r="H478" s="14"/>
      <c r="I478" s="28"/>
      <c r="J478" s="28"/>
      <c r="K478" s="29"/>
    </row>
    <row r="479" spans="1:11">
      <c r="A479" s="12" t="s">
        <v>115</v>
      </c>
      <c r="B479" s="13"/>
      <c r="C479" s="14"/>
      <c r="D479" s="14"/>
      <c r="E479" s="14"/>
      <c r="F479" s="14"/>
      <c r="G479" s="14"/>
      <c r="H479" s="14"/>
      <c r="I479" s="28"/>
      <c r="J479" s="28"/>
      <c r="K479" s="29"/>
    </row>
    <row r="480" spans="1:11">
      <c r="A480" s="12"/>
      <c r="B480" s="13">
        <v>2001</v>
      </c>
      <c r="C480" s="14">
        <v>80176197</v>
      </c>
      <c r="D480" s="14">
        <v>68.64</v>
      </c>
      <c r="E480" s="14">
        <v>77.02</v>
      </c>
      <c r="F480" s="14">
        <v>59.61</v>
      </c>
      <c r="G480" s="14">
        <v>88752</v>
      </c>
      <c r="H480" s="14">
        <v>1.79</v>
      </c>
      <c r="I480" s="24" t="s">
        <v>116</v>
      </c>
      <c r="J480" s="24" t="s">
        <v>116</v>
      </c>
      <c r="K480" s="30" t="s">
        <v>116</v>
      </c>
    </row>
    <row r="481" spans="1:11">
      <c r="A481" s="12"/>
      <c r="B481" s="13">
        <v>2002</v>
      </c>
      <c r="C481" s="16">
        <f>(C480*H480)/100+C480</f>
        <v>81611350.9263</v>
      </c>
      <c r="D481" s="17">
        <f>D480+0.76</f>
        <v>69.4</v>
      </c>
      <c r="E481" s="14">
        <f>E480+0.4</f>
        <v>77.42</v>
      </c>
      <c r="F481" s="14">
        <f>F480+1.01</f>
        <v>60.62</v>
      </c>
      <c r="G481" s="14">
        <v>88752</v>
      </c>
      <c r="H481" s="14">
        <v>1.74</v>
      </c>
      <c r="I481" s="26"/>
      <c r="J481" s="26"/>
      <c r="K481" s="27"/>
    </row>
    <row r="482" spans="1:11">
      <c r="A482" s="12"/>
      <c r="B482" s="13">
        <v>2003</v>
      </c>
      <c r="C482" s="16">
        <f t="shared" ref="C482:C491" si="136">(C481*H481)/100+C481</f>
        <v>83031388.4324176</v>
      </c>
      <c r="D482" s="17">
        <f t="shared" ref="D482:D491" si="137">D481+0.76</f>
        <v>70.16</v>
      </c>
      <c r="E482" s="14">
        <f t="shared" ref="E482:E489" si="138">E481+0.4</f>
        <v>77.82</v>
      </c>
      <c r="F482" s="14">
        <f t="shared" ref="F482:F489" si="139">F481+1.01</f>
        <v>61.63</v>
      </c>
      <c r="G482" s="14">
        <v>88752</v>
      </c>
      <c r="H482" s="14">
        <v>1.69</v>
      </c>
      <c r="I482" s="26"/>
      <c r="J482" s="26"/>
      <c r="K482" s="27"/>
    </row>
    <row r="483" spans="1:11">
      <c r="A483" s="12"/>
      <c r="B483" s="13">
        <v>2004</v>
      </c>
      <c r="C483" s="16">
        <f t="shared" si="136"/>
        <v>84434618.8969255</v>
      </c>
      <c r="D483" s="17">
        <f t="shared" si="137"/>
        <v>70.92</v>
      </c>
      <c r="E483" s="14">
        <f t="shared" si="138"/>
        <v>78.22</v>
      </c>
      <c r="F483" s="14">
        <f t="shared" si="139"/>
        <v>62.64</v>
      </c>
      <c r="G483" s="14">
        <v>88752</v>
      </c>
      <c r="H483" s="14">
        <v>1.62</v>
      </c>
      <c r="I483" s="26"/>
      <c r="J483" s="26"/>
      <c r="K483" s="27"/>
    </row>
    <row r="484" spans="1:11">
      <c r="A484" s="12"/>
      <c r="B484" s="13">
        <v>2005</v>
      </c>
      <c r="C484" s="16">
        <f t="shared" si="136"/>
        <v>85802459.7230557</v>
      </c>
      <c r="D484" s="17">
        <f t="shared" si="137"/>
        <v>71.68</v>
      </c>
      <c r="E484" s="14">
        <f t="shared" si="138"/>
        <v>78.62</v>
      </c>
      <c r="F484" s="14">
        <f t="shared" si="139"/>
        <v>63.65</v>
      </c>
      <c r="G484" s="14">
        <v>88752</v>
      </c>
      <c r="H484" s="14">
        <v>1.54</v>
      </c>
      <c r="I484" s="26"/>
      <c r="J484" s="26"/>
      <c r="K484" s="27"/>
    </row>
    <row r="485" spans="1:11">
      <c r="A485" s="12"/>
      <c r="B485" s="13">
        <v>2006</v>
      </c>
      <c r="C485" s="16">
        <f t="shared" si="136"/>
        <v>87123817.6027907</v>
      </c>
      <c r="D485" s="17">
        <f t="shared" si="137"/>
        <v>72.44</v>
      </c>
      <c r="E485" s="14">
        <f t="shared" si="138"/>
        <v>79.02</v>
      </c>
      <c r="F485" s="14">
        <f t="shared" si="139"/>
        <v>64.66</v>
      </c>
      <c r="G485" s="14">
        <v>88752</v>
      </c>
      <c r="H485" s="14">
        <v>1.48</v>
      </c>
      <c r="I485" s="26"/>
      <c r="J485" s="26"/>
      <c r="K485" s="27"/>
    </row>
    <row r="486" spans="1:11">
      <c r="A486" s="12"/>
      <c r="B486" s="13">
        <v>2007</v>
      </c>
      <c r="C486" s="16">
        <f t="shared" si="136"/>
        <v>88413250.103312</v>
      </c>
      <c r="D486" s="17">
        <f t="shared" si="137"/>
        <v>73.2</v>
      </c>
      <c r="E486" s="14">
        <f t="shared" si="138"/>
        <v>79.42</v>
      </c>
      <c r="F486" s="14">
        <f t="shared" si="139"/>
        <v>65.67</v>
      </c>
      <c r="G486" s="14">
        <v>88752</v>
      </c>
      <c r="H486" s="14">
        <v>1.43</v>
      </c>
      <c r="I486" s="26"/>
      <c r="J486" s="26"/>
      <c r="K486" s="27"/>
    </row>
    <row r="487" spans="1:11">
      <c r="A487" s="12"/>
      <c r="B487" s="13">
        <v>2008</v>
      </c>
      <c r="C487" s="16">
        <f t="shared" si="136"/>
        <v>89677559.5797894</v>
      </c>
      <c r="D487" s="17">
        <f t="shared" si="137"/>
        <v>73.96</v>
      </c>
      <c r="E487" s="14">
        <f t="shared" si="138"/>
        <v>79.82</v>
      </c>
      <c r="F487" s="14">
        <f t="shared" si="139"/>
        <v>66.68</v>
      </c>
      <c r="G487" s="14">
        <v>88752</v>
      </c>
      <c r="H487" s="17">
        <v>1.4</v>
      </c>
      <c r="I487" s="26"/>
      <c r="J487" s="26"/>
      <c r="K487" s="27"/>
    </row>
    <row r="488" spans="1:11">
      <c r="A488" s="12"/>
      <c r="B488" s="13">
        <v>2009</v>
      </c>
      <c r="C488" s="16">
        <f t="shared" si="136"/>
        <v>90933045.4139065</v>
      </c>
      <c r="D488" s="17">
        <f t="shared" si="137"/>
        <v>74.72</v>
      </c>
      <c r="E488" s="14">
        <f t="shared" si="138"/>
        <v>80.22</v>
      </c>
      <c r="F488" s="14">
        <f t="shared" si="139"/>
        <v>67.69</v>
      </c>
      <c r="G488" s="14">
        <v>88752</v>
      </c>
      <c r="H488" s="14">
        <v>1.39</v>
      </c>
      <c r="I488" s="26"/>
      <c r="J488" s="26"/>
      <c r="K488" s="27"/>
    </row>
    <row r="489" spans="1:11">
      <c r="A489" s="12"/>
      <c r="B489" s="13">
        <v>2010</v>
      </c>
      <c r="C489" s="16">
        <f t="shared" si="136"/>
        <v>92197014.7451598</v>
      </c>
      <c r="D489" s="17">
        <f t="shared" si="137"/>
        <v>75.48</v>
      </c>
      <c r="E489" s="14">
        <f t="shared" si="138"/>
        <v>80.62</v>
      </c>
      <c r="F489" s="14">
        <f t="shared" si="139"/>
        <v>68.7</v>
      </c>
      <c r="G489" s="14">
        <v>88752</v>
      </c>
      <c r="H489" s="14">
        <v>1.37</v>
      </c>
      <c r="I489" s="26"/>
      <c r="J489" s="26"/>
      <c r="K489" s="27"/>
    </row>
    <row r="490" spans="1:11">
      <c r="A490" s="12"/>
      <c r="B490" s="13">
        <v>2011</v>
      </c>
      <c r="C490" s="16">
        <f t="shared" si="136"/>
        <v>93460113.8471684</v>
      </c>
      <c r="D490" s="17">
        <f t="shared" si="137"/>
        <v>76.2400000000001</v>
      </c>
      <c r="E490" s="14">
        <v>81.69</v>
      </c>
      <c r="F490" s="14">
        <v>70.54</v>
      </c>
      <c r="G490" s="14">
        <v>88752</v>
      </c>
      <c r="H490" s="14">
        <v>1.34</v>
      </c>
      <c r="I490" s="26"/>
      <c r="J490" s="26"/>
      <c r="K490" s="27"/>
    </row>
    <row r="491" spans="1:11">
      <c r="A491" s="12"/>
      <c r="B491" s="13">
        <v>2012</v>
      </c>
      <c r="C491" s="16">
        <f t="shared" si="136"/>
        <v>94712479.3727205</v>
      </c>
      <c r="D491" s="17">
        <f t="shared" si="137"/>
        <v>77.0000000000001</v>
      </c>
      <c r="E491" s="14">
        <v>82.11</v>
      </c>
      <c r="F491" s="14">
        <v>71.55</v>
      </c>
      <c r="G491" s="14">
        <v>88752</v>
      </c>
      <c r="H491" s="14"/>
      <c r="I491" s="26"/>
      <c r="J491" s="26"/>
      <c r="K491" s="27"/>
    </row>
    <row r="492" ht="15.25" spans="1:11">
      <c r="A492" s="34" t="s">
        <v>117</v>
      </c>
      <c r="B492" s="35"/>
      <c r="C492" s="36"/>
      <c r="D492" s="36"/>
      <c r="E492" s="36"/>
      <c r="F492" s="36"/>
      <c r="G492" s="36"/>
      <c r="H492" s="36"/>
      <c r="I492" s="41"/>
      <c r="J492" s="41"/>
      <c r="K492" s="42"/>
    </row>
    <row r="495" s="1" customFormat="1" ht="25" customHeight="1" spans="1:10">
      <c r="A495" s="37" t="s">
        <v>118</v>
      </c>
      <c r="B495" s="38"/>
      <c r="C495" s="38"/>
      <c r="D495" s="38"/>
      <c r="E495" s="38"/>
      <c r="F495" s="38"/>
      <c r="G495" s="38"/>
      <c r="H495" s="38"/>
      <c r="I495" s="38"/>
      <c r="J495" s="38"/>
    </row>
    <row r="496" s="1" customFormat="1" ht="15.5" spans="1:10">
      <c r="A496" s="39" t="s">
        <v>119</v>
      </c>
      <c r="B496" s="40" t="s">
        <v>120</v>
      </c>
      <c r="C496" s="40"/>
      <c r="D496" s="40"/>
      <c r="E496" s="40"/>
      <c r="F496" s="40"/>
      <c r="G496" s="40"/>
      <c r="H496" s="40"/>
      <c r="I496" s="40"/>
      <c r="J496" s="40"/>
    </row>
    <row r="497" s="1" customFormat="1" ht="15.5" spans="1:10">
      <c r="A497" s="39" t="s">
        <v>121</v>
      </c>
      <c r="B497" s="39"/>
      <c r="C497" s="39"/>
      <c r="D497" s="39"/>
      <c r="E497" s="39"/>
      <c r="F497" s="39"/>
      <c r="G497" s="39"/>
      <c r="H497" s="39"/>
      <c r="I497" s="39"/>
      <c r="J497" s="39"/>
    </row>
    <row r="498" s="1" customFormat="1" ht="15.5" spans="1:10">
      <c r="A498" s="39" t="s">
        <v>122</v>
      </c>
      <c r="B498" s="39"/>
      <c r="C498" s="39"/>
      <c r="D498" s="39"/>
      <c r="E498" s="39"/>
      <c r="F498" s="39"/>
      <c r="G498" s="39"/>
      <c r="H498" s="39"/>
      <c r="I498" s="39"/>
      <c r="J498" s="39"/>
    </row>
    <row r="499" ht="15.5" spans="1:10">
      <c r="A499" s="39" t="s">
        <v>123</v>
      </c>
      <c r="B499" s="39"/>
      <c r="C499" s="39"/>
      <c r="D499" s="39"/>
      <c r="E499" s="39"/>
      <c r="F499" s="39"/>
      <c r="G499" s="39"/>
      <c r="H499" s="39"/>
      <c r="I499" s="39"/>
      <c r="J499" s="39"/>
    </row>
  </sheetData>
  <mergeCells count="119">
    <mergeCell ref="D1:F1"/>
    <mergeCell ref="A495:J495"/>
    <mergeCell ref="B496:J496"/>
    <mergeCell ref="A497:J497"/>
    <mergeCell ref="A498:J498"/>
    <mergeCell ref="A499:J499"/>
    <mergeCell ref="A1:A2"/>
    <mergeCell ref="B1:B2"/>
    <mergeCell ref="C1:C2"/>
    <mergeCell ref="G1:G2"/>
    <mergeCell ref="H1:H2"/>
    <mergeCell ref="I1:I2"/>
    <mergeCell ref="I4:I15"/>
    <mergeCell ref="I18:I29"/>
    <mergeCell ref="I32:I43"/>
    <mergeCell ref="I46:I57"/>
    <mergeCell ref="I60:I71"/>
    <mergeCell ref="I74:I85"/>
    <mergeCell ref="I88:I99"/>
    <mergeCell ref="I102:I113"/>
    <mergeCell ref="I116:I127"/>
    <mergeCell ref="I130:I140"/>
    <mergeCell ref="I144:I155"/>
    <mergeCell ref="I158:I169"/>
    <mergeCell ref="I172:I183"/>
    <mergeCell ref="I186:I197"/>
    <mergeCell ref="I200:I211"/>
    <mergeCell ref="I214:I225"/>
    <mergeCell ref="I228:I239"/>
    <mergeCell ref="I242:I253"/>
    <mergeCell ref="I256:I267"/>
    <mergeCell ref="I270:I281"/>
    <mergeCell ref="I284:I295"/>
    <mergeCell ref="I298:I309"/>
    <mergeCell ref="I312:I323"/>
    <mergeCell ref="I326:I337"/>
    <mergeCell ref="I340:I351"/>
    <mergeCell ref="I354:I365"/>
    <mergeCell ref="I368:I379"/>
    <mergeCell ref="I382:I393"/>
    <mergeCell ref="I396:I407"/>
    <mergeCell ref="I410:I421"/>
    <mergeCell ref="I424:I435"/>
    <mergeCell ref="I438:I449"/>
    <mergeCell ref="I452:I463"/>
    <mergeCell ref="I466:I477"/>
    <mergeCell ref="I480:I491"/>
    <mergeCell ref="J1:J2"/>
    <mergeCell ref="J4:J15"/>
    <mergeCell ref="J18:J29"/>
    <mergeCell ref="J32:J43"/>
    <mergeCell ref="J46:J57"/>
    <mergeCell ref="J60:J71"/>
    <mergeCell ref="J74:J85"/>
    <mergeCell ref="J88:J99"/>
    <mergeCell ref="J102:J113"/>
    <mergeCell ref="J116:J127"/>
    <mergeCell ref="J130:J140"/>
    <mergeCell ref="J144:J155"/>
    <mergeCell ref="J158:J169"/>
    <mergeCell ref="J172:J183"/>
    <mergeCell ref="J186:J197"/>
    <mergeCell ref="J200:J211"/>
    <mergeCell ref="J214:J225"/>
    <mergeCell ref="J228:J239"/>
    <mergeCell ref="J242:J253"/>
    <mergeCell ref="J256:J267"/>
    <mergeCell ref="J270:J281"/>
    <mergeCell ref="J284:J295"/>
    <mergeCell ref="J298:J309"/>
    <mergeCell ref="J312:J323"/>
    <mergeCell ref="J326:J337"/>
    <mergeCell ref="J340:J351"/>
    <mergeCell ref="J354:J365"/>
    <mergeCell ref="J368:J379"/>
    <mergeCell ref="J382:J393"/>
    <mergeCell ref="J396:J407"/>
    <mergeCell ref="J410:J421"/>
    <mergeCell ref="J424:J435"/>
    <mergeCell ref="J438:J449"/>
    <mergeCell ref="J452:J463"/>
    <mergeCell ref="J466:J477"/>
    <mergeCell ref="J480:J491"/>
    <mergeCell ref="K1:K2"/>
    <mergeCell ref="K4:K15"/>
    <mergeCell ref="K18:K29"/>
    <mergeCell ref="K32:K43"/>
    <mergeCell ref="K46:K57"/>
    <mergeCell ref="K60:K71"/>
    <mergeCell ref="K74:K85"/>
    <mergeCell ref="K88:K99"/>
    <mergeCell ref="K102:K113"/>
    <mergeCell ref="K116:K127"/>
    <mergeCell ref="K130:K140"/>
    <mergeCell ref="K144:K155"/>
    <mergeCell ref="K158:K169"/>
    <mergeCell ref="K172:K183"/>
    <mergeCell ref="K186:K197"/>
    <mergeCell ref="K200:K211"/>
    <mergeCell ref="K214:K225"/>
    <mergeCell ref="K228:K239"/>
    <mergeCell ref="K242:K253"/>
    <mergeCell ref="K256:K267"/>
    <mergeCell ref="K270:K281"/>
    <mergeCell ref="K284:K295"/>
    <mergeCell ref="K298:K309"/>
    <mergeCell ref="K312:K323"/>
    <mergeCell ref="K326:K337"/>
    <mergeCell ref="K340:K351"/>
    <mergeCell ref="K354:K365"/>
    <mergeCell ref="K368:K379"/>
    <mergeCell ref="K382:K393"/>
    <mergeCell ref="K396:K407"/>
    <mergeCell ref="K410:K421"/>
    <mergeCell ref="K424:K435"/>
    <mergeCell ref="K438:K449"/>
    <mergeCell ref="K452:K463"/>
    <mergeCell ref="K466:K477"/>
    <mergeCell ref="K480:K491"/>
  </mergeCells>
  <hyperlinks>
    <hyperlink ref="I36" r:id="rId1"/>
    <hyperlink ref="I32" r:id="rId1" display="https://www.census2011.co.in/census/state/arunachal+pradesh.html"/>
    <hyperlink ref="J36" r:id="rId1"/>
    <hyperlink ref="J32" r:id="rId1" display="https://www.census2011.co.in/census/state/arunachal+pradesh.html"/>
    <hyperlink ref="I60" r:id="rId2" display="https://www.census2011.co.in/census/state/bihar.html"/>
    <hyperlink ref="J60" r:id="rId2" display="https://www.census2011.co.in/census/state/bihar.html"/>
    <hyperlink ref="K60" r:id="rId2" display="https://www.census2011.co.in/census/state/bihar.html"/>
    <hyperlink ref="I46" r:id="rId3" display="https://www.census2011.co.in/census/state/assam.html"/>
    <hyperlink ref="J46" r:id="rId3" display="https://www.census2011.co.in/census/state/assam.html"/>
    <hyperlink ref="K46" r:id="rId3" display="https://www.census2011.co.in/census/state/assam.html"/>
    <hyperlink ref="I74" r:id="rId4" display="https://www.census2011.co.in/census/state/chandigarh.html"/>
    <hyperlink ref="J74" r:id="rId4" display="https://www.census2011.co.in/census/state/chandigarh.html"/>
    <hyperlink ref="K74" r:id="rId4" display="https://www.census2011.co.in/census/state/chandigarh.html"/>
    <hyperlink ref="I88" r:id="rId5" display="https://www.census2011.co.in/census/state/chhattisgarh.html"/>
    <hyperlink ref="J88" r:id="rId5" display="https://www.census2011.co.in/census/state/chhattisgarh.html"/>
    <hyperlink ref="K88" r:id="rId5" display="https://www.census2011.co.in/census/state/chhattisgarh.html"/>
    <hyperlink ref="I102" r:id="rId6" display="https://www.census2011.co.in/census/district/177-dadra-and-nagar-haveli.html#:~:text=In%202011%2C%20Dadra%20and%20Nagar%20Haveli%20had%20population,males%20were%20121%2C666%20and%20remaining%2098%2C824%20were%20females."/>
    <hyperlink ref="J102" r:id="rId6" display="https://www.census2011.co.in/census/district/177-dadra-and-nagar-haveli.html#:~:text=In%202011%2C%20Dadra%20and%20Nagar%20Haveli%20had%20population,males%20were%20121%2C666%20and%20remaining%2098%2C824%20were%20females."/>
    <hyperlink ref="K102" r:id="rId6" display="https://www.census2011.co.in/census/district/177-dadra-and-nagar-haveli.html#:~:text=In%202011%2C%20Dadra%20and%20Nagar%20Haveli%20had%20population,males%20were%20121%2C666%20and%20remaining%2098%2C824%20were%20females."/>
    <hyperlink ref="I116" r:id="rId7" display="https://www.census2011.co.in/census/state/daman+and+diu.html"/>
    <hyperlink ref="J116" r:id="rId7" display="https://www.census2011.co.in/census/state/daman+and+diu.html"/>
    <hyperlink ref="K116" r:id="rId7" display="https://www.census2011.co.in/census/state/daman+and+diu.html"/>
    <hyperlink ref="I130" r:id="rId8" display="https://www.census2011.co.in/census/state/delhi.html"/>
    <hyperlink ref="J130" r:id="rId8" display="https://www.census2011.co.in/census/state/delhi.html"/>
    <hyperlink ref="K130" r:id="rId8" display="https://www.census2011.co.in/census/state/delhi.html"/>
    <hyperlink ref="I144" r:id="rId9" display="https://www.census2011.co.in/census/state/goa.html"/>
    <hyperlink ref="J144" r:id="rId9" display="https://www.census2011.co.in/census/state/goa.html"/>
    <hyperlink ref="K144" r:id="rId9" display="https://www.census2011.co.in/census/state/goa.html"/>
    <hyperlink ref="I158" r:id="rId10" display="https://www.census2011.co.in/census/state/gujarat.html"/>
    <hyperlink ref="J158" r:id="rId10" display="https://www.census2011.co.in/census/state/gujarat.html"/>
    <hyperlink ref="K158" r:id="rId10" display="https://www.census2011.co.in/census/state/gujarat.html"/>
    <hyperlink ref="I172" r:id="rId11" display="https://www.census2011.co.in/census/state/haryana.html"/>
    <hyperlink ref="K172" r:id="rId11" display="https://www.census2011.co.in/census/state/haryana.html"/>
    <hyperlink ref="J172" r:id="rId11" display="https://www.census2011.co.in/census/state/haryana.html"/>
    <hyperlink ref="I188" r:id="rId12"/>
    <hyperlink ref="I186" r:id="rId12" display="https://www.census2011.co.in/census/state/himachal%20pradesh.html"/>
    <hyperlink ref="J188" r:id="rId12"/>
    <hyperlink ref="K188" r:id="rId12"/>
    <hyperlink ref="J186" r:id="rId12" display="https://www.census2011.co.in/census/state/himachal%20pradesh.html"/>
    <hyperlink ref="K186" r:id="rId12" display="https://www.census2011.co.in/census/state/himachal%20pradesh.html"/>
    <hyperlink ref="I200" r:id="rId13" display="https://www.census2011.co.in/census/state/jammu+and+kashmir.html"/>
    <hyperlink ref="J200" r:id="rId13" display="https://www.census2011.co.in/census/state/jammu+and+kashmir.html"/>
    <hyperlink ref="K200" r:id="rId13" display="https://www.census2011.co.in/census/state/jammu+and+kashmir.html"/>
    <hyperlink ref="I214" r:id="rId14" display="https://www.census2011.co.in/census/state/jharkhand.html"/>
    <hyperlink ref="J214" r:id="rId14" display="https://www.census2011.co.in/census/state/jharkhand.html"/>
    <hyperlink ref="K214" r:id="rId14" display="https://www.census2011.co.in/census/state/jharkhand.html"/>
    <hyperlink ref="I228" r:id="rId15" display="https://www.census2011.co.in/census/state/karnataka.html"/>
    <hyperlink ref="J228" r:id="rId15" display="https://www.census2011.co.in/census/state/karnataka.html"/>
    <hyperlink ref="K228" r:id="rId15" display="https://www.census2011.co.in/census/state/karnataka.html"/>
    <hyperlink ref="I242" r:id="rId16" display="https://www.census2011.co.in/census/state/kerala.html"/>
    <hyperlink ref="J242" r:id="rId16" display="https://www.census2011.co.in/census/state/kerala.html"/>
    <hyperlink ref="K242" r:id="rId16" display="https://www.census2011.co.in/census/state/kerala.html"/>
    <hyperlink ref="I256" r:id="rId17" display="https://www.census2011.co.in/census/state/lakshadweep.html"/>
    <hyperlink ref="J256" r:id="rId17" display="https://www.census2011.co.in/census/state/lakshadweep.html"/>
    <hyperlink ref="K256" r:id="rId17" display="https://www.census2011.co.in/census/state/lakshadweep.html"/>
    <hyperlink ref="I270" r:id="rId18" display="https://www.census2011.co.in/census/state/madhya%20pradesh.html"/>
    <hyperlink ref="J270" r:id="rId18" display="https://www.census2011.co.in/census/state/madhya%20pradesh.html"/>
    <hyperlink ref="K270" r:id="rId18" display="https://www.census2011.co.in/census/state/madhya%20pradesh.html"/>
    <hyperlink ref="I284" r:id="rId19" display="https://www.census2011.co.in/census/state/maharashtra.html"/>
    <hyperlink ref="J284" r:id="rId19" display="https://www.census2011.co.in/census/state/maharashtra.html"/>
    <hyperlink ref="K284" r:id="rId19" display="https://www.census2011.co.in/census/state/maharashtra.html"/>
    <hyperlink ref="I298" r:id="rId20" display="https://www.census2011.co.in/census/state/manipur.html"/>
    <hyperlink ref="J298" r:id="rId20" display="https://www.census2011.co.in/census/state/manipur.html"/>
    <hyperlink ref="K298" r:id="rId20" display="https://www.census2011.co.in/census/state/manipur.html"/>
    <hyperlink ref="I312" r:id="rId21" display="https://www.census2011.co.in/census/state/meghalaya.html"/>
    <hyperlink ref="J312" r:id="rId21" display="https://www.census2011.co.in/census/state/meghalaya.html"/>
    <hyperlink ref="K312" r:id="rId21" display="https://www.census2011.co.in/census/state/meghalaya.html"/>
    <hyperlink ref="I326" r:id="rId22" display="https://www.census2011.co.in/census/state/mizoram.html"/>
    <hyperlink ref="J326" r:id="rId22" display="https://www.census2011.co.in/census/state/mizoram.html"/>
    <hyperlink ref="K326" r:id="rId22" display="https://www.census2011.co.in/census/state/mizoram.html"/>
    <hyperlink ref="I340" r:id="rId23" display="https://www.census2011.co.in/census/state/nagaland.html"/>
    <hyperlink ref="J340" r:id="rId23" display="https://www.census2011.co.in/census/state/nagaland.html"/>
    <hyperlink ref="K340" r:id="rId23" display="https://www.census2011.co.in/census/state/nagaland.html"/>
    <hyperlink ref="I354" r:id="rId24" display="https://www.census2011.co.in/census/state/orissa.html"/>
    <hyperlink ref="J354" r:id="rId24" display="https://www.census2011.co.in/census/state/orissa.html"/>
    <hyperlink ref="K354" r:id="rId24" display="https://www.census2011.co.in/census/state/orissa.html"/>
    <hyperlink ref="I368" r:id="rId25" display="https://www.census2011.co.in/census/state/puducherry.html"/>
    <hyperlink ref="J368" r:id="rId25" display="https://www.census2011.co.in/census/state/puducherry.html"/>
    <hyperlink ref="K368" r:id="rId25" display="https://www.census2011.co.in/census/state/puducherry.html"/>
    <hyperlink ref="I382" r:id="rId26" display="https://www.census2011.co.in/census/state/punjab.html"/>
    <hyperlink ref="J382" r:id="rId26" display="https://www.census2011.co.in/census/state/punjab.html"/>
    <hyperlink ref="K382" r:id="rId26" display="https://www.census2011.co.in/census/state/punjab.html"/>
    <hyperlink ref="I396" r:id="rId27" display="https://www.census2011.co.in/census/state/rajasthan.html"/>
    <hyperlink ref="J396" r:id="rId27" display="https://www.census2011.co.in/census/state/rajasthan.html"/>
    <hyperlink ref="K396" r:id="rId27" display="https://www.census2011.co.in/census/state/rajasthan.html"/>
    <hyperlink ref="I410" r:id="rId28" display="https://www.census2011.co.in/census/state/sikkim.html"/>
    <hyperlink ref="J410" r:id="rId28" display="https://www.census2011.co.in/census/state/sikkim.html"/>
    <hyperlink ref="K410" r:id="rId28" display="https://www.census2011.co.in/census/state/sikkim.html"/>
    <hyperlink ref="I424" r:id="rId29" display="https://www.census2011.co.in/census/state/tamil%20nadu.html"/>
    <hyperlink ref="J424" r:id="rId29" display="https://www.census2011.co.in/census/state/tamil%20nadu.html"/>
    <hyperlink ref="K424" r:id="rId29" display="https://www.census2011.co.in/census/state/tamil%20nadu.html"/>
    <hyperlink ref="I438" r:id="rId30" display="https://www.census2011.co.in/census/state/tripura.html"/>
    <hyperlink ref="J438" r:id="rId30" display="https://www.census2011.co.in/census/state/tripura.html"/>
    <hyperlink ref="K438" r:id="rId30" display="https://www.census2011.co.in/census/state/tripura.html"/>
    <hyperlink ref="I452" r:id="rId31" display="https://www.census2011.co.in/census/state/uttar%20pradesh.html"/>
    <hyperlink ref="J452" r:id="rId31" display="https://www.census2011.co.in/census/state/uttar%20pradesh.html"/>
    <hyperlink ref="K452" r:id="rId31" display="https://www.census2011.co.in/census/state/uttar%20pradesh.html"/>
    <hyperlink ref="I466" r:id="rId32" display="https://www.census2011.co.in/census/state/uttarakhand.html"/>
    <hyperlink ref="J466" r:id="rId32" display="https://www.census2011.co.in/census/state/uttarakhand.html"/>
    <hyperlink ref="K466" r:id="rId32" display="https://www.census2011.co.in/census/state/uttarakhand.html"/>
    <hyperlink ref="I480" r:id="rId33" display="https://www.census2011.co.in/census/state/west%20bengal.html"/>
    <hyperlink ref="J480" r:id="rId33" display="https://www.census2011.co.in/census/state/west%20bengal.html"/>
    <hyperlink ref="K480" r:id="rId33" display="https://www.census2011.co.in/census/state/west%20bengal.html"/>
    <hyperlink ref="I4" r:id="rId34" display="https://www.census2011.co.in/census/state/andaman+and+nicobar+islands.html"/>
    <hyperlink ref="J4" r:id="rId34" display="https://www.census2011.co.in/census/state/andaman+and+nicobar+islands.html" tooltip="https://www.census2011.co.in/census/state/andaman+and+nicobar+islands.html"/>
    <hyperlink ref="K4" r:id="rId34" display="https://www.census2011.co.in/census/state/andaman+and+nicobar+islands.html"/>
    <hyperlink ref="I18" r:id="rId35" display="https://www.census2011.co.in/census/state/andhra%20pradesh.html"/>
    <hyperlink ref="J18" r:id="rId35" display="https://www.census2011.co.in/census/state/andhra%20pradesh.html"/>
    <hyperlink ref="K18" r:id="rId35" display="https://www.census2011.co.in/census/state/andhra%20pradesh.html"/>
    <hyperlink ref="B496" r:id="rId36" display="https://www.macrotrends.net/countries/IND/india/population-growth-rate"/>
    <hyperlink ref="K36" r:id="rId1"/>
    <hyperlink ref="K32" r:id="rId1" display="https://www.census2011.co.in/census/state/arunachal+pradesh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21434</dc:creator>
  <cp:lastModifiedBy>21434</cp:lastModifiedBy>
  <dcterms:created xsi:type="dcterms:W3CDTF">2023-09-04T09:22:00Z</dcterms:created>
  <dcterms:modified xsi:type="dcterms:W3CDTF">2023-09-21T18:07:36Z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BEB3DA4F8A18445095E8E48C81FAE40D_11</vt:lpwstr>
  </property>
  <property fmtid="{D5CDD505-2E9C-101B-9397-08002B2CF9AE}" pid="3" name="KSOProductBuildVer">
    <vt:lpwstr>1033-12.2.0.13208</vt:lpwstr>
  </property>
</Properties>
</file>