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verma/Online_resources/literature_database/"/>
    </mc:Choice>
  </mc:AlternateContent>
  <xr:revisionPtr revIDLastSave="0" documentId="13_ncr:1_{4BE68081-E432-A94D-8E1A-848CC5931F06}" xr6:coauthVersionLast="45" xr6:coauthVersionMax="45" xr10:uidLastSave="{00000000-0000-0000-0000-000000000000}"/>
  <bookViews>
    <workbookView xWindow="4600" yWindow="780" windowWidth="24200" windowHeight="15940" xr2:uid="{48D1C182-AEF1-824A-AF31-3D6131FB60DC}"/>
  </bookViews>
  <sheets>
    <sheet name="Sheet1" sheetId="1" r:id="rId1"/>
    <sheet name="Summary"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4" l="1"/>
  <c r="F4" i="4"/>
  <c r="E4" i="4"/>
  <c r="D4" i="4"/>
  <c r="B4" i="4"/>
  <c r="H3" i="4"/>
  <c r="G3" i="4"/>
  <c r="F3" i="4"/>
  <c r="E3" i="4"/>
  <c r="D3" i="4"/>
  <c r="C3" i="4"/>
  <c r="B3" i="4"/>
  <c r="H2" i="4"/>
  <c r="G2" i="4"/>
  <c r="F2" i="4"/>
  <c r="E2" i="4"/>
  <c r="D2" i="4"/>
  <c r="C2" i="4"/>
  <c r="B2" i="4"/>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l="1"/>
  <c r="A47" i="1" s="1"/>
  <c r="A48" i="1" s="1"/>
  <c r="A49" i="1" s="1"/>
  <c r="A50" i="1" s="1"/>
</calcChain>
</file>

<file path=xl/sharedStrings.xml><?xml version="1.0" encoding="utf-8"?>
<sst xmlns="http://schemas.openxmlformats.org/spreadsheetml/2006/main" count="642" uniqueCount="312">
  <si>
    <t xml:space="preserve">Literature Review of Synthetic Gene Drive Technology </t>
  </si>
  <si>
    <t>Model system (generic/specific)</t>
  </si>
  <si>
    <t>Drive Type</t>
  </si>
  <si>
    <t>Deterministic</t>
  </si>
  <si>
    <t>Stochastic</t>
  </si>
  <si>
    <t>Spatial</t>
  </si>
  <si>
    <t>Data Type (Lab/Emperical)</t>
  </si>
  <si>
    <t>Breakdown of drive</t>
  </si>
  <si>
    <t>Comments</t>
  </si>
  <si>
    <t>Reference</t>
  </si>
  <si>
    <t>Aim of the Study (Suppresion/replacement)</t>
  </si>
  <si>
    <t>#</t>
  </si>
  <si>
    <t>Scope (Theory/Experiment)</t>
  </si>
  <si>
    <t xml:space="preserve">how three different gene drive tech- niques—population suppression through dual-germline fertility disruption, population suppression with a driving-Y chromo- some, and population replacement—would fare upon release in two well-studied, field data-rich, and previously modeled settings. </t>
  </si>
  <si>
    <t xml:space="preserve">We show that, if an NHEJ allele has wild-type fecundity, it is very difficult for the original gene drive construct to succeed. The population will revert to its preintervention dynamics, but with the original wild type replaced by a resistant genotype. </t>
  </si>
  <si>
    <t>Epidemological modelling takes into account stochasticity, vector populations, larval dynamics, Adult feeding behaviour, closed egg laying, spatial for human and vectors, migration, data from subsaharan africa</t>
  </si>
  <si>
    <t xml:space="preserve">M. R. Vella, C. E. Gunning, A. L. Lloyd, and F. Gould, “Evaluating strategies for reversing CRISPR-Cas9 gene drives,” Scientific Reports, vol. 7, dec 2017. </t>
  </si>
  <si>
    <t xml:space="preserve">C. Noble, B. Adlam, G. M. Church, K. M. Esvelt, and M. A. Nowak, “Current CRISPR gene drive systems are likely to be highly invasive in wild populations,” eLife, vol. 7, June 2018. </t>
  </si>
  <si>
    <t xml:space="preserve">Emperical data in modelling. Sub Sharan Africa. Namawala (Tanzania) and Garki (Nigeria)  </t>
  </si>
  <si>
    <t>NA</t>
  </si>
  <si>
    <t>CRISPR</t>
  </si>
  <si>
    <t>CRISPR, Homing Endonuclease Genes (HEGs), Driving-Y and Population replacement</t>
  </si>
  <si>
    <t>Supression</t>
  </si>
  <si>
    <t xml:space="preserve">Studied the effect of realistic seasonality in contrast to non-seasonality on vector population dynamics. Seasonality helps gene drive spread. Explored effect of spatial pattern, release timing, frequency, and migration rate on spread of malaria for 3 gene drive approaches (1) population supression (2) Driving Y (3) Population replacement. </t>
  </si>
  <si>
    <t xml:space="preserve">Aim - Stochastic, spatial and migration effect on invasion of drive allele in the population.  </t>
  </si>
  <si>
    <t>Aim - Analytical modelling to evaluate the efficiency of synthetic resitance, reversal drives and immunizing reversal drives in eliminating HD. Countermeasures against the spread of drive alleles</t>
  </si>
  <si>
    <t>Synthetic resitance and reversal drives are unlikely to prevent Homing drive fixation because of stable polymorphic equlibrium. Immunizing Reversal Drives (IRD) theoretically ensure elimination of HD. But Cas9 remains</t>
  </si>
  <si>
    <t>"We conclude with specific recommendations about how to address current challenges and foster more effective communication and decision- making for complex, post-normal issues, such as gene drives."</t>
  </si>
  <si>
    <t>CRIPR</t>
  </si>
  <si>
    <t>"We provide a review of gene drives and their potential applications, as well as the role of journalists in communicating the extent of uncertainties around specific projects."</t>
  </si>
  <si>
    <t>A review of gene drive and communication of scientific ideas especially synthetic gene drive systems.</t>
  </si>
  <si>
    <t>Publication type 1</t>
  </si>
  <si>
    <t xml:space="preserve">A. Buchman, J. M. Marshall, D. Ostrovski, T. Yang, and O. S. Akbari, “ Synthetically engineered Medea gene drive system in the worldwide crop pest Drosophila suzukii ,” Proceedings of the National Academy of Sciences, vol. 115, pp. 4725–4730, may 2018. </t>
  </si>
  <si>
    <t>Medea</t>
  </si>
  <si>
    <t>Lab Experiment</t>
  </si>
  <si>
    <t>Aim - "synthetic Medea drive with a maternal miRNA “toxin” and a zygotic “antidote,” and we demonstrate that it can bias inheritance with 100% efficiency and can persist in a pop- ulation given high release frequencies. Suppress D. suzukii populations"</t>
  </si>
  <si>
    <t xml:space="preserve">Suppression </t>
  </si>
  <si>
    <t>Theoretical aspect - estimation of parameters - "Model fitting was carried out using Bayesian Markov chain Monte Carlo (MCMC) methods in which parameters describing the population dynamics of the Medea drive were estimated"</t>
  </si>
  <si>
    <t xml:space="preserve">J. J. Bull and H. S. Malik, “The gene drive bubble: New realities,” PLOS Genetics, vol. 13, p. e1006850, jul 2017. </t>
  </si>
  <si>
    <t>Perspective</t>
  </si>
  <si>
    <t>Gene drive systems (GDS) pros is it can supress disease vector and invasive species but it may also enter into beneficial species and lead to its doom. How foolproof are gene drive systems?</t>
  </si>
  <si>
    <t>DOI</t>
  </si>
  <si>
    <t>10.7554/eLife.33423</t>
  </si>
  <si>
    <t>10.1038/s41598-017-10633-2</t>
  </si>
  <si>
    <t xml:space="preserve">D. Brossard, P. Belluck, F. Gould, and C. D. Wirz, “Promises and perils of gene drives: Navigating the communication of complex, post-normal science,” Proceedings of the National Academy of Sciences, vol. 116, pp. 7692– 7697, apr 2019. </t>
  </si>
  <si>
    <t>10.1073/pnas.1805874115</t>
  </si>
  <si>
    <t>10.1073/pnas.1713139115</t>
  </si>
  <si>
    <t>10.1371/journal.pgen.1006850</t>
  </si>
  <si>
    <t>Review of experimental studies leading to resistance</t>
  </si>
  <si>
    <t>Ref 20: "Champer et al. [20] show that resistance to a CRISPR gene drive engineered in the germ line of D. melanogaster"</t>
  </si>
  <si>
    <r>
      <t xml:space="preserve"> Ref 17-19 "Lyttle’s caged popula- tions of </t>
    </r>
    <r>
      <rPr>
        <i/>
        <sz val="11"/>
        <color theme="1"/>
        <rFont val="Calibri"/>
        <family val="2"/>
        <scheme val="minor"/>
      </rPr>
      <t xml:space="preserve">Drosophila" </t>
    </r>
    <r>
      <rPr>
        <sz val="11"/>
        <color theme="1"/>
        <rFont val="Calibri"/>
        <family val="2"/>
        <scheme val="minor"/>
      </rPr>
      <t xml:space="preserve"> Ref 21: " supported by a new flour beetle study analyzing preexisting DNA sequence variation in genomic sites that would be prime candidates for CRISPR-Cas9 GDSs "</t>
    </r>
  </si>
  <si>
    <t>Review of different experimental studies leading to resistance in Gene Drive Systems.</t>
  </si>
  <si>
    <t>10.1038/nrg.2015.34</t>
  </si>
  <si>
    <t xml:space="preserve">J. Champer, A. Buchman, and O. S. Akbari, “Cheating evolution: engi- neering gene drives to manipulate the fate of wild populations,” Nature Reviews Genetics, vol. 17, pp. 146–159, Feb. 2016. </t>
  </si>
  <si>
    <t>Review</t>
  </si>
  <si>
    <t>Mosquitoes</t>
  </si>
  <si>
    <r>
      <t>Primarily CRISPR, Homing-based drives, sex-linked meiotic drivers, </t>
    </r>
    <r>
      <rPr>
        <i/>
        <sz val="11"/>
        <color rgb="FF222222"/>
        <rFont val="Calibri"/>
        <family val="2"/>
        <scheme val="minor"/>
      </rPr>
      <t>Medea,</t>
    </r>
    <r>
      <rPr>
        <sz val="11"/>
        <color rgb="FF222222"/>
        <rFont val="Calibri"/>
        <family val="2"/>
        <scheme val="minor"/>
      </rPr>
      <t xml:space="preserve"> underdominance systems. </t>
    </r>
  </si>
  <si>
    <t>"Contemporary tools can contribute to the creation of gene drives inspired from systems that naturally exist in the wild. An overview of the background of several types of gene drives"</t>
  </si>
  <si>
    <t>See Figures and tables</t>
  </si>
  <si>
    <t>10.1073/pnas.1720354115</t>
  </si>
  <si>
    <t xml:space="preserve">J. Champer, J. Liu, S. Y. Oh, R. Reeves, A. Luthra, N. Oakes, A. G. Clark, and P. W. Messer, “Reducing resistance allele formation in CRISPR gene drive,” Proceedings of the National Academy of Sciences, vol. 115, pp. 5522– 5527, may 2018. </t>
  </si>
  <si>
    <t>"we explore the feasibility and effectiveness of gRNA multiplexing, male germline drive activity, and reduction of so- matic activity for resistance reduction by studying several CRISPR homing gene drive constructs in D. melanogaster"</t>
  </si>
  <si>
    <t>Experiment to demostrate the gRNA multiplexing as mechanism against gene drive resistance.</t>
  </si>
  <si>
    <t xml:space="preserve">Use genetic simulation framework SLiM, See Figure 3 </t>
  </si>
  <si>
    <t xml:space="preserve">S. Dhole, M. R. Vella, A. L. Lloyd, and F. Gould, “Invasion and migration of spatially self-limiting gene drives: A comparative analysis,” Evolutionary Applications, vol. 11, pp. 794–808, jun 2018. </t>
  </si>
  <si>
    <t>10.1111/eva.12583</t>
  </si>
  <si>
    <t>Generic</t>
  </si>
  <si>
    <t>"Here, we use a population genetics model to compare the expected characteristics of three spatially self-limiting gene drive systems: one-locus underdominance, two-locus underdominance and daisychain drives. We find large differences b"</t>
  </si>
  <si>
    <t>Assumptions: Decreate time model, nonoverlapping generations, variable fitness cost for population suppression or replacement, Population is very large, Migration effect taken on 2 island populations, individual mate randomly.</t>
  </si>
  <si>
    <t>See result and discussions</t>
  </si>
  <si>
    <t xml:space="preserve">K. M. Esvelt, A. L. Smidler, F. Catteruccia, and G. M. Church, “Concern- ing RNA-guided gene drives for the alteration of wild populations,” eLife, vol. 3, jul 2014. </t>
  </si>
  <si>
    <t>10.7554/eLife.03401</t>
  </si>
  <si>
    <t>"We detail likely capabilities, discuss limitations, and provide novel precautionary strategies to control the spread of gene drives and reverse genomic changes. "</t>
  </si>
  <si>
    <t>https://doi.org/10.1371/journal.pbio.2003850</t>
  </si>
  <si>
    <t xml:space="preserve">K. M. Esvelt and N. J. Gemmell, “Conservation demands safe gene drive,” PLoS Biology, vol. 15, nov 2017. </t>
  </si>
  <si>
    <t>Rodents</t>
  </si>
  <si>
    <t>Newzealand, gene drive system, risks</t>
  </si>
  <si>
    <t>"we explore the risk of accidental spread posed by self-propagating gene drive technologies, highlight new gene drive designs that might achieve better outcomes"</t>
  </si>
  <si>
    <t>"This paper reviews both the population genetics and population dynamics of Driving Endonuclease genes"</t>
  </si>
  <si>
    <t xml:space="preserve">H. C. J. Godfray, A. North, and A. Burt, “How driving endonuclease genes can be used to combat pests and disease vectors,” BMC Biology, vol. 15, Sept. 2017. </t>
  </si>
  <si>
    <t>https://doi.org/10.1186/s12915-017-0420-4</t>
  </si>
  <si>
    <t xml:space="preserve">O. S. Akbari, K. D. Matzen, J. M. Marshall, H. Huang, C. M. Ward, and B. A. Hay, “A synthetic gene drive system for local, reversible modification and suppression of insect populations,” Current Biology, vol. 23, pp. 671– 677, Apr. 2013. </t>
  </si>
  <si>
    <t>https://doi.org/10.1016/j.cub.2013.02.059</t>
  </si>
  <si>
    <t>"Here we describe the first creation of a synthetic threshold-dependent gene drive system, designated maternal-effect lethal underdominance (UDMEL)"</t>
  </si>
  <si>
    <t>Maternal-Effect Lethal Underdominance (UDMEL)</t>
  </si>
  <si>
    <t>We used a simple difference equation framework to model the spread of single- and two-locus UDMEL through a randomly mating population."</t>
  </si>
  <si>
    <t>" To investigate the confinement properties of single- and two-locus UDMEL, we follow the framework of Marshall and Hay"</t>
  </si>
  <si>
    <t xml:space="preserve">Medea and engineered underedominance </t>
  </si>
  <si>
    <t>https://doi.org/10.1111/j.1752-4571.2010.00153.x</t>
  </si>
  <si>
    <t>" We develop a computer simulation model to assess the feasibility of using engineered underdominance constructs to drive transgenes into age‐ and spatially structured mosquito populations. "</t>
  </si>
  <si>
    <t>" Results show that patchy release generally requires the release of fewer engineered insects to achieve success than central release. "</t>
  </si>
  <si>
    <t>Emperical data</t>
  </si>
  <si>
    <t>No</t>
  </si>
  <si>
    <t xml:space="preserve">Y. Huang, K. Magori, A. L. Lloyd, and F. Gould, “Introducing transgenes into insect populations using combined gene-drive strategies: Modeling and analysis,” Insect Biochemistry and Molecular Biology, vol. 37, pp. 1054– 1063, Oct. 2007. </t>
  </si>
  <si>
    <t>https://doi.org/10.1016/j.ibmb.2007.06.002</t>
  </si>
  <si>
    <t>"Here we use mathematical models to assess the utility of combining EU with MD or with Wolbachia."</t>
  </si>
  <si>
    <t>"the combination of EU and MD results in a more efficient " "combination of EU and Wolbachia does not work better than EU alone "</t>
  </si>
  <si>
    <t>Replacement</t>
  </si>
  <si>
    <t>"a mathematical model to estimate tolerable rates of homing-resistant allele generation to suppress a wild population of a given size. "</t>
  </si>
  <si>
    <t>"We theoretically explore a homing system architecture in which guide RNAs (gRNAs) are multiplexed"</t>
  </si>
  <si>
    <t xml:space="preserve">J. M. Marshall, A. Buchman, C. H. M. S ́anchez, and O. S. Akbari, “Over- coming evolved resistance to population-suppressing homing-based gene drives,” Scientific Reports, vol. 7, Dec. 2017. </t>
  </si>
  <si>
    <t>https://doi.org/10.1038/s41598-017-02744-7</t>
  </si>
  <si>
    <t>Lab data</t>
  </si>
  <si>
    <t>https://doi.org/10.1093/jhered/esr019</t>
  </si>
  <si>
    <t>"Here, we propose a novel gene drive system, inverse Medea, which is strong enough to bring about local population replacement but is unable to establish itself beyond an isolated release site.</t>
  </si>
  <si>
    <t>"Through population genetic analysis, we show that inverse Medea will only spread when it represents a majority of the alleles in a population."</t>
  </si>
  <si>
    <t xml:space="preserve">J. M. Marshall, “The effect of gene drive on containment of transgenic mosquitoes,” Journal of Theoretical Biology, vol. 258, pp. 250–265, May 2009. </t>
  </si>
  <si>
    <t>https://doi.org/10.1016/j.jtbi.2009.01.031</t>
  </si>
  <si>
    <t>homing endonuclease genes, transposable elements, Medea elements, the intracellular bacterium Wolbachia, engineered underdominance genes, and meiotic drive</t>
  </si>
  <si>
    <t>"we develop stochastic models to analyze the loss probabilities for several gene drive mechanisms, including homing endonuclease genes, transposable elements, Medea elements, the intracellular bacterium Wolbachia, engineered underdominance genes, and meiotic drive."</t>
  </si>
  <si>
    <t xml:space="preserve">J. Min, C. Noble, D. Najjar, and K. Esvelt, “Daisy quorum drives for the genetic restoration of wild populations,” Mar. 2017. </t>
  </si>
  <si>
    <t>https://doi.org/10.1101/115618</t>
  </si>
  <si>
    <t xml:space="preserve">Daisy quorum drives for the genetic restoration of wild populations </t>
  </si>
  <si>
    <t>Proposal and introduction of concept.</t>
  </si>
  <si>
    <t xml:space="preserve">A. Nash, G. M. Urdaneta, A. K. Beaghton, A. Hoermann, P. A. Pap- athanos, G. K. Christophides, and N. Windbichler, “Integral gene drives for population replacement,” Biology Open, vol. 8, p. bio037762, Jan. 2019. </t>
  </si>
  <si>
    <t>10.1242/bio.037762</t>
  </si>
  <si>
    <t>Parameter values form lab and field studies</t>
  </si>
  <si>
    <t>"We have evaluated theoretically the concept of integral gene drive (IGD) as an alternative paradigm for population replacement."</t>
  </si>
  <si>
    <t>10.1126/sciadv.1601964</t>
  </si>
  <si>
    <t xml:space="preserve">C. Noble, J. Olejarz, K. M. Esvelt, G. M. Church, and M. A. Nowak, “Evolutionary dynamics of CRISPR gene drives,” Science Advances, vol. 3, p. e1601964, Apr. 2017. </t>
  </si>
  <si>
    <t>"we constructed and analyzed a mathematical model of CRISPR gene drive that includes multiplex cutting via multiple gRNAs and allows for multiple costly and cost-free resistant alleles. "</t>
  </si>
  <si>
    <t>"we concluded that this architecture could substantially improve the stability of CRISPR gene drives by minimizing the effects of NHEJ-mediated resistance."</t>
  </si>
  <si>
    <t xml:space="preserve">C. Noble, J. Min, J. Olejarz, J. Buchthal, A. Chavez, A. L. Smidler, E. A. DeBenedictis, G. M. Church, M. A. Nowak, and K. M. Esvelt, “Daisy- chain gene drives for the alteration of local populations,” Proceedings of the National Academy of Sciences, vol. 116, pp. 8275–8282, Apr. 2019. </t>
  </si>
  <si>
    <t>https://doi.org/10.1073/pnas.1716358116</t>
  </si>
  <si>
    <t>"We develop mathematical models which suggest that daisy-chain-drive systems will not spread indefi- nitely through successive populations, and we report numer- ous CRISPR targeting sequences which could offer enhanced stability."</t>
  </si>
  <si>
    <t>See Appendix for analysis of equations</t>
  </si>
  <si>
    <t xml:space="preserve">G. Oberhofer, T. Ivy, and B. A. Hay, “Behavior of homing endonuclease gene drives targeting genes required for viability or female fertility with multiplexed guide RNAs,” Proceedings of the National Academy of Sciences, vol. 115, pp. E9343–E9352, Oct. 2018. </t>
  </si>
  <si>
    <t>https://doi.org/10.1073/pnas.1805278115</t>
  </si>
  <si>
    <t>"We show that resistance allele creation can be prevented through the use of guide RNAs designed to cleave a gene at four target sites. However, homing rates were modest, and the HEGs were unstable during homing."</t>
  </si>
  <si>
    <t>"We propose strategies that can help to overcome these problems in next- generation HEG systems."</t>
  </si>
  <si>
    <t>"We use a deterministic, discrete-generation, population frequency framework to model the spread of each HEG through a population, assuming random mating. "</t>
  </si>
  <si>
    <t xml:space="preserve">G. Oberhofer, T. Ivy, and B. A. Hay, “Cleave and Rescue, a novel selfish genetic element and general strategy for gene drive,” Proceedings of the National Academy of Sciences, vol. 116, pp. 6250–6259, Mar. 2019. </t>
  </si>
  <si>
    <t> https://doi.org/10.1073/pnas.1816928116</t>
  </si>
  <si>
    <t>"we describe a synthetic selfish genetic element, CleaveR [Cleave and Rescue (ClvR)], that is simple to build and can spread a linked gene to high frequency in populations."</t>
  </si>
  <si>
    <t>https://doi.org/10.1073/pnas.1705868114</t>
  </si>
  <si>
    <t xml:space="preserve">H. Tanaka, H. A. Stone, and D. R. Nelson, “Spatial gene drives and pushed genetic waves,” Proceedings of the National Academy of Sciences, vol. 114, no. 32, pp. 8452–8457, 2017. </t>
  </si>
  <si>
    <t>Year</t>
  </si>
  <si>
    <t>"we use a reaction–diffusion model for sexually reproducing diploid organ- isms to study how a locally introduced gene drive allele spreads to replace the wild-type allele"</t>
  </si>
  <si>
    <t>"In this “pushed wave” regime, the spatial spreading of gene drives will be initiated only when the initial frequency distribution is above a threshold pro- file called “critical propagule,”</t>
  </si>
  <si>
    <t xml:space="preserve">R. L. Unckless, A. G. Clark, and P. W. Messer, “Evolution of Resistance Against CRISPR/Cas9 Gene Drive.,” Genetics, vol. 205, no. 2, pp. 827– 841, 2017. </t>
  </si>
  <si>
    <t>https://doi.org/10.1534/genetics.116.197285</t>
  </si>
  <si>
    <t xml:space="preserve">" we develop a population genetic framework for modeling CGD dynamics, which incorporates potential resistance mechanisms as well as random genetic drift." </t>
  </si>
  <si>
    <t>G. Backus and K. Gross, “Genetic engineering to eradicate invasive mice on islands: Modeling the efficiency and ecological impacts,” Ecosphere, vol. 7, no. 12, 2016.</t>
  </si>
  <si>
    <t>https://doi.org/10.1002/ecs2.1589</t>
  </si>
  <si>
    <t>https://doi.org/10.1371/journal.pcbi.1006059</t>
  </si>
  <si>
    <t xml:space="preserve">N. Ferguson, “Challenges and opportunities in controlling mosquito-borne infections,” Nature, vol. 559, no. 7715, pp. 490–497, 2018. </t>
  </si>
  <si>
    <t>https://doi.org/10.1038/s41586-018-0318-5</t>
  </si>
  <si>
    <t>https://doi.org/10.1073/pnas.1713825115</t>
  </si>
  <si>
    <t>10.1042/BST20180076</t>
  </si>
  <si>
    <t xml:space="preserve">P. Leftwich, M. Edgington, T. Harvey-Samuel, L. Carabajal Paladino, V. Norman, and L. Alphey, “Recent advances in threshold-dependent gene drives for mosquitoes,” Biochemical Society Transactions, vol. 46, no. 5, pp. 1203–1212, 2018. </t>
  </si>
  <si>
    <t xml:space="preserve">J. Rasgon and F. Gould, “Transposable element insertion location bias and the dynamics of gene drive in mosquito populations,” Insect Molecular Biology, vol. 14, no. 5, pp. 493–500, 2005. </t>
  </si>
  <si>
    <t>10.1111/j.1365-2583.2005.00580.x</t>
  </si>
  <si>
    <t>10.1142/S021833900500163X</t>
  </si>
  <si>
    <t xml:space="preserve">C. Struchiner, M. Kidwell, and J. Ribeiro, “Population dynamics of trans- posable elements: Copy number regulation and species invasion require- ments,” Journal of Biological Systems, vol. 13, no. 4, pp. 455–475, 2005. </t>
  </si>
  <si>
    <t>https://doi.org/10.1080/17513758.2018.1464219</t>
  </si>
  <si>
    <t>https://doi.org/10.1038/nature09937</t>
  </si>
  <si>
    <t xml:space="preserve">N. Windbichler, M. Menichelli, P. A. Papathanos, S. B. Thyme, H. Li, U. Y. Ulge, B. T. Hovde, D. Baker, R. J. Monnat, A. Burt, and A. Crisanti, “A synthetic homing endonuclease-based gene drive system in the human malaria mosquito,” Nature, vol. 473, pp. 212–215, May 2011. </t>
  </si>
  <si>
    <t xml:space="preserve">M. Walker, J. Blackwood, V. Brown, and L. Childs, “Modelling allee effects in a transgenic mosquito population during range expansion,” Journal of Biological Dynamics, pp. 1–21, 2018. </t>
  </si>
  <si>
    <t>https://doi.org/10.1073/pnas.1611064114</t>
  </si>
  <si>
    <t>"mathematical model to analyze the population dynamics of eradication with this genetically engineered mouse and determined its eradication efficiency through model analysis and simulations."</t>
  </si>
  <si>
    <t xml:space="preserve">M. Edgington and L. Alphey, “Population dynamics of engineered under- dominance and killer rescue gene drives in the control of disease vectors,” PLoS Computational Biology, vol. 14, no. 3, 2018. </t>
  </si>
  <si>
    <t xml:space="preserve">Engineered underdominance and killer-rescue </t>
  </si>
  <si>
    <t xml:space="preserve">t-Sry construct </t>
  </si>
  <si>
    <t>" we formulate and analyse new mathematical models combining the population dynamics and population genetics of these two classes of gene drive that incorporate ecological factors "</t>
  </si>
  <si>
    <t>" Two approaches currently under development in Aedes aegypti mosquitoes are the two-locus engineered underdominance and killer-rescue gene drive systems."</t>
  </si>
  <si>
    <t>" Throughout this study we assume the absence of mutations and resistance. "</t>
  </si>
  <si>
    <t xml:space="preserve">X-shredder, CRISPR, Wolbachia </t>
  </si>
  <si>
    <t>Malaria borne disease - how new interventions offer the promise of considerable future reductions in disease burden.</t>
  </si>
  <si>
    <t>"  the long-term goal of elimination is more feasible for dengue than for malaria. "</t>
  </si>
  <si>
    <t xml:space="preserve">Engineered underdominance (EU), meiotic drive (MD) and Wolbachia (not gene drive) </t>
  </si>
  <si>
    <t>"we show that in-frame drive-resistant alleles can be produced readily and inherently in a suppression gene-drive system."</t>
  </si>
  <si>
    <t>Lab Experiment and Parameter values form study</t>
  </si>
  <si>
    <t>" Drive mechanisms that require individuals to be released at high frequency before genes will spread "</t>
  </si>
  <si>
    <t>" review recent advances in practical applica- tions and mathematical analyses of these threshold-dependent gene drives with a focus on implementation in Aedes aegypti "</t>
  </si>
  <si>
    <t>" Table 1 Overview comparison of the gene drive systems explored in this manuscript "</t>
  </si>
  <si>
    <t>Underdominance - CRISPR, meternal effect, reciprocal translocation, Haploinsucient RNA; Wolbachia, CRISPR</t>
  </si>
  <si>
    <t>"A simulation model was created to examine the impact of insertion bias on TE spread in mosquito populations. "</t>
  </si>
  <si>
    <t xml:space="preserve">Transposable elements </t>
  </si>
  <si>
    <t>"A deterministic population dynamics model of the spread of transposable elements (TE) in sexually reproducing populations is presented. "</t>
  </si>
  <si>
    <t>"We develop a mathematical model to investigate the effects of releasing transgenic mosquitoes into newly estab- lished, low-density mosquito populations."</t>
  </si>
  <si>
    <t>"Our model consists of two life stages (aquatic and adults), which are divided into three genetically distinct groups: heterogeneous and homogeneous trans- genic that cause female infertility and a homogeneous wild type."</t>
  </si>
  <si>
    <t xml:space="preserve">homing endonuclease-based </t>
  </si>
  <si>
    <t>" a synthetic genetic element, consisting of mosquito regulatory regions10 and the homing endonuclease gene I-SceI11–13, can substantially increase its transmission to the pro- geny in transgenic mosquitoes of the human malaria vector Anopheles gambiae. "</t>
  </si>
  <si>
    <t>Paper acess</t>
  </si>
  <si>
    <t>Journal Acess</t>
  </si>
  <si>
    <t>0.5</t>
  </si>
  <si>
    <t xml:space="preserve">J. M. Marshall and B. A. Hay, “Inverse medea as a novel gene drive system for local population replacement: A theoretical analysis,” Journal of Heredity, vol. 102, pp. 336–341, May 2011. </t>
  </si>
  <si>
    <t xml:space="preserve">M. KaramiNejadRanjbar, K. Eckermann, H. Ahmed, C. H ́ector S ́anchez, S. Dippel, J. Marshall, and E. Wimmer, “Consequences of resistance evolution in a cas9-based sex conversion-suppression gene drive for insect pest management,” Proceedings of the National Academy of Sciences of the United States of America, vol. 115, no. 24, pp. 6189–6194, 2018. </t>
  </si>
  <si>
    <t xml:space="preserve">Y. Huang, A. L. Lloyd, M. Legros, and F. Gould, “Gene-drive into insect populations with age and spatial structure: a theoretical assessment,” Evolutionary Applications, vol. 4, pp. 415–428, May 2011. </t>
  </si>
  <si>
    <t xml:space="preserve">P. A. Eckhoff, E. A. Wenger, H. C. J. Godfray, and A. Burt, “Impact of mosquito gene drive on malaria elimination in a computational model with explicit spatial and temporal dynamics,” Proceedings of the National Academy of Sciences, vol. 114, no. 2, pp. E255–E264, 2017. </t>
  </si>
  <si>
    <t>A good historical account</t>
  </si>
  <si>
    <t>Report</t>
  </si>
  <si>
    <t>Forcing the Farm: how gene grive organisms could entrench industrial agriculture and threaten food sovereignty; {ETC Group} and {Heinrich Boll Foundation}</t>
  </si>
  <si>
    <t>Gene Drives on the Horizon;  {Committee on gene drive research in non-human organisms: recommendations for responsible conduct}</t>
  </si>
  <si>
    <t>Genome editing: scientific opportunities, public interests, and policy options in the EU; {European Academies Science Advisory Council}</t>
  </si>
  <si>
    <t>The opportunity and limits of genome editing;  {Nationale Akademie der Wissenschaften Leopoldina, Deutsche Forschungsgemeinschaft, acatech – Deutsche Akademie der Technikwissenschaften, Union der deutschen Akademien der Wissenschaften}</t>
  </si>
  <si>
    <t>https://doi.org/10.17226/23405</t>
  </si>
  <si>
    <t>Closed</t>
  </si>
  <si>
    <t>Fruit Fly</t>
  </si>
  <si>
    <t>Drury DW, Dapper AL, Siniard DJ, Zentner GE, Wade MJ. CRISPR/Cas9 gene drives in genetically variable and nonrandomly mating wild populations. Science advances. 2017 May 1;3(5):e1601910.</t>
  </si>
  <si>
    <t>http://doi.org/10.1126/sciadv.1601910</t>
  </si>
  <si>
    <t>Genetic data from sequencing</t>
  </si>
  <si>
    <t xml:space="preserve">"Using genetic data from four populations of the flour beetle Tribolium castaneum, we show that most populations harbor genetic variants in Cas9 target sites, some of which would render them immune to drive (ITD)." </t>
  </si>
  <si>
    <t>"We show that even a rare ITD allele can reduce or eliminate the efficacy of a CRISPR/Cas9-based synthetic gene" drive."</t>
  </si>
  <si>
    <t>de Jong TJ. Gene drives do not always increase in frequency: from genetic models to risk assessment. Journal of Consumer Protection and Food Safety. 2017 Dec 1;12(4):299-307.</t>
  </si>
  <si>
    <t>https://doi.org/10.1007/s00003-017-1131-z</t>
  </si>
  <si>
    <t>"revisit the population genetic models of GD with the aim of making these models more understandable to non-specialists. What can we learn about risk evaluation from the models?"</t>
  </si>
  <si>
    <t>Bull JJ, Remien CH, Gomulkiewicz R, Krone SM. Spatial structure undermines parasite suppression by gene drive cargo. bioRxiv. 2019 Jan 1:728006.</t>
  </si>
  <si>
    <t>https://doi.org/10.1101/728006</t>
  </si>
  <si>
    <t>Biorxiv</t>
  </si>
  <si>
    <t>"Here we use simple models to show that spatial structure in the vector population can greatly
facilitate persistence and evolution of resistance by the disease agent."</t>
  </si>
  <si>
    <t>ArXiv</t>
  </si>
  <si>
    <t>Calvez V, Débarre F, Girardin L. Catch me if you can: a spatial model for a brake-driven gene drive reversal. arXiv preprint arXiv:1812.06641. 2018 Dec 17.</t>
  </si>
  <si>
    <t>"Our results indicate that some drives may be unstoppable, and that, if gene drives are ever deployed in nature, threshold drives, that only spread if introduced in high enough frequencies, should be preferred."</t>
  </si>
  <si>
    <t>"Here, we consider a reaction-diffusion system modeling the release of a gene drive (of fitness 1 − a) and a brake (fitness 1 − b, b ≤ a) in a wild-type population (fitness 1)."</t>
  </si>
  <si>
    <t>Female fertility homing drive, Both-sex fertility drive, Driving Y, Toxin-Antidote Dominant Sperm suppression drive</t>
  </si>
  <si>
    <t xml:space="preserve">Champer, J., Kim, I., Champer, S., Clark, A. G., &amp; Messer, P. W. (2019). Suppression gene drive in continuous space can result in unstable persistence of both drive and wild-type alleles. Cold Spring Harbor Laboratory. </t>
  </si>
  <si>
    <t>https://doi.org/10.1101/769810</t>
  </si>
  <si>
    <t>"Using spatially explicit simulations, we show that instead of population elimination, release of a suppression drive can result in what we term “chasing” dynamics. "</t>
  </si>
  <si>
    <t>"We find that chasing is generally more common for lower efficiency drives and in populations with low dispersal."</t>
  </si>
  <si>
    <t>Alphey N, Bonsall MB. Interplay of population genetics and dynamics in the genetic control of mosquitoes. Journal of the Royal Society Interface. 2014 Apr 6;11(93):20131071.</t>
  </si>
  <si>
    <t xml:space="preserve">http://dx.doi.org/10.1098/rsif.2013.1071 </t>
  </si>
  <si>
    <t>homing endonuclease</t>
  </si>
  <si>
    <t>"We formulate a new continuous-time (overlapping generations) combined population dynamic and genetic model and apply it to a HEG that targets and knocks out a gene that is important for survival. "</t>
  </si>
  <si>
    <t>"We explore the effects of density dependence and consider differences in competitive effect between genotypes (wild-type, heterozygotes and HEG homozygotes). "</t>
  </si>
  <si>
    <t>"We show that population outcomes—elimination, suppression or loss of the HEG—depend crucially on the interaction between these ecological aspects and genetics"</t>
  </si>
  <si>
    <t>"and explain how the HEG fitness properties, the homing rate (drive) and the insect’s life-history parameters influence those outcomes. "</t>
  </si>
  <si>
    <t>Gantz VM, Bier E. The mutagenic chain reaction: a method for converting heterozygous to homozygous mutations. Science. 2015 Apr 24;348(6233):442-4.</t>
  </si>
  <si>
    <t>https://doi.org/10.1126/science.aaa5945</t>
  </si>
  <si>
    <t>"We have developed a method called the mutagenic chain reaction,  based on the CRISPR/Cas9 to produce homozygous loss-of-function mutations. "</t>
  </si>
  <si>
    <t xml:space="preserve"> Collins JP. Gene drives in our future: challenges of and opportunities for using a self-sustaining technology in pest and vector management. InBMC proceedings 2018 Jul (Vol. 12, No. 8, p. 9). BioMed Central.</t>
  </si>
  <si>
    <t xml:space="preserve">https://doi.org/10.1186/s12919-018-0110-4 </t>
  </si>
  <si>
    <t>"This review summarizes highlights of the NASEM report with its focus on using the CRISPR/Cas9 genome-editing technology to develop gene drive modified organisms."</t>
  </si>
  <si>
    <t>Gene Drive, Values, Governance</t>
  </si>
  <si>
    <t>Jones MS, Delborne JA, Elsensohn J, Mitchell PD, Brown ZS. Does the US public support using gene drives in agriculture? And what do they want to know?. Science Advances. 2019 Sep 1;5(9):eaau8462.</t>
  </si>
  <si>
    <t>https://doi.org/10.1126/sciadv.aau8462</t>
  </si>
  <si>
    <t>"We analyze a statistically representative survey (n = 1018) of U.S. adult attitudes toward agricultural gene drives."</t>
  </si>
  <si>
    <t>"Uncertain human health and ecological effects are the public’s most important concerns to resolve."</t>
  </si>
  <si>
    <t>"The one-fifth of respondents seeking out non–GMO–labeled food are more likely to oppose drives, although their support exceeds opposition for limited applications."</t>
  </si>
  <si>
    <t>Publication name</t>
  </si>
  <si>
    <t>PNAS</t>
  </si>
  <si>
    <t>elife</t>
  </si>
  <si>
    <t>Scientific Reports</t>
  </si>
  <si>
    <t>PLoS Genetics</t>
  </si>
  <si>
    <t>Nature Review Genetics</t>
  </si>
  <si>
    <t>Evolutionary Applications</t>
  </si>
  <si>
    <t>PloS Biology</t>
  </si>
  <si>
    <t>BMC Biology</t>
  </si>
  <si>
    <t>Current Biology</t>
  </si>
  <si>
    <t>Insect Biochemisry and Molecular Biology</t>
  </si>
  <si>
    <t>Journal of Heredity</t>
  </si>
  <si>
    <t>Journal of Theoretical Biology</t>
  </si>
  <si>
    <t>BioX</t>
  </si>
  <si>
    <t>Peer reviewed</t>
  </si>
  <si>
    <t>Biology open</t>
  </si>
  <si>
    <t>Preprint</t>
  </si>
  <si>
    <t>Science Advances</t>
  </si>
  <si>
    <t>Genetics</t>
  </si>
  <si>
    <t>Ecosphere</t>
  </si>
  <si>
    <t>PLoS Computational Biology</t>
  </si>
  <si>
    <t>Nature Review</t>
  </si>
  <si>
    <t>Biochemical Society Transactions</t>
  </si>
  <si>
    <t>Journal of Biological Systems</t>
  </si>
  <si>
    <t>Journal of Biological Dynamics</t>
  </si>
  <si>
    <t>Nature</t>
  </si>
  <si>
    <t>Journal of Consumer Protection and Food Safety</t>
  </si>
  <si>
    <t>Journal of the Royal Society Interface</t>
  </si>
  <si>
    <t>In BMC proceedings</t>
  </si>
  <si>
    <t>Fruit fly</t>
  </si>
  <si>
    <t>Beetle</t>
  </si>
  <si>
    <t>Both</t>
  </si>
  <si>
    <t>Categories</t>
  </si>
  <si>
    <t>Open acess</t>
  </si>
  <si>
    <t>Experimental</t>
  </si>
  <si>
    <t>Theoretical</t>
  </si>
  <si>
    <t>Perspective + Report + Review</t>
  </si>
  <si>
    <t>Rodents+Beetle</t>
  </si>
  <si>
    <t>Suppression</t>
  </si>
  <si>
    <t>Breakdown - Yes</t>
  </si>
  <si>
    <t>Journal of Economic Entomology</t>
  </si>
  <si>
    <t>Fryxell KJ, Miller TA. Autocidal biological control: a general strategy for insect control based on genetic transformation with a highly conserved gene. Journal of Economic Entomology. 1995 Oct 1;88(5):1221-32.</t>
  </si>
  <si>
    <t>https://doi.org/10.1093/jee/88.5.1221</t>
  </si>
  <si>
    <t>Experiment</t>
  </si>
  <si>
    <t>Sensitizing</t>
  </si>
  <si>
    <t>"The earliest demonstration of synthetic gene drive (sensitizing drives) was carried out by Fryxell and Miller in 1995 "</t>
  </si>
  <si>
    <t>Holman L. Evolutionary simulations of Z-linked suppression gene drives. Proceedings of the Royal Society B. 2019 Oct 9;286(1912):20191070.</t>
  </si>
  <si>
    <t>https://doi.org/10.1098/rspb.2019.1070</t>
  </si>
  <si>
    <t>Proceedings of the Royal Society B</t>
  </si>
  <si>
    <t xml:space="preserve">Z-linked, CRIPR based, uses HEG </t>
  </si>
  <si>
    <t>Raban RR, Marshall JM, Akbari OS. Progress towards engineering gene drives for population control. Journal of Experimental Biology. 2020 Feb 1;223(Suppl 1).</t>
  </si>
  <si>
    <t>Journal of Experimental Biology</t>
  </si>
  <si>
    <t>https://doi.org/10.1242/jeb.208181</t>
  </si>
  <si>
    <t>review</t>
  </si>
  <si>
    <t>https://doi.org/10.1111/eva.12827</t>
  </si>
  <si>
    <t xml:space="preserve"> Evolutionary Applications</t>
  </si>
  <si>
    <t>Dhole S, Lloyd AL, Gould F. Tethered homing gene drives: a new design for spatially restricted population replacement and suppression. Evolutionary applications. 2019 Sep;12(8):1688-702.</t>
  </si>
  <si>
    <t>tethered homing</t>
  </si>
  <si>
    <t>Chen CH, Huang H, Ward CM, Su JT, Schaeffer LV, Guo M, Hay BA. A synthetic maternal-effect selfish genetic element drives population replacement in Drosophila. science. 2007 Apr 27;316(5824):597-600.</t>
  </si>
  <si>
    <t>http://dx.doi.org/10.1126/science. 1138595</t>
  </si>
  <si>
    <t>Maternal-effect selfish genetic elements</t>
  </si>
  <si>
    <t>Sánchez C, H.M., Wu, S.L., Bennett, J.B. and Marshall, J.M., 2020. MGDrivE: A modular simulation framework for the spread of gene drives through spatially explicit mosquito populations. Methods in Ecology and Evolution, 11(2), pp.229-239.</t>
  </si>
  <si>
    <t>Methods in Ecology and Evolution</t>
  </si>
  <si>
    <t>https://doi.org/10.1111/2041-210X.13318</t>
  </si>
  <si>
    <t>CRISPR/Cas9‐based homing gene drive</t>
  </si>
  <si>
    <t>Tool</t>
  </si>
  <si>
    <t>https://doi.org/10.1021/acssynbio.9b00452</t>
  </si>
  <si>
    <t>Champer J, Zhao J, Champer S, Liu J, Messer PW. Population dynamics of underdominance gene drive systems in continuous space. ACS Synth. Biol.. 2020 Mar .</t>
  </si>
  <si>
    <t>ACS Synthetic Biology</t>
  </si>
  <si>
    <t>Underdominance</t>
  </si>
  <si>
    <t>Heffel MG, Finnigan GC. Mathematical modeling of self-contained CRISPR gene drive reversal systems. Scientific Reports. 2019 Dec 27;9(1):1-0.</t>
  </si>
  <si>
    <t>https://doi.org/10.1038/s41598-019-54805-8</t>
  </si>
  <si>
    <t>CRISPR, Homing Endonuclease Genes (HEGs)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</si>
</sst>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12"/>
      <color rgb="FF000000"/>
      <name val="Calibri"/>
      <family val="2"/>
      <scheme val="minor"/>
    </font>
    <font>
      <sz val="18"/>
      <color theme="1"/>
      <name val="Calibri"/>
      <family val="2"/>
      <scheme val="minor"/>
    </font>
    <font>
      <sz val="11"/>
      <color theme="1"/>
      <name val="Calibri"/>
      <family val="2"/>
      <scheme val="minor"/>
    </font>
    <font>
      <sz val="8"/>
      <name val="Calibri"/>
      <family val="2"/>
      <scheme val="minor"/>
    </font>
    <font>
      <u/>
      <sz val="12"/>
      <color theme="10"/>
      <name val="Calibri"/>
      <family val="2"/>
      <scheme val="minor"/>
    </font>
    <font>
      <i/>
      <sz val="11"/>
      <color theme="1"/>
      <name val="Calibri"/>
      <family val="2"/>
      <scheme val="minor"/>
    </font>
    <font>
      <sz val="11"/>
      <color rgb="FF222222"/>
      <name val="Calibri"/>
      <family val="2"/>
      <scheme val="minor"/>
    </font>
    <font>
      <i/>
      <sz val="11"/>
      <color rgb="FF222222"/>
      <name val="Calibri"/>
      <family val="2"/>
      <scheme val="minor"/>
    </font>
    <font>
      <sz val="11"/>
      <color theme="1"/>
      <name val="Calibri (Body)"/>
    </font>
    <font>
      <sz val="10"/>
      <color theme="1"/>
      <name val="Calibri"/>
      <family val="2"/>
      <scheme val="minor"/>
    </font>
    <font>
      <sz val="11"/>
      <color rgb="FF000000"/>
      <name val="Calibri"/>
      <family val="2"/>
      <scheme val="minor"/>
    </font>
    <font>
      <sz val="12"/>
      <color rgb="FF121313"/>
      <name val="Calibri"/>
      <family val="2"/>
      <scheme val="minor"/>
    </font>
    <font>
      <sz val="12"/>
      <color rgb="FF323232"/>
      <name val="Calibri"/>
      <family val="2"/>
      <scheme val="minor"/>
    </font>
    <font>
      <sz val="11"/>
      <color rgb="FF211E1E"/>
      <name val="Calibri"/>
      <family val="2"/>
      <scheme val="minor"/>
    </font>
    <font>
      <sz val="12"/>
      <color rgb="FF211E1E"/>
      <name val="Calibri"/>
      <family val="2"/>
      <scheme val="minor"/>
    </font>
    <font>
      <sz val="12"/>
      <color rgb="FF333333"/>
      <name val="Calibri"/>
      <family val="2"/>
      <scheme val="minor"/>
    </font>
    <font>
      <sz val="12"/>
      <color rgb="FF222222"/>
      <name val="Calibri"/>
      <family val="2"/>
      <scheme val="minor"/>
    </font>
    <font>
      <sz val="12"/>
      <color theme="0"/>
      <name val="Calibri"/>
      <family val="2"/>
      <scheme val="minor"/>
    </font>
    <font>
      <sz val="12"/>
      <color rgb="FF2A2A2A"/>
      <name val="Calibri"/>
      <family val="2"/>
    </font>
    <font>
      <sz val="12"/>
      <color rgb="FF333132"/>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86">
    <xf numFmtId="0" fontId="0" fillId="0" borderId="0" xfId="0"/>
    <xf numFmtId="0" fontId="0" fillId="0" borderId="1" xfId="0"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0"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vertical="top" wrapText="1"/>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2"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horizontal="left" vertical="top" wrapText="1"/>
    </xf>
    <xf numFmtId="0" fontId="0" fillId="0" borderId="1" xfId="0" applyFont="1" applyBorder="1" applyAlignment="1">
      <alignment horizontal="center" vertical="center"/>
    </xf>
    <xf numFmtId="0" fontId="3" fillId="0" borderId="1" xfId="0" applyFont="1" applyBorder="1" applyAlignment="1">
      <alignment vertical="top" wrapText="1"/>
    </xf>
    <xf numFmtId="0" fontId="3" fillId="0" borderId="5" xfId="0" applyFont="1" applyBorder="1" applyAlignment="1">
      <alignment horizontal="left" vertical="top" wrapText="1"/>
    </xf>
    <xf numFmtId="0" fontId="5" fillId="0" borderId="1" xfId="1" applyBorder="1" applyAlignment="1">
      <alignment horizontal="center" vertical="center"/>
    </xf>
    <xf numFmtId="0" fontId="0" fillId="0" borderId="1" xfId="0" applyBorder="1" applyAlignment="1">
      <alignment horizontal="left" vertical="top"/>
    </xf>
    <xf numFmtId="0" fontId="7" fillId="0" borderId="0" xfId="0" applyFont="1" applyAlignment="1">
      <alignment horizontal="left" vertical="center" wrapText="1"/>
    </xf>
    <xf numFmtId="0" fontId="0" fillId="0" borderId="6" xfId="0" applyFill="1" applyBorder="1" applyAlignment="1">
      <alignment horizontal="left" vertical="top" wrapText="1"/>
    </xf>
    <xf numFmtId="0" fontId="0" fillId="0" borderId="5" xfId="0" applyBorder="1" applyAlignment="1">
      <alignment horizontal="center" vertical="center"/>
    </xf>
    <xf numFmtId="0" fontId="0" fillId="0" borderId="1" xfId="0" applyFont="1" applyBorder="1" applyAlignment="1">
      <alignment horizontal="left" vertical="top" wrapText="1"/>
    </xf>
    <xf numFmtId="0" fontId="0" fillId="0" borderId="0" xfId="0" applyFont="1" applyAlignment="1">
      <alignment horizontal="left" vertical="top" wrapText="1"/>
    </xf>
    <xf numFmtId="0" fontId="3" fillId="0" borderId="1" xfId="0" applyFont="1" applyBorder="1" applyAlignment="1">
      <alignment horizontal="center" vertical="center" wrapText="1"/>
    </xf>
    <xf numFmtId="0" fontId="5" fillId="0" borderId="1" xfId="1" applyBorder="1" applyAlignment="1">
      <alignment horizontal="center" vertical="center" wrapText="1"/>
    </xf>
    <xf numFmtId="0" fontId="3" fillId="0" borderId="0" xfId="0" applyFont="1" applyAlignment="1">
      <alignment vertical="center" wrapText="1"/>
    </xf>
    <xf numFmtId="0" fontId="9" fillId="0" borderId="1" xfId="0" applyFont="1" applyBorder="1" applyAlignment="1">
      <alignment horizontal="left" vertical="top" wrapText="1"/>
    </xf>
    <xf numFmtId="0" fontId="10" fillId="0" borderId="1" xfId="0" applyFont="1"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11" fillId="0" borderId="1" xfId="0" applyFont="1" applyBorder="1" applyAlignment="1">
      <alignment horizontal="left" vertical="top" wrapText="1"/>
    </xf>
    <xf numFmtId="0" fontId="10" fillId="0" borderId="1" xfId="0" applyFont="1" applyBorder="1" applyAlignment="1">
      <alignment horizontal="left" vertical="top" wrapText="1"/>
    </xf>
    <xf numFmtId="0" fontId="0" fillId="0" borderId="5" xfId="0" applyBorder="1" applyAlignment="1">
      <alignment horizontal="left" vertical="center" wrapText="1"/>
    </xf>
    <xf numFmtId="0" fontId="1"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3" fillId="0" borderId="1" xfId="0" applyFont="1" applyBorder="1" applyAlignment="1">
      <alignment horizontal="left" vertical="center" wrapText="1"/>
    </xf>
    <xf numFmtId="0" fontId="14" fillId="0" borderId="0" xfId="0" applyFont="1" applyAlignment="1">
      <alignment horizontal="left" vertical="top" wrapText="1"/>
    </xf>
    <xf numFmtId="0" fontId="15" fillId="0" borderId="0" xfId="0" applyFont="1" applyAlignment="1">
      <alignment horizontal="center" vertical="center" wrapText="1"/>
    </xf>
    <xf numFmtId="0" fontId="0" fillId="0" borderId="6" xfId="0" applyFill="1" applyBorder="1" applyAlignment="1">
      <alignment horizontal="center" vertical="center"/>
    </xf>
    <xf numFmtId="0" fontId="15" fillId="0" borderId="1" xfId="0" applyFont="1" applyBorder="1" applyAlignment="1">
      <alignment horizontal="center" vertical="center" wrapText="1"/>
    </xf>
    <xf numFmtId="0" fontId="3" fillId="0" borderId="2" xfId="0" applyFont="1" applyBorder="1" applyAlignment="1">
      <alignment horizontal="left" vertical="top" wrapText="1"/>
    </xf>
    <xf numFmtId="0" fontId="0" fillId="0" borderId="1" xfId="0" applyNumberFormat="1" applyBorder="1" applyAlignment="1">
      <alignment horizontal="center" vertical="center"/>
    </xf>
    <xf numFmtId="0" fontId="1" fillId="0" borderId="1" xfId="0" applyFont="1" applyBorder="1" applyAlignment="1">
      <alignment horizontal="left" vertical="top" wrapText="1"/>
    </xf>
    <xf numFmtId="0" fontId="11" fillId="0" borderId="1" xfId="0" applyFont="1" applyBorder="1" applyAlignment="1">
      <alignment vertical="top" wrapText="1"/>
    </xf>
    <xf numFmtId="0" fontId="16" fillId="0" borderId="0" xfId="0" applyFont="1" applyAlignment="1">
      <alignment horizontal="left" vertical="top" wrapText="1"/>
    </xf>
    <xf numFmtId="0" fontId="5" fillId="0" borderId="0" xfId="1" applyAlignment="1">
      <alignment horizontal="center" vertical="center"/>
    </xf>
    <xf numFmtId="0" fontId="5" fillId="0" borderId="5" xfId="1" applyBorder="1" applyAlignment="1">
      <alignment horizontal="center" vertical="center" wrapText="1"/>
    </xf>
    <xf numFmtId="0" fontId="17" fillId="0" borderId="1" xfId="0" applyFont="1" applyBorder="1" applyAlignment="1">
      <alignment horizontal="left" vertical="top" wrapText="1"/>
    </xf>
    <xf numFmtId="0" fontId="0" fillId="0" borderId="1" xfId="0" applyFont="1" applyBorder="1" applyAlignment="1">
      <alignment vertical="top" wrapText="1"/>
    </xf>
    <xf numFmtId="0" fontId="15" fillId="0" borderId="0" xfId="0" applyFont="1" applyAlignment="1">
      <alignment horizontal="left" vertical="top" wrapText="1"/>
    </xf>
    <xf numFmtId="0" fontId="17" fillId="0" borderId="1" xfId="0" applyFont="1" applyBorder="1" applyAlignment="1">
      <alignment vertical="top" wrapText="1"/>
    </xf>
    <xf numFmtId="0" fontId="5" fillId="0" borderId="1" xfId="1" applyFont="1" applyBorder="1" applyAlignment="1">
      <alignment horizontal="center" vertical="center" wrapText="1"/>
    </xf>
    <xf numFmtId="2" fontId="0" fillId="0" borderId="1" xfId="0" applyNumberFormat="1" applyBorder="1" applyAlignment="1">
      <alignment horizontal="center" vertical="center" wrapText="1"/>
    </xf>
    <xf numFmtId="2" fontId="1" fillId="0" borderId="1" xfId="0" applyNumberFormat="1" applyFont="1" applyBorder="1" applyAlignment="1">
      <alignment horizontal="center" vertical="center" wrapText="1"/>
    </xf>
    <xf numFmtId="2" fontId="0" fillId="0" borderId="1" xfId="0" applyNumberFormat="1" applyBorder="1" applyAlignment="1">
      <alignment horizontal="center" vertical="center"/>
    </xf>
    <xf numFmtId="2" fontId="0" fillId="0" borderId="0" xfId="0" applyNumberFormat="1"/>
    <xf numFmtId="0" fontId="3" fillId="0" borderId="0" xfId="0" applyFont="1" applyAlignment="1">
      <alignment horizontal="left" vertical="center"/>
    </xf>
    <xf numFmtId="0" fontId="0" fillId="2" borderId="1" xfId="0" applyFill="1" applyBorder="1"/>
    <xf numFmtId="0" fontId="18" fillId="3" borderId="0" xfId="0" applyFont="1" applyFill="1"/>
    <xf numFmtId="0" fontId="0" fillId="4" borderId="1" xfId="0" applyFill="1" applyBorder="1"/>
    <xf numFmtId="1" fontId="0" fillId="4" borderId="1" xfId="0" applyNumberFormat="1" applyFill="1" applyBorder="1"/>
    <xf numFmtId="0" fontId="0" fillId="3" borderId="0" xfId="0" applyFill="1"/>
    <xf numFmtId="0" fontId="0" fillId="5" borderId="1" xfId="0" applyFill="1" applyBorder="1"/>
    <xf numFmtId="1" fontId="0" fillId="4" borderId="1" xfId="0" applyNumberFormat="1" applyFill="1" applyBorder="1" applyAlignment="1"/>
    <xf numFmtId="0" fontId="18" fillId="3" borderId="1" xfId="0" applyFont="1" applyFill="1" applyBorder="1"/>
    <xf numFmtId="0" fontId="18" fillId="3" borderId="1" xfId="0" applyFont="1" applyFill="1" applyBorder="1" applyAlignment="1">
      <alignment wrapText="1"/>
    </xf>
    <xf numFmtId="0" fontId="19" fillId="0" borderId="0" xfId="0" applyFont="1" applyAlignment="1">
      <alignment horizontal="center" vertical="center" wrapText="1"/>
    </xf>
    <xf numFmtId="0" fontId="7" fillId="0" borderId="1" xfId="0" applyFont="1" applyBorder="1" applyAlignment="1">
      <alignment vertical="center" wrapText="1"/>
    </xf>
    <xf numFmtId="0" fontId="5" fillId="0" borderId="0" xfId="1" applyAlignment="1">
      <alignment horizontal="center" vertical="center" wrapText="1"/>
    </xf>
    <xf numFmtId="0" fontId="0" fillId="0" borderId="1" xfId="0" applyFont="1" applyBorder="1" applyAlignment="1">
      <alignment horizontal="center" vertical="center" wrapText="1"/>
    </xf>
    <xf numFmtId="2" fontId="0" fillId="0" borderId="1" xfId="0" applyNumberFormat="1" applyBorder="1"/>
    <xf numFmtId="0" fontId="7" fillId="0" borderId="5" xfId="0" applyFont="1" applyBorder="1" applyAlignment="1">
      <alignment vertical="center" wrapText="1"/>
    </xf>
    <xf numFmtId="0" fontId="7" fillId="0" borderId="1" xfId="0" applyFont="1" applyBorder="1" applyAlignment="1">
      <alignment horizontal="left" vertical="top" wrapText="1"/>
    </xf>
    <xf numFmtId="0" fontId="20" fillId="0" borderId="0" xfId="0" applyFont="1" applyAlignment="1">
      <alignment horizontal="center" vertical="center" wrapText="1"/>
    </xf>
    <xf numFmtId="0" fontId="17" fillId="0" borderId="0" xfId="0" applyFont="1" applyAlignment="1">
      <alignment vertical="top" wrapText="1"/>
    </xf>
    <xf numFmtId="0" fontId="2" fillId="0" borderId="3" xfId="0" applyFont="1" applyBorder="1" applyAlignment="1">
      <alignment horizontal="center"/>
    </xf>
    <xf numFmtId="0" fontId="2" fillId="0" borderId="4" xfId="0" applyFont="1" applyBorder="1" applyAlignment="1">
      <alignment horizontal="center"/>
    </xf>
    <xf numFmtId="0" fontId="2" fillId="0" borderId="2" xfId="0" applyFont="1" applyBorder="1" applyAlignment="1">
      <alignment horizontal="center"/>
    </xf>
    <xf numFmtId="0" fontId="0" fillId="0" borderId="1" xfId="0" applyBorder="1" applyAlignment="1">
      <alignment vertical="center"/>
    </xf>
    <xf numFmtId="17" fontId="0" fillId="0" borderId="1"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D6D6D6"/>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sz="2400"/>
              <a:t>Summary Statistics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DE"/>
        </a:p>
      </c:txPr>
    </c:title>
    <c:autoTitleDeleted val="0"/>
    <c:plotArea>
      <c:layout/>
      <c:barChart>
        <c:barDir val="bar"/>
        <c:grouping val="percentStacked"/>
        <c:varyColors val="0"/>
        <c:ser>
          <c:idx val="0"/>
          <c:order val="0"/>
          <c:spPr>
            <a:solidFill>
              <a:schemeClr val="dk1">
                <a:tint val="88500"/>
              </a:schemeClr>
            </a:solidFill>
            <a:ln>
              <a:noFill/>
            </a:ln>
            <a:effectLst/>
          </c:spPr>
          <c:invertIfNegative val="0"/>
          <c:dLbls>
            <c:dLbl>
              <c:idx val="0"/>
              <c:tx>
                <c:rich>
                  <a:bodyPr/>
                  <a:lstStyle/>
                  <a:p>
                    <a:r>
                      <a:rPr lang="en-US" sz="1100" b="0" i="0" u="none" strike="noStrike" kern="1200" baseline="0">
                        <a:solidFill>
                          <a:sysClr val="window" lastClr="FFFFFF"/>
                        </a:solidFill>
                      </a:rPr>
                      <a:t>Peer reviewed</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5-C7B3-E945-989C-E11F77ADBBBE}"/>
                </c:ext>
              </c:extLst>
            </c:dLbl>
            <c:dLbl>
              <c:idx val="1"/>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Open acess</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3-C7B3-E945-989C-E11F77ADBBBE}"/>
                </c:ext>
              </c:extLst>
            </c:dLbl>
            <c:dLbl>
              <c:idx val="2"/>
              <c:tx>
                <c:rich>
                  <a:bodyPr/>
                  <a:lstStyle/>
                  <a:p>
                    <a:r>
                      <a:rPr lang="en-US"/>
                      <a:t>Experimental</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C7B3-E945-989C-E11F77ADBBBE}"/>
                </c:ext>
              </c:extLst>
            </c:dLbl>
            <c:dLbl>
              <c:idx val="3"/>
              <c:tx>
                <c:rich>
                  <a:bodyPr/>
                  <a:lstStyle/>
                  <a:p>
                    <a:r>
                      <a:rPr lang="en-US" sz="1100"/>
                      <a:t>Mosquito</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C7B3-E945-989C-E11F77ADBBBE}"/>
                </c:ext>
              </c:extLst>
            </c:dLbl>
            <c:dLbl>
              <c:idx val="4"/>
              <c:tx>
                <c:rich>
                  <a:bodyPr/>
                  <a:lstStyle/>
                  <a:p>
                    <a:r>
                      <a:rPr lang="en-US" sz="1100" b="0" i="0" u="none" strike="noStrike" kern="1200" baseline="0">
                        <a:solidFill>
                          <a:sysClr val="window" lastClr="FFFFFF"/>
                        </a:solidFill>
                      </a:rPr>
                      <a:t>Deterministic</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C7B3-E945-989C-E11F77ADBBBE}"/>
                </c:ext>
              </c:extLst>
            </c:dLbl>
            <c:dLbl>
              <c:idx val="5"/>
              <c:tx>
                <c:rich>
                  <a:bodyPr/>
                  <a:lstStyle/>
                  <a:p>
                    <a:r>
                      <a:rPr lang="en-US" sz="1100" b="0" i="0" u="none" strike="noStrike" kern="1200" baseline="0">
                        <a:solidFill>
                          <a:sysClr val="window" lastClr="FFFFFF"/>
                        </a:solidFill>
                      </a:rPr>
                      <a:t>Suppression</a:t>
                    </a:r>
                    <a:endParaRPr lang="en-US" sz="1100"/>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C7B3-E945-989C-E11F77ADBBBE}"/>
                </c:ext>
              </c:extLst>
            </c:dLbl>
            <c:dLbl>
              <c:idx val="6"/>
              <c:tx>
                <c:rich>
                  <a:bodyPr/>
                  <a:lstStyle/>
                  <a:p>
                    <a:r>
                      <a:rPr lang="en-US" sz="1200" b="0" i="0" u="none" strike="noStrike" kern="1200" baseline="0">
                        <a:solidFill>
                          <a:sysClr val="window" lastClr="FFFFFF"/>
                        </a:solidFill>
                      </a:rPr>
                      <a:t>Breakdown of drive - Yes</a:t>
                    </a:r>
                  </a:p>
                </c:rich>
              </c:tx>
              <c:dLblPos val="ctr"/>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Summary!$B$2:$H$2</c:f>
              <c:numCache>
                <c:formatCode>General</c:formatCode>
                <c:ptCount val="7"/>
                <c:pt idx="0">
                  <c:v>48</c:v>
                </c:pt>
                <c:pt idx="1">
                  <c:v>47</c:v>
                </c:pt>
                <c:pt idx="2">
                  <c:v>11</c:v>
                </c:pt>
                <c:pt idx="3">
                  <c:v>17</c:v>
                </c:pt>
                <c:pt idx="4">
                  <c:v>28</c:v>
                </c:pt>
                <c:pt idx="5">
                  <c:v>24</c:v>
                </c:pt>
                <c:pt idx="6">
                  <c:v>28</c:v>
                </c:pt>
              </c:numCache>
            </c:numRef>
          </c:val>
          <c:extLst>
            <c:ext xmlns:c16="http://schemas.microsoft.com/office/drawing/2014/chart" uri="{C3380CC4-5D6E-409C-BE32-E72D297353CC}">
              <c16:uniqueId val="{00000000-C7B3-E945-989C-E11F77ADBBBE}"/>
            </c:ext>
          </c:extLst>
        </c:ser>
        <c:ser>
          <c:idx val="1"/>
          <c:order val="1"/>
          <c:spPr>
            <a:solidFill>
              <a:schemeClr val="dk1">
                <a:tint val="55000"/>
              </a:schemeClr>
            </a:solidFill>
            <a:ln>
              <a:noFill/>
            </a:ln>
            <a:effectLst/>
          </c:spPr>
          <c:invertIfNegative val="0"/>
          <c:dLbls>
            <c:dLbl>
              <c:idx val="0"/>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Report</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7B3-E945-989C-E11F77ADBBBE}"/>
                </c:ext>
              </c:extLst>
            </c:dLbl>
            <c:dLbl>
              <c:idx val="1"/>
              <c:tx>
                <c:rich>
                  <a:bodyPr/>
                  <a:lstStyle/>
                  <a:p>
                    <a:r>
                      <a:rPr lang="en-US" sz="1100" b="0" i="0" u="none" strike="noStrike" kern="1200" baseline="0">
                        <a:solidFill>
                          <a:sysClr val="window" lastClr="FFFFFF"/>
                        </a:solidFill>
                      </a:rPr>
                      <a:t>Closed</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7B3-E945-989C-E11F77ADBBBE}"/>
                </c:ext>
              </c:extLst>
            </c:dLbl>
            <c:dLbl>
              <c:idx val="2"/>
              <c:tx>
                <c:rich>
                  <a:bodyPr/>
                  <a:lstStyle/>
                  <a:p>
                    <a:r>
                      <a:rPr lang="en-US"/>
                      <a:t>Theoretical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7B3-E945-989C-E11F77ADBBBE}"/>
                </c:ext>
              </c:extLst>
            </c:dLbl>
            <c:dLbl>
              <c:idx val="3"/>
              <c:tx>
                <c:rich>
                  <a:bodyPr/>
                  <a:lstStyle/>
                  <a:p>
                    <a:r>
                      <a:rPr lang="en-US"/>
                      <a:t>Fruit Fly</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7B3-E945-989C-E11F77ADBBBE}"/>
                </c:ext>
              </c:extLst>
            </c:dLbl>
            <c:dLbl>
              <c:idx val="4"/>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Stochastic</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7B3-E945-989C-E11F77ADBBBE}"/>
                </c:ext>
              </c:extLst>
            </c:dLbl>
            <c:dLbl>
              <c:idx val="5"/>
              <c:tx>
                <c:rich>
                  <a:bodyPr/>
                  <a:lstStyle/>
                  <a:p>
                    <a:r>
                      <a:rPr lang="en-US" sz="1100" b="0" i="0" u="none" strike="noStrike" kern="1200" baseline="0">
                        <a:solidFill>
                          <a:sysClr val="window" lastClr="FFFFFF"/>
                        </a:solidFill>
                      </a:rPr>
                      <a:t>Replacement</a:t>
                    </a:r>
                    <a:endParaRPr lang="en-US" sz="1100"/>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7B3-E945-989C-E11F77ADBBBE}"/>
                </c:ext>
              </c:extLst>
            </c:dLbl>
            <c:dLbl>
              <c:idx val="6"/>
              <c:tx>
                <c:rich>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r>
                      <a:rPr lang="en-US" sz="1100" b="0" i="0" u="none" strike="noStrike" kern="1200" baseline="0">
                        <a:solidFill>
                          <a:sysClr val="window" lastClr="FFFFFF"/>
                        </a:solidFill>
                      </a:rPr>
                      <a:t>No</a:t>
                    </a:r>
                  </a:p>
                </c:rich>
              </c:tx>
              <c:spPr>
                <a:noFill/>
                <a:ln>
                  <a:noFill/>
                </a:ln>
                <a:effectLst/>
              </c:spPr>
              <c:txPr>
                <a:bodyPr rot="0" spcFirstLastPara="1" vertOverflow="ellipsis"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 lastClr="FFFFFF"/>
                      </a:solidFill>
                      <a:latin typeface="+mn-lt"/>
                      <a:ea typeface="+mn-ea"/>
                      <a:cs typeface="+mn-cs"/>
                    </a:defRPr>
                  </a:pPr>
                  <a:endParaRPr lang="en-DE"/>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Summary!$B$3:$H$3</c:f>
              <c:numCache>
                <c:formatCode>General</c:formatCode>
                <c:ptCount val="7"/>
                <c:pt idx="0">
                  <c:v>4</c:v>
                </c:pt>
                <c:pt idx="1">
                  <c:v>9</c:v>
                </c:pt>
                <c:pt idx="2">
                  <c:v>34</c:v>
                </c:pt>
                <c:pt idx="3">
                  <c:v>9</c:v>
                </c:pt>
                <c:pt idx="4">
                  <c:v>14</c:v>
                </c:pt>
                <c:pt idx="5">
                  <c:v>21</c:v>
                </c:pt>
                <c:pt idx="6">
                  <c:v>15</c:v>
                </c:pt>
              </c:numCache>
            </c:numRef>
          </c:val>
          <c:extLst>
            <c:ext xmlns:c16="http://schemas.microsoft.com/office/drawing/2014/chart" uri="{C3380CC4-5D6E-409C-BE32-E72D297353CC}">
              <c16:uniqueId val="{00000001-C7B3-E945-989C-E11F77ADBBBE}"/>
            </c:ext>
          </c:extLst>
        </c:ser>
        <c:ser>
          <c:idx val="2"/>
          <c:order val="2"/>
          <c:spPr>
            <a:solidFill>
              <a:schemeClr val="dk1">
                <a:tint val="75000"/>
              </a:schemeClr>
            </a:solidFill>
            <a:ln>
              <a:noFill/>
            </a:ln>
            <a:effectLst/>
          </c:spPr>
          <c:invertIfNegative val="0"/>
          <c:dLbls>
            <c:dLbl>
              <c:idx val="0"/>
              <c:tx>
                <c:rich>
                  <a:bodyPr/>
                  <a:lstStyle/>
                  <a:p>
                    <a:r>
                      <a:rPr lang="en-US"/>
                      <a:t>Preprint</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7B3-E945-989C-E11F77ADBBBE}"/>
                </c:ext>
              </c:extLst>
            </c:dLbl>
            <c:dLbl>
              <c:idx val="2"/>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7B3-E945-989C-E11F77ADBBBE}"/>
                </c:ext>
              </c:extLst>
            </c:dLbl>
            <c:dLbl>
              <c:idx val="3"/>
              <c:tx>
                <c:rich>
                  <a:bodyPr/>
                  <a:lstStyle/>
                  <a:p>
                    <a:r>
                      <a:rPr lang="en-US"/>
                      <a:t>Generic</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7B3-E945-989C-E11F77ADBBBE}"/>
                </c:ext>
              </c:extLst>
            </c:dLbl>
            <c:dLbl>
              <c:idx val="4"/>
              <c:tx>
                <c:rich>
                  <a:bodyPr/>
                  <a:lstStyle/>
                  <a:p>
                    <a:r>
                      <a:rPr lang="en-US" sz="1100" b="0" i="0" u="none" strike="noStrike" kern="1200" baseline="0">
                        <a:solidFill>
                          <a:sysClr val="window" lastClr="FFFFFF"/>
                        </a:solidFill>
                      </a:rPr>
                      <a:t>Spatial</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Summary!$B$4:$H$4</c:f>
              <c:numCache>
                <c:formatCode>General</c:formatCode>
                <c:ptCount val="7"/>
                <c:pt idx="0">
                  <c:v>4</c:v>
                </c:pt>
                <c:pt idx="2" formatCode="0">
                  <c:v>12</c:v>
                </c:pt>
                <c:pt idx="3">
                  <c:v>17</c:v>
                </c:pt>
                <c:pt idx="4">
                  <c:v>18</c:v>
                </c:pt>
              </c:numCache>
            </c:numRef>
          </c:val>
          <c:extLst>
            <c:ext xmlns:c16="http://schemas.microsoft.com/office/drawing/2014/chart" uri="{C3380CC4-5D6E-409C-BE32-E72D297353CC}">
              <c16:uniqueId val="{00000002-C7B3-E945-989C-E11F77ADBBBE}"/>
            </c:ext>
          </c:extLst>
        </c:ser>
        <c:ser>
          <c:idx val="3"/>
          <c:order val="3"/>
          <c:spPr>
            <a:solidFill>
              <a:schemeClr val="dk1">
                <a:tint val="98500"/>
              </a:schemeClr>
            </a:solidFill>
            <a:ln>
              <a:noFill/>
            </a:ln>
            <a:effectLst/>
          </c:spPr>
          <c:invertIfNegative val="0"/>
          <c:dLbls>
            <c:dLbl>
              <c:idx val="3"/>
              <c:tx>
                <c:rich>
                  <a:bodyPr/>
                  <a:lstStyle/>
                  <a:p>
                    <a:r>
                      <a:rPr lang="en-US"/>
                      <a:t>Others</a:t>
                    </a:r>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7B3-E945-989C-E11F77ADBBB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Summary!$B$5:$H$5</c:f>
              <c:numCache>
                <c:formatCode>General</c:formatCode>
                <c:ptCount val="7"/>
                <c:pt idx="3">
                  <c:v>3</c:v>
                </c:pt>
              </c:numCache>
            </c:numRef>
          </c:val>
          <c:extLst>
            <c:ext xmlns:c16="http://schemas.microsoft.com/office/drawing/2014/chart" uri="{C3380CC4-5D6E-409C-BE32-E72D297353CC}">
              <c16:uniqueId val="{00000003-C7B3-E945-989C-E11F77ADBBBE}"/>
            </c:ext>
          </c:extLst>
        </c:ser>
        <c:ser>
          <c:idx val="4"/>
          <c:order val="4"/>
          <c:spPr>
            <a:solidFill>
              <a:schemeClr val="dk1">
                <a:tint val="3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Summary!$B$6:$H$6</c:f>
              <c:numCache>
                <c:formatCode>General</c:formatCode>
                <c:ptCount val="7"/>
              </c:numCache>
            </c:numRef>
          </c:val>
          <c:extLst>
            <c:ext xmlns:c16="http://schemas.microsoft.com/office/drawing/2014/chart" uri="{C3380CC4-5D6E-409C-BE32-E72D297353CC}">
              <c16:uniqueId val="{00000004-C7B3-E945-989C-E11F77ADBBBE}"/>
            </c:ext>
          </c:extLst>
        </c:ser>
        <c:dLbls>
          <c:dLblPos val="ctr"/>
          <c:showLegendKey val="0"/>
          <c:showVal val="1"/>
          <c:showCatName val="0"/>
          <c:showSerName val="0"/>
          <c:showPercent val="0"/>
          <c:showBubbleSize val="0"/>
        </c:dLbls>
        <c:gapWidth val="79"/>
        <c:overlap val="100"/>
        <c:axId val="1301943488"/>
        <c:axId val="1302053552"/>
      </c:barChart>
      <c:catAx>
        <c:axId val="1301943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Categories</a:t>
                </a:r>
                <a:endParaRPr lang="en-DE">
                  <a:effectLst/>
                </a:endParaRP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cap="all" spc="120" normalizeH="0" baseline="0">
                <a:solidFill>
                  <a:schemeClr val="tx1">
                    <a:lumMod val="65000"/>
                    <a:lumOff val="35000"/>
                  </a:schemeClr>
                </a:solidFill>
                <a:latin typeface="+mn-lt"/>
                <a:ea typeface="+mn-ea"/>
                <a:cs typeface="+mn-cs"/>
              </a:defRPr>
            </a:pPr>
            <a:endParaRPr lang="en-DE"/>
          </a:p>
        </c:txPr>
        <c:crossAx val="1302053552"/>
        <c:crosses val="autoZero"/>
        <c:auto val="1"/>
        <c:lblAlgn val="ctr"/>
        <c:lblOffset val="100"/>
        <c:noMultiLvlLbl val="0"/>
      </c:catAx>
      <c:valAx>
        <c:axId val="13020535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r>
                  <a:rPr lang="en-US" sz="1800" b="0" i="0" cap="all" baseline="0">
                    <a:effectLst/>
                  </a:rPr>
                  <a:t>PerCentage of Documents</a:t>
                </a:r>
                <a:endParaRPr lang="en-DE">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cap="all" baseline="0">
                  <a:solidFill>
                    <a:sysClr val="windowText" lastClr="000000">
                      <a:lumMod val="65000"/>
                      <a:lumOff val="35000"/>
                    </a:sysClr>
                  </a:solidFill>
                  <a:latin typeface="+mn-lt"/>
                  <a:ea typeface="+mn-ea"/>
                  <a:cs typeface="+mn-cs"/>
                </a:defRPr>
              </a:pPr>
              <a:endParaRPr lang="en-DE"/>
            </a:p>
          </c:txPr>
        </c:title>
        <c:numFmt formatCode="0%"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DE"/>
          </a:p>
        </c:txPr>
        <c:crossAx val="130194348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6</xdr:row>
      <xdr:rowOff>114300</xdr:rowOff>
    </xdr:from>
    <xdr:to>
      <xdr:col>13</xdr:col>
      <xdr:colOff>139700</xdr:colOff>
      <xdr:row>40</xdr:row>
      <xdr:rowOff>165100</xdr:rowOff>
    </xdr:to>
    <xdr:graphicFrame macro="">
      <xdr:nvGraphicFramePr>
        <xdr:cNvPr id="2" name="Chart 1">
          <a:extLst>
            <a:ext uri="{FF2B5EF4-FFF2-40B4-BE49-F238E27FC236}">
              <a16:creationId xmlns:a16="http://schemas.microsoft.com/office/drawing/2014/main" id="{27A2F637-091F-2341-9C6D-0E805BA6F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38/s41598-017-02744-7" TargetMode="External"/><Relationship Id="rId18" Type="http://schemas.openxmlformats.org/officeDocument/2006/relationships/hyperlink" Target="https://doi.org/10.1073/pnas.1816928116" TargetMode="External"/><Relationship Id="rId26" Type="http://schemas.openxmlformats.org/officeDocument/2006/relationships/hyperlink" Target="https://doi.org/10.1038/nature09937" TargetMode="External"/><Relationship Id="rId39" Type="http://schemas.openxmlformats.org/officeDocument/2006/relationships/hyperlink" Target="https://doi.org/10.1186/s12919-018-0110-4" TargetMode="External"/><Relationship Id="rId21" Type="http://schemas.openxmlformats.org/officeDocument/2006/relationships/hyperlink" Target="https://doi.org/10.1371/journal.pcbi.1006059" TargetMode="External"/><Relationship Id="rId34" Type="http://schemas.openxmlformats.org/officeDocument/2006/relationships/hyperlink" Target="https://doi.org/10.1007/s00003-017-1131-z" TargetMode="External"/><Relationship Id="rId42" Type="http://schemas.openxmlformats.org/officeDocument/2006/relationships/hyperlink" Target="https://doi.org/10.1098/rspb.2019.1070" TargetMode="External"/><Relationship Id="rId47" Type="http://schemas.openxmlformats.org/officeDocument/2006/relationships/hyperlink" Target="https://doi.org/10.1021/acssynbio.9b00452" TargetMode="External"/><Relationship Id="rId7" Type="http://schemas.openxmlformats.org/officeDocument/2006/relationships/hyperlink" Target="https://doi.org/10.1073/pnas.1720354115" TargetMode="External"/><Relationship Id="rId2" Type="http://schemas.openxmlformats.org/officeDocument/2006/relationships/hyperlink" Target="https://doi.org/10.1038/s41598-017-10633-2" TargetMode="External"/><Relationship Id="rId16" Type="http://schemas.openxmlformats.org/officeDocument/2006/relationships/hyperlink" Target="https://doi.org/10.1073/pnas.1716358116" TargetMode="External"/><Relationship Id="rId29" Type="http://schemas.openxmlformats.org/officeDocument/2006/relationships/hyperlink" Target="https://doi.org/10.1186/s12915-017-0420-4" TargetMode="External"/><Relationship Id="rId1" Type="http://schemas.openxmlformats.org/officeDocument/2006/relationships/hyperlink" Target="https://doi.org/10.7554/eLife.33423" TargetMode="External"/><Relationship Id="rId6" Type="http://schemas.openxmlformats.org/officeDocument/2006/relationships/hyperlink" Target="https://doi.org/10.1038/nrg.2015.34" TargetMode="External"/><Relationship Id="rId11" Type="http://schemas.openxmlformats.org/officeDocument/2006/relationships/hyperlink" Target="https://doi.org/10.1111/j.1752-4571.2010.00153.x" TargetMode="External"/><Relationship Id="rId24" Type="http://schemas.openxmlformats.org/officeDocument/2006/relationships/hyperlink" Target="https://doi.org/10.1111/j.1365-2583.2005.00580.x" TargetMode="External"/><Relationship Id="rId32" Type="http://schemas.openxmlformats.org/officeDocument/2006/relationships/hyperlink" Target="https://doi.org/10.17226/23405" TargetMode="External"/><Relationship Id="rId37" Type="http://schemas.openxmlformats.org/officeDocument/2006/relationships/hyperlink" Target="http://dx.doi.org/10.1098/rsif.2013.1071" TargetMode="External"/><Relationship Id="rId40" Type="http://schemas.openxmlformats.org/officeDocument/2006/relationships/hyperlink" Target="https://doi.org/10.1126/sciadv.aau8462" TargetMode="External"/><Relationship Id="rId45" Type="http://schemas.openxmlformats.org/officeDocument/2006/relationships/hyperlink" Target="http://dx.doi.org/10.1126/science.%201138595" TargetMode="External"/><Relationship Id="rId5" Type="http://schemas.openxmlformats.org/officeDocument/2006/relationships/hyperlink" Target="https://doi.org/10.1371/journal.pgen.1006850" TargetMode="External"/><Relationship Id="rId15" Type="http://schemas.openxmlformats.org/officeDocument/2006/relationships/hyperlink" Target="https://doi.org/10.1016/j.jtbi.2009.01.031" TargetMode="External"/><Relationship Id="rId23" Type="http://schemas.openxmlformats.org/officeDocument/2006/relationships/hyperlink" Target="https://doi.org/10.1073/pnas.1713825115" TargetMode="External"/><Relationship Id="rId28" Type="http://schemas.openxmlformats.org/officeDocument/2006/relationships/hyperlink" Target="https://doi.org/10.1073/pnas.1611064114" TargetMode="External"/><Relationship Id="rId36" Type="http://schemas.openxmlformats.org/officeDocument/2006/relationships/hyperlink" Target="https://doi.org/10.1101/769810" TargetMode="External"/><Relationship Id="rId10" Type="http://schemas.openxmlformats.org/officeDocument/2006/relationships/hyperlink" Target="https://doi.org/10.1371/journal.pbio.2003850" TargetMode="External"/><Relationship Id="rId19" Type="http://schemas.openxmlformats.org/officeDocument/2006/relationships/hyperlink" Target="https://doi.org/10.1073/pnas.1705868114" TargetMode="External"/><Relationship Id="rId31" Type="http://schemas.openxmlformats.org/officeDocument/2006/relationships/hyperlink" Target="https://doi.org/10.1101/115618" TargetMode="External"/><Relationship Id="rId44" Type="http://schemas.openxmlformats.org/officeDocument/2006/relationships/hyperlink" Target="https://doi.org/10.1111/eva.12827" TargetMode="External"/><Relationship Id="rId4" Type="http://schemas.openxmlformats.org/officeDocument/2006/relationships/hyperlink" Target="https://doi.org/10.1073/pnas.1713139115" TargetMode="External"/><Relationship Id="rId9" Type="http://schemas.openxmlformats.org/officeDocument/2006/relationships/hyperlink" Target="https://doi.org/10.7554/eLife.03401" TargetMode="External"/><Relationship Id="rId14" Type="http://schemas.openxmlformats.org/officeDocument/2006/relationships/hyperlink" Target="https://doi.org/10.1093/jhered/esr019" TargetMode="External"/><Relationship Id="rId22" Type="http://schemas.openxmlformats.org/officeDocument/2006/relationships/hyperlink" Target="https://doi.org/10.1038/s41586-018-0318-5" TargetMode="External"/><Relationship Id="rId27" Type="http://schemas.openxmlformats.org/officeDocument/2006/relationships/hyperlink" Target="https://doi.org/10.1534/genetics.116.197285" TargetMode="External"/><Relationship Id="rId30" Type="http://schemas.openxmlformats.org/officeDocument/2006/relationships/hyperlink" Target="https://doi.org/10.1016/j.cub.2013.02.059" TargetMode="External"/><Relationship Id="rId35" Type="http://schemas.openxmlformats.org/officeDocument/2006/relationships/hyperlink" Target="https://doi.org/10.1101/728006" TargetMode="External"/><Relationship Id="rId43" Type="http://schemas.openxmlformats.org/officeDocument/2006/relationships/hyperlink" Target="https://doi.org/10.1242/jeb.208181" TargetMode="External"/><Relationship Id="rId48" Type="http://schemas.openxmlformats.org/officeDocument/2006/relationships/hyperlink" Target="https://doi.org/10.1038/s41598-019-54805-8" TargetMode="External"/><Relationship Id="rId8" Type="http://schemas.openxmlformats.org/officeDocument/2006/relationships/hyperlink" Target="https://dx.doi.org/10.1111%2Feva.12583" TargetMode="External"/><Relationship Id="rId3" Type="http://schemas.openxmlformats.org/officeDocument/2006/relationships/hyperlink" Target="https://doi.org/10.1073/pnas.1805874115" TargetMode="External"/><Relationship Id="rId12" Type="http://schemas.openxmlformats.org/officeDocument/2006/relationships/hyperlink" Target="https://doi.org/10.1016/j.ibmb.2007.06.002" TargetMode="External"/><Relationship Id="rId17" Type="http://schemas.openxmlformats.org/officeDocument/2006/relationships/hyperlink" Target="https://doi.org/10.1073/pnas.1805278115" TargetMode="External"/><Relationship Id="rId25" Type="http://schemas.openxmlformats.org/officeDocument/2006/relationships/hyperlink" Target="https://doi.org/10.1080/17513758.2018.1464219" TargetMode="External"/><Relationship Id="rId33" Type="http://schemas.openxmlformats.org/officeDocument/2006/relationships/hyperlink" Target="http://doi.org/10.1126/sciadv.1601910" TargetMode="External"/><Relationship Id="rId38" Type="http://schemas.openxmlformats.org/officeDocument/2006/relationships/hyperlink" Target="https://doi.org/10.1126/science.aaa5945" TargetMode="External"/><Relationship Id="rId46" Type="http://schemas.openxmlformats.org/officeDocument/2006/relationships/hyperlink" Target="https://doi.org/10.1111/2041-210X.13318" TargetMode="External"/><Relationship Id="rId20" Type="http://schemas.openxmlformats.org/officeDocument/2006/relationships/hyperlink" Target="https://doi.org/10.1002/ecs2.1589" TargetMode="External"/><Relationship Id="rId41" Type="http://schemas.openxmlformats.org/officeDocument/2006/relationships/hyperlink" Target="https://doi.org/10.1093/jee/88.5.122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F55AF-FB3A-6E45-BFC6-20E562A75AFE}">
  <dimension ref="A1:U70"/>
  <sheetViews>
    <sheetView tabSelected="1" workbookViewId="0">
      <selection activeCell="A3" sqref="A3"/>
    </sheetView>
  </sheetViews>
  <sheetFormatPr baseColWidth="10" defaultRowHeight="16"/>
  <cols>
    <col min="2" max="3" width="17.5" customWidth="1"/>
    <col min="4" max="6" width="10.83203125" style="16" customWidth="1"/>
    <col min="7" max="8" width="29.6640625" customWidth="1"/>
    <col min="9" max="9" width="23.5" style="61" customWidth="1"/>
    <col min="10" max="10" width="16.6640625" customWidth="1"/>
    <col min="11" max="11" width="17" style="2" customWidth="1"/>
    <col min="12" max="12" width="16.1640625" style="2" customWidth="1"/>
    <col min="13" max="13" width="13.1640625" style="2" customWidth="1"/>
    <col min="14" max="14" width="11.83203125" style="2" customWidth="1"/>
    <col min="15" max="15" width="11" style="16" customWidth="1"/>
    <col min="16" max="16" width="19.33203125" style="16" customWidth="1"/>
    <col min="17" max="17" width="18.33203125" style="16" customWidth="1"/>
    <col min="18" max="18" width="32.33203125" customWidth="1"/>
    <col min="19" max="19" width="31.83203125" customWidth="1"/>
    <col min="20" max="20" width="27.6640625" customWidth="1"/>
    <col min="21" max="21" width="26.6640625" customWidth="1"/>
  </cols>
  <sheetData>
    <row r="1" spans="1:21" ht="24" customHeight="1">
      <c r="A1" s="81" t="s">
        <v>0</v>
      </c>
      <c r="B1" s="82"/>
      <c r="C1" s="82"/>
      <c r="D1" s="82"/>
      <c r="E1" s="82"/>
      <c r="F1" s="82"/>
      <c r="G1" s="82"/>
      <c r="H1" s="82"/>
      <c r="I1" s="82"/>
      <c r="J1" s="82"/>
      <c r="K1" s="82"/>
      <c r="L1" s="82"/>
      <c r="M1" s="82"/>
      <c r="N1" s="82"/>
      <c r="O1" s="82"/>
      <c r="P1" s="82"/>
      <c r="Q1" s="82"/>
      <c r="R1" s="82"/>
      <c r="S1" s="82"/>
      <c r="T1" s="82"/>
      <c r="U1" s="83"/>
    </row>
    <row r="2" spans="1:21" s="7" customFormat="1" ht="51">
      <c r="A2" s="5" t="s">
        <v>11</v>
      </c>
      <c r="B2" s="5" t="s">
        <v>31</v>
      </c>
      <c r="C2" s="5" t="s">
        <v>239</v>
      </c>
      <c r="D2" s="5" t="s">
        <v>184</v>
      </c>
      <c r="E2" s="15" t="s">
        <v>183</v>
      </c>
      <c r="F2" s="15" t="s">
        <v>136</v>
      </c>
      <c r="G2" s="15" t="s">
        <v>9</v>
      </c>
      <c r="H2" s="15" t="s">
        <v>41</v>
      </c>
      <c r="I2" s="59" t="s">
        <v>12</v>
      </c>
      <c r="J2" s="6" t="s">
        <v>1</v>
      </c>
      <c r="K2" s="5" t="s">
        <v>2</v>
      </c>
      <c r="L2" s="6" t="s">
        <v>6</v>
      </c>
      <c r="M2" s="5" t="s">
        <v>3</v>
      </c>
      <c r="N2" s="5" t="s">
        <v>4</v>
      </c>
      <c r="O2" s="5" t="s">
        <v>5</v>
      </c>
      <c r="P2" s="5" t="s">
        <v>10</v>
      </c>
      <c r="Q2" s="5" t="s">
        <v>7</v>
      </c>
      <c r="R2" s="5" t="s">
        <v>8</v>
      </c>
      <c r="S2" s="5" t="s">
        <v>8</v>
      </c>
      <c r="T2" s="5" t="s">
        <v>8</v>
      </c>
      <c r="U2" s="5" t="s">
        <v>8</v>
      </c>
    </row>
    <row r="3" spans="1:21" s="2" customFormat="1" ht="142" customHeight="1">
      <c r="A3" s="3">
        <v>1</v>
      </c>
      <c r="B3" s="12" t="s">
        <v>253</v>
      </c>
      <c r="C3" s="12" t="s">
        <v>240</v>
      </c>
      <c r="D3" s="10" t="s">
        <v>185</v>
      </c>
      <c r="E3" s="33">
        <v>1</v>
      </c>
      <c r="F3" s="33">
        <v>2017</v>
      </c>
      <c r="G3" s="8" t="s">
        <v>189</v>
      </c>
      <c r="H3" s="29" t="s">
        <v>158</v>
      </c>
      <c r="I3" s="58">
        <v>70</v>
      </c>
      <c r="J3" s="10" t="s">
        <v>55</v>
      </c>
      <c r="K3" s="4" t="s">
        <v>21</v>
      </c>
      <c r="L3" s="4" t="s">
        <v>18</v>
      </c>
      <c r="M3" s="3">
        <v>0</v>
      </c>
      <c r="N3" s="3">
        <v>1</v>
      </c>
      <c r="O3" s="3">
        <v>1</v>
      </c>
      <c r="P3" s="10" t="s">
        <v>270</v>
      </c>
      <c r="Q3" s="10">
        <v>1</v>
      </c>
      <c r="R3" s="8" t="s">
        <v>23</v>
      </c>
      <c r="S3" s="17" t="s">
        <v>13</v>
      </c>
      <c r="T3" s="9" t="s">
        <v>14</v>
      </c>
      <c r="U3" s="4" t="s">
        <v>15</v>
      </c>
    </row>
    <row r="4" spans="1:21" ht="94" customHeight="1">
      <c r="A4" s="3">
        <f>1+A3</f>
        <v>2</v>
      </c>
      <c r="B4" s="12" t="s">
        <v>253</v>
      </c>
      <c r="C4" s="12" t="s">
        <v>241</v>
      </c>
      <c r="D4" s="10">
        <v>1</v>
      </c>
      <c r="E4" s="10">
        <v>1</v>
      </c>
      <c r="F4" s="10">
        <v>2018</v>
      </c>
      <c r="G4" s="17" t="s">
        <v>17</v>
      </c>
      <c r="H4" s="21" t="s">
        <v>42</v>
      </c>
      <c r="I4" s="60">
        <v>100</v>
      </c>
      <c r="J4" s="3" t="s">
        <v>66</v>
      </c>
      <c r="K4" s="11" t="s">
        <v>20</v>
      </c>
      <c r="L4" s="3" t="s">
        <v>19</v>
      </c>
      <c r="M4" s="3">
        <v>0</v>
      </c>
      <c r="N4" s="3">
        <v>1</v>
      </c>
      <c r="O4" s="3">
        <v>1</v>
      </c>
      <c r="P4" s="3" t="s">
        <v>22</v>
      </c>
      <c r="Q4" s="10">
        <v>1</v>
      </c>
      <c r="R4" s="13" t="s">
        <v>24</v>
      </c>
      <c r="S4" s="3"/>
      <c r="T4" s="3"/>
      <c r="U4" s="3"/>
    </row>
    <row r="5" spans="1:21" ht="101" customHeight="1">
      <c r="A5" s="3">
        <f t="shared" ref="A5:A50" si="0">1+A4</f>
        <v>3</v>
      </c>
      <c r="B5" s="12" t="s">
        <v>253</v>
      </c>
      <c r="C5" s="12" t="s">
        <v>242</v>
      </c>
      <c r="D5" s="10">
        <v>1</v>
      </c>
      <c r="E5" s="10">
        <v>1</v>
      </c>
      <c r="F5" s="10">
        <v>2017</v>
      </c>
      <c r="G5" s="17" t="s">
        <v>16</v>
      </c>
      <c r="H5" s="21" t="s">
        <v>43</v>
      </c>
      <c r="I5" s="60">
        <v>100</v>
      </c>
      <c r="J5" s="3" t="s">
        <v>66</v>
      </c>
      <c r="K5" s="11" t="s">
        <v>20</v>
      </c>
      <c r="L5" s="3" t="s">
        <v>19</v>
      </c>
      <c r="M5" s="3">
        <v>1</v>
      </c>
      <c r="N5" s="3">
        <v>0</v>
      </c>
      <c r="O5" s="3">
        <v>0</v>
      </c>
      <c r="P5" s="10" t="s">
        <v>270</v>
      </c>
      <c r="Q5" s="10">
        <v>1</v>
      </c>
      <c r="R5" s="13" t="s">
        <v>25</v>
      </c>
      <c r="S5" s="19" t="s">
        <v>26</v>
      </c>
      <c r="T5" s="1"/>
      <c r="U5" s="1"/>
    </row>
    <row r="6" spans="1:21" ht="104" customHeight="1">
      <c r="A6" s="3">
        <f t="shared" si="0"/>
        <v>4</v>
      </c>
      <c r="B6" s="4" t="s">
        <v>253</v>
      </c>
      <c r="C6" s="4" t="s">
        <v>240</v>
      </c>
      <c r="D6" s="10" t="s">
        <v>185</v>
      </c>
      <c r="E6" s="34">
        <v>1</v>
      </c>
      <c r="F6" s="34">
        <v>2019</v>
      </c>
      <c r="G6" s="20" t="s">
        <v>44</v>
      </c>
      <c r="H6" s="21" t="s">
        <v>45</v>
      </c>
      <c r="I6" s="60" t="s">
        <v>39</v>
      </c>
      <c r="J6" s="3" t="s">
        <v>19</v>
      </c>
      <c r="K6" s="11" t="s">
        <v>28</v>
      </c>
      <c r="L6" s="3" t="s">
        <v>19</v>
      </c>
      <c r="M6" s="3">
        <v>0</v>
      </c>
      <c r="N6" s="3">
        <v>0</v>
      </c>
      <c r="O6" s="3">
        <v>0</v>
      </c>
      <c r="P6" s="85" t="s">
        <v>39</v>
      </c>
      <c r="Q6" s="3" t="s">
        <v>19</v>
      </c>
      <c r="R6" s="13" t="s">
        <v>30</v>
      </c>
      <c r="S6" s="14" t="s">
        <v>29</v>
      </c>
      <c r="T6" s="17" t="s">
        <v>27</v>
      </c>
      <c r="U6" s="1" t="s">
        <v>190</v>
      </c>
    </row>
    <row r="7" spans="1:21" ht="126" customHeight="1">
      <c r="A7" s="3">
        <f t="shared" si="0"/>
        <v>5</v>
      </c>
      <c r="B7" s="4" t="s">
        <v>253</v>
      </c>
      <c r="C7" s="4" t="s">
        <v>240</v>
      </c>
      <c r="D7" s="3" t="s">
        <v>185</v>
      </c>
      <c r="E7" s="3">
        <v>1</v>
      </c>
      <c r="F7" s="3">
        <v>2018</v>
      </c>
      <c r="G7" s="17" t="s">
        <v>32</v>
      </c>
      <c r="H7" s="21" t="s">
        <v>46</v>
      </c>
      <c r="I7" s="60">
        <v>10</v>
      </c>
      <c r="J7" s="3" t="s">
        <v>268</v>
      </c>
      <c r="K7" s="11" t="s">
        <v>33</v>
      </c>
      <c r="L7" s="3" t="s">
        <v>34</v>
      </c>
      <c r="M7" s="3">
        <v>0</v>
      </c>
      <c r="N7" s="3">
        <v>0</v>
      </c>
      <c r="O7" s="3">
        <v>0</v>
      </c>
      <c r="P7" s="3" t="s">
        <v>36</v>
      </c>
      <c r="Q7" s="10">
        <v>1</v>
      </c>
      <c r="R7" s="13" t="s">
        <v>35</v>
      </c>
      <c r="S7" s="14" t="s">
        <v>37</v>
      </c>
      <c r="T7" s="13"/>
      <c r="U7" s="1"/>
    </row>
    <row r="8" spans="1:21" ht="110" customHeight="1">
      <c r="A8" s="3">
        <f t="shared" si="0"/>
        <v>6</v>
      </c>
      <c r="B8" s="12" t="s">
        <v>253</v>
      </c>
      <c r="C8" s="12" t="s">
        <v>243</v>
      </c>
      <c r="D8" s="3">
        <v>1</v>
      </c>
      <c r="E8" s="3">
        <v>1</v>
      </c>
      <c r="F8" s="3">
        <v>2017</v>
      </c>
      <c r="G8" s="17" t="s">
        <v>38</v>
      </c>
      <c r="H8" s="21" t="s">
        <v>47</v>
      </c>
      <c r="I8" s="60" t="s">
        <v>39</v>
      </c>
      <c r="J8" s="10" t="s">
        <v>19</v>
      </c>
      <c r="K8" s="11" t="s">
        <v>28</v>
      </c>
      <c r="L8" s="10" t="s">
        <v>19</v>
      </c>
      <c r="M8" s="3">
        <v>0</v>
      </c>
      <c r="N8" s="3">
        <v>0</v>
      </c>
      <c r="O8" s="3">
        <v>0</v>
      </c>
      <c r="P8" s="10" t="s">
        <v>48</v>
      </c>
      <c r="Q8" s="3" t="s">
        <v>19</v>
      </c>
      <c r="R8" s="13" t="s">
        <v>51</v>
      </c>
      <c r="S8" s="13" t="s">
        <v>40</v>
      </c>
      <c r="T8" s="8" t="s">
        <v>50</v>
      </c>
      <c r="U8" s="17" t="s">
        <v>49</v>
      </c>
    </row>
    <row r="9" spans="1:21" ht="107" customHeight="1">
      <c r="A9" s="3">
        <f t="shared" si="0"/>
        <v>7</v>
      </c>
      <c r="B9" s="12" t="s">
        <v>253</v>
      </c>
      <c r="C9" s="37" t="s">
        <v>244</v>
      </c>
      <c r="D9" s="25">
        <v>0</v>
      </c>
      <c r="E9" s="3">
        <v>0</v>
      </c>
      <c r="F9" s="3">
        <v>2016</v>
      </c>
      <c r="G9" s="8" t="s">
        <v>53</v>
      </c>
      <c r="H9" s="21" t="s">
        <v>52</v>
      </c>
      <c r="I9" s="60" t="s">
        <v>54</v>
      </c>
      <c r="J9" s="3" t="s">
        <v>55</v>
      </c>
      <c r="K9" s="23" t="s">
        <v>56</v>
      </c>
      <c r="L9" s="3" t="s">
        <v>19</v>
      </c>
      <c r="M9" s="3">
        <v>0</v>
      </c>
      <c r="N9" s="3">
        <v>0</v>
      </c>
      <c r="O9" s="3">
        <v>0</v>
      </c>
      <c r="P9" s="3"/>
      <c r="Q9" s="10">
        <v>1</v>
      </c>
      <c r="R9" s="24" t="s">
        <v>57</v>
      </c>
      <c r="S9" s="22" t="s">
        <v>58</v>
      </c>
      <c r="T9" s="1"/>
      <c r="U9" s="1"/>
    </row>
    <row r="10" spans="1:21" ht="116" customHeight="1">
      <c r="A10" s="3">
        <f t="shared" si="0"/>
        <v>8</v>
      </c>
      <c r="B10" s="4" t="s">
        <v>253</v>
      </c>
      <c r="C10" s="4" t="s">
        <v>240</v>
      </c>
      <c r="D10" s="3" t="s">
        <v>185</v>
      </c>
      <c r="E10" s="3">
        <v>1</v>
      </c>
      <c r="F10" s="3">
        <v>2018</v>
      </c>
      <c r="G10" s="46" t="s">
        <v>60</v>
      </c>
      <c r="H10" s="21" t="s">
        <v>59</v>
      </c>
      <c r="I10" s="60">
        <v>10</v>
      </c>
      <c r="J10" s="38" t="s">
        <v>268</v>
      </c>
      <c r="K10" s="11" t="s">
        <v>20</v>
      </c>
      <c r="L10" s="3" t="s">
        <v>34</v>
      </c>
      <c r="M10" s="3">
        <v>0</v>
      </c>
      <c r="N10" s="3">
        <v>0</v>
      </c>
      <c r="O10" s="3">
        <v>0</v>
      </c>
      <c r="P10" s="10" t="s">
        <v>62</v>
      </c>
      <c r="Q10" s="3">
        <v>1</v>
      </c>
      <c r="R10" s="26" t="s">
        <v>61</v>
      </c>
      <c r="S10" s="27" t="s">
        <v>63</v>
      </c>
      <c r="T10" s="13"/>
      <c r="U10" s="13"/>
    </row>
    <row r="11" spans="1:21" ht="118" customHeight="1">
      <c r="A11" s="3">
        <f t="shared" si="0"/>
        <v>9</v>
      </c>
      <c r="B11" s="12" t="s">
        <v>253</v>
      </c>
      <c r="C11" s="12" t="s">
        <v>245</v>
      </c>
      <c r="D11" s="3">
        <v>1</v>
      </c>
      <c r="E11" s="3">
        <v>1</v>
      </c>
      <c r="F11" s="3">
        <v>2018</v>
      </c>
      <c r="G11" s="9" t="s">
        <v>64</v>
      </c>
      <c r="H11" s="21" t="s">
        <v>65</v>
      </c>
      <c r="I11" s="60">
        <v>100</v>
      </c>
      <c r="J11" s="3" t="s">
        <v>66</v>
      </c>
      <c r="K11" s="11" t="s">
        <v>20</v>
      </c>
      <c r="L11" s="3" t="s">
        <v>19</v>
      </c>
      <c r="M11" s="3">
        <v>1</v>
      </c>
      <c r="N11" s="3">
        <v>0</v>
      </c>
      <c r="O11" s="3">
        <v>1</v>
      </c>
      <c r="Q11" s="10">
        <v>1</v>
      </c>
      <c r="R11" s="13" t="s">
        <v>67</v>
      </c>
      <c r="S11" s="13" t="s">
        <v>68</v>
      </c>
      <c r="T11" s="13" t="s">
        <v>69</v>
      </c>
      <c r="U11" s="13"/>
    </row>
    <row r="12" spans="1:21" ht="87" customHeight="1">
      <c r="A12" s="18">
        <f t="shared" si="0"/>
        <v>10</v>
      </c>
      <c r="B12" s="12" t="s">
        <v>253</v>
      </c>
      <c r="C12" s="12" t="s">
        <v>241</v>
      </c>
      <c r="D12" s="3">
        <v>1</v>
      </c>
      <c r="E12" s="3">
        <v>1</v>
      </c>
      <c r="F12" s="3">
        <v>2014</v>
      </c>
      <c r="G12" s="46" t="s">
        <v>70</v>
      </c>
      <c r="H12" s="21" t="s">
        <v>71</v>
      </c>
      <c r="I12" s="60" t="s">
        <v>39</v>
      </c>
      <c r="J12" s="28" t="s">
        <v>19</v>
      </c>
      <c r="K12" s="11" t="s">
        <v>20</v>
      </c>
      <c r="L12" s="3" t="s">
        <v>19</v>
      </c>
      <c r="M12" s="3">
        <v>0</v>
      </c>
      <c r="N12" s="3">
        <v>0</v>
      </c>
      <c r="O12" s="3">
        <v>0</v>
      </c>
      <c r="P12" s="85" t="s">
        <v>39</v>
      </c>
      <c r="Q12" s="3">
        <v>1</v>
      </c>
      <c r="R12" s="13" t="s">
        <v>72</v>
      </c>
      <c r="S12" s="13"/>
      <c r="T12" s="13"/>
      <c r="U12" s="13"/>
    </row>
    <row r="13" spans="1:21" ht="81" customHeight="1">
      <c r="A13" s="3">
        <f t="shared" si="0"/>
        <v>11</v>
      </c>
      <c r="B13" s="12" t="s">
        <v>253</v>
      </c>
      <c r="C13" s="12" t="s">
        <v>246</v>
      </c>
      <c r="D13" s="3">
        <v>1</v>
      </c>
      <c r="E13" s="3">
        <v>1</v>
      </c>
      <c r="F13" s="3">
        <v>2017</v>
      </c>
      <c r="G13" s="9" t="s">
        <v>74</v>
      </c>
      <c r="H13" s="29" t="s">
        <v>73</v>
      </c>
      <c r="I13" s="60" t="s">
        <v>39</v>
      </c>
      <c r="J13" s="3" t="s">
        <v>75</v>
      </c>
      <c r="K13" s="11" t="s">
        <v>20</v>
      </c>
      <c r="L13" s="3" t="s">
        <v>19</v>
      </c>
      <c r="M13" s="3">
        <v>0</v>
      </c>
      <c r="N13" s="3">
        <v>0</v>
      </c>
      <c r="O13" s="3">
        <v>0</v>
      </c>
      <c r="P13" s="85" t="s">
        <v>39</v>
      </c>
      <c r="Q13" s="3">
        <v>1</v>
      </c>
      <c r="R13" s="13" t="s">
        <v>76</v>
      </c>
      <c r="S13" s="13" t="s">
        <v>77</v>
      </c>
      <c r="T13" s="13"/>
      <c r="U13" s="13"/>
    </row>
    <row r="14" spans="1:21" ht="80" customHeight="1">
      <c r="A14" s="3">
        <f t="shared" si="0"/>
        <v>12</v>
      </c>
      <c r="B14" s="12" t="s">
        <v>253</v>
      </c>
      <c r="C14" s="12" t="s">
        <v>247</v>
      </c>
      <c r="D14" s="3">
        <v>1</v>
      </c>
      <c r="E14" s="3">
        <v>1</v>
      </c>
      <c r="F14" s="3">
        <v>2017</v>
      </c>
      <c r="G14" s="46" t="s">
        <v>79</v>
      </c>
      <c r="H14" s="29" t="s">
        <v>80</v>
      </c>
      <c r="I14" s="58">
        <v>90</v>
      </c>
      <c r="J14" s="3" t="s">
        <v>66</v>
      </c>
      <c r="K14" s="11" t="s">
        <v>20</v>
      </c>
      <c r="L14" s="3" t="s">
        <v>19</v>
      </c>
      <c r="M14" s="3">
        <v>1</v>
      </c>
      <c r="N14" s="3">
        <v>1</v>
      </c>
      <c r="O14" s="3">
        <v>1</v>
      </c>
      <c r="P14" s="3" t="s">
        <v>54</v>
      </c>
      <c r="Q14" s="3">
        <v>1</v>
      </c>
      <c r="R14" s="13" t="s">
        <v>78</v>
      </c>
      <c r="S14" s="13"/>
      <c r="T14" s="13"/>
      <c r="U14" s="13"/>
    </row>
    <row r="15" spans="1:21" ht="128">
      <c r="A15" s="3">
        <f t="shared" si="0"/>
        <v>13</v>
      </c>
      <c r="B15" s="12" t="s">
        <v>253</v>
      </c>
      <c r="C15" s="12" t="s">
        <v>248</v>
      </c>
      <c r="D15" s="10" t="s">
        <v>185</v>
      </c>
      <c r="E15" s="10">
        <v>1</v>
      </c>
      <c r="F15" s="10">
        <v>2013</v>
      </c>
      <c r="G15" s="46" t="s">
        <v>81</v>
      </c>
      <c r="H15" s="29" t="s">
        <v>82</v>
      </c>
      <c r="I15" s="60">
        <v>30</v>
      </c>
      <c r="J15" s="38" t="s">
        <v>268</v>
      </c>
      <c r="K15" s="12" t="s">
        <v>84</v>
      </c>
      <c r="L15" s="3" t="s">
        <v>34</v>
      </c>
      <c r="M15" s="3">
        <v>1</v>
      </c>
      <c r="N15" s="3">
        <v>0</v>
      </c>
      <c r="O15" s="3">
        <v>1</v>
      </c>
      <c r="P15" s="10" t="s">
        <v>270</v>
      </c>
      <c r="Q15" s="3">
        <v>1</v>
      </c>
      <c r="R15" s="13" t="s">
        <v>83</v>
      </c>
      <c r="S15" s="13" t="s">
        <v>85</v>
      </c>
      <c r="T15" s="13" t="s">
        <v>86</v>
      </c>
      <c r="U15" s="13"/>
    </row>
    <row r="16" spans="1:21" ht="96" customHeight="1">
      <c r="A16" s="3">
        <f t="shared" si="0"/>
        <v>14</v>
      </c>
      <c r="B16" s="12" t="s">
        <v>253</v>
      </c>
      <c r="C16" s="12" t="s">
        <v>245</v>
      </c>
      <c r="D16" s="3">
        <v>1</v>
      </c>
      <c r="E16" s="3">
        <v>1</v>
      </c>
      <c r="F16" s="3">
        <v>2011</v>
      </c>
      <c r="G16" s="46" t="s">
        <v>188</v>
      </c>
      <c r="H16" s="29" t="s">
        <v>88</v>
      </c>
      <c r="I16" s="60">
        <v>80</v>
      </c>
      <c r="J16" s="5" t="s">
        <v>55</v>
      </c>
      <c r="K16" s="12" t="s">
        <v>87</v>
      </c>
      <c r="L16" s="10" t="s">
        <v>91</v>
      </c>
      <c r="M16" s="3">
        <v>1</v>
      </c>
      <c r="N16" s="3">
        <v>1</v>
      </c>
      <c r="O16" s="3">
        <v>1</v>
      </c>
      <c r="P16" s="3"/>
      <c r="Q16" s="3">
        <v>0</v>
      </c>
      <c r="R16" s="13" t="s">
        <v>89</v>
      </c>
      <c r="S16" s="13" t="s">
        <v>90</v>
      </c>
      <c r="T16" s="13"/>
      <c r="U16" s="13"/>
    </row>
    <row r="17" spans="1:21" ht="112" customHeight="1">
      <c r="A17" s="3">
        <f t="shared" si="0"/>
        <v>15</v>
      </c>
      <c r="B17" s="12" t="s">
        <v>253</v>
      </c>
      <c r="C17" s="12" t="s">
        <v>249</v>
      </c>
      <c r="D17" s="3">
        <v>0</v>
      </c>
      <c r="E17" s="3">
        <v>0</v>
      </c>
      <c r="F17" s="3">
        <v>2007</v>
      </c>
      <c r="G17" s="31" t="s">
        <v>93</v>
      </c>
      <c r="H17" s="29" t="s">
        <v>94</v>
      </c>
      <c r="I17" s="60">
        <v>80</v>
      </c>
      <c r="J17" s="5" t="s">
        <v>55</v>
      </c>
      <c r="K17" s="30" t="s">
        <v>169</v>
      </c>
      <c r="L17" s="3" t="s">
        <v>19</v>
      </c>
      <c r="M17" s="3">
        <v>1</v>
      </c>
      <c r="N17" s="3">
        <v>0</v>
      </c>
      <c r="O17" s="3">
        <v>0</v>
      </c>
      <c r="P17" s="3" t="s">
        <v>97</v>
      </c>
      <c r="Q17" s="3">
        <v>0</v>
      </c>
      <c r="R17" s="13" t="s">
        <v>95</v>
      </c>
      <c r="S17" s="13" t="s">
        <v>96</v>
      </c>
      <c r="T17" s="13"/>
      <c r="U17" s="13"/>
    </row>
    <row r="18" spans="1:21" ht="97" customHeight="1">
      <c r="A18" s="3">
        <f t="shared" si="0"/>
        <v>16</v>
      </c>
      <c r="B18" s="12" t="s">
        <v>253</v>
      </c>
      <c r="C18" s="12" t="s">
        <v>242</v>
      </c>
      <c r="D18" s="10">
        <v>1</v>
      </c>
      <c r="E18" s="10">
        <v>1</v>
      </c>
      <c r="F18" s="10">
        <v>2017</v>
      </c>
      <c r="G18" s="19" t="s">
        <v>100</v>
      </c>
      <c r="H18" s="29" t="s">
        <v>101</v>
      </c>
      <c r="I18" s="60">
        <v>70</v>
      </c>
      <c r="J18" s="5" t="s">
        <v>55</v>
      </c>
      <c r="K18" s="11" t="s">
        <v>20</v>
      </c>
      <c r="L18" s="3" t="s">
        <v>102</v>
      </c>
      <c r="M18" s="3">
        <v>1</v>
      </c>
      <c r="N18" s="3">
        <v>1</v>
      </c>
      <c r="O18" s="3">
        <v>0</v>
      </c>
      <c r="P18" s="38" t="s">
        <v>36</v>
      </c>
      <c r="Q18" s="10">
        <v>1</v>
      </c>
      <c r="R18" s="13" t="s">
        <v>98</v>
      </c>
      <c r="S18" s="13" t="s">
        <v>99</v>
      </c>
      <c r="T18" s="13"/>
      <c r="U18" s="13"/>
    </row>
    <row r="19" spans="1:21" ht="102">
      <c r="A19" s="3">
        <f t="shared" si="0"/>
        <v>17</v>
      </c>
      <c r="B19" s="12" t="s">
        <v>253</v>
      </c>
      <c r="C19" s="12" t="s">
        <v>250</v>
      </c>
      <c r="D19" s="3" t="s">
        <v>185</v>
      </c>
      <c r="E19" s="3">
        <v>1</v>
      </c>
      <c r="F19" s="3">
        <v>2011</v>
      </c>
      <c r="G19" s="17" t="s">
        <v>186</v>
      </c>
      <c r="H19" s="29" t="s">
        <v>103</v>
      </c>
      <c r="I19" s="60">
        <v>70</v>
      </c>
      <c r="J19" s="3" t="s">
        <v>55</v>
      </c>
      <c r="K19" s="11" t="s">
        <v>33</v>
      </c>
      <c r="L19" s="3" t="s">
        <v>19</v>
      </c>
      <c r="M19" s="3">
        <v>1</v>
      </c>
      <c r="N19" s="3">
        <v>1</v>
      </c>
      <c r="O19" s="3">
        <v>1</v>
      </c>
      <c r="P19" s="3" t="s">
        <v>97</v>
      </c>
      <c r="Q19" s="3">
        <v>0</v>
      </c>
      <c r="R19" s="13" t="s">
        <v>104</v>
      </c>
      <c r="S19" s="13" t="s">
        <v>105</v>
      </c>
      <c r="T19" s="13"/>
      <c r="U19" s="13"/>
    </row>
    <row r="20" spans="1:21" ht="157" customHeight="1">
      <c r="A20" s="3">
        <f t="shared" si="0"/>
        <v>18</v>
      </c>
      <c r="B20" s="12" t="s">
        <v>253</v>
      </c>
      <c r="C20" s="12" t="s">
        <v>251</v>
      </c>
      <c r="D20" s="3">
        <v>0</v>
      </c>
      <c r="E20" s="25">
        <v>0</v>
      </c>
      <c r="F20" s="25">
        <v>2009</v>
      </c>
      <c r="G20" s="20" t="s">
        <v>106</v>
      </c>
      <c r="H20" s="29" t="s">
        <v>107</v>
      </c>
      <c r="I20" s="60">
        <v>90</v>
      </c>
      <c r="J20" s="3" t="s">
        <v>55</v>
      </c>
      <c r="K20" s="32" t="s">
        <v>108</v>
      </c>
      <c r="L20" s="3" t="s">
        <v>19</v>
      </c>
      <c r="M20" s="3">
        <v>0</v>
      </c>
      <c r="N20" s="3">
        <v>1</v>
      </c>
      <c r="O20" s="3">
        <v>0</v>
      </c>
      <c r="P20" s="10" t="s">
        <v>270</v>
      </c>
      <c r="Q20" s="3">
        <v>0</v>
      </c>
      <c r="R20" s="13" t="s">
        <v>109</v>
      </c>
      <c r="S20" s="13"/>
      <c r="T20" s="13"/>
      <c r="U20" s="13"/>
    </row>
    <row r="21" spans="1:21" ht="82" customHeight="1">
      <c r="A21" s="3">
        <f t="shared" si="0"/>
        <v>19</v>
      </c>
      <c r="B21" s="12" t="s">
        <v>255</v>
      </c>
      <c r="C21" s="12" t="s">
        <v>252</v>
      </c>
      <c r="D21" s="3">
        <v>1</v>
      </c>
      <c r="E21" s="3">
        <v>1</v>
      </c>
      <c r="F21" s="3">
        <v>2017</v>
      </c>
      <c r="G21" s="17" t="s">
        <v>110</v>
      </c>
      <c r="H21" s="21" t="s">
        <v>111</v>
      </c>
      <c r="I21" s="60">
        <v>40</v>
      </c>
      <c r="J21" s="3" t="s">
        <v>66</v>
      </c>
      <c r="K21" s="11" t="s">
        <v>28</v>
      </c>
      <c r="L21" s="3" t="s">
        <v>19</v>
      </c>
      <c r="M21" s="3">
        <v>0</v>
      </c>
      <c r="N21" s="3">
        <v>0</v>
      </c>
      <c r="O21" s="3">
        <v>0</v>
      </c>
      <c r="P21" s="10" t="s">
        <v>270</v>
      </c>
      <c r="Q21" s="3"/>
      <c r="R21" s="8" t="s">
        <v>112</v>
      </c>
      <c r="S21" s="13" t="s">
        <v>113</v>
      </c>
      <c r="T21" s="13"/>
      <c r="U21" s="13"/>
    </row>
    <row r="22" spans="1:21" ht="99" customHeight="1">
      <c r="A22" s="3">
        <f t="shared" si="0"/>
        <v>20</v>
      </c>
      <c r="B22" s="12" t="s">
        <v>253</v>
      </c>
      <c r="C22" s="12" t="s">
        <v>254</v>
      </c>
      <c r="D22" s="3">
        <v>1</v>
      </c>
      <c r="E22" s="3">
        <v>1</v>
      </c>
      <c r="F22" s="3">
        <v>2019</v>
      </c>
      <c r="G22" s="17" t="s">
        <v>114</v>
      </c>
      <c r="H22" s="40" t="s">
        <v>115</v>
      </c>
      <c r="I22" s="60">
        <v>70</v>
      </c>
      <c r="J22" s="3" t="s">
        <v>55</v>
      </c>
      <c r="K22" s="11" t="s">
        <v>28</v>
      </c>
      <c r="L22" s="10" t="s">
        <v>116</v>
      </c>
      <c r="M22" s="3">
        <v>1</v>
      </c>
      <c r="N22" s="3">
        <v>0</v>
      </c>
      <c r="O22" s="3">
        <v>0</v>
      </c>
      <c r="P22" s="3" t="s">
        <v>97</v>
      </c>
      <c r="Q22" s="10">
        <v>1</v>
      </c>
      <c r="R22" s="13" t="s">
        <v>117</v>
      </c>
      <c r="S22" s="13"/>
      <c r="T22" s="13"/>
      <c r="U22" s="13"/>
    </row>
    <row r="23" spans="1:21" ht="109" customHeight="1">
      <c r="A23" s="3">
        <f t="shared" si="0"/>
        <v>21</v>
      </c>
      <c r="B23" s="12" t="s">
        <v>253</v>
      </c>
      <c r="C23" s="12" t="s">
        <v>256</v>
      </c>
      <c r="D23" s="3">
        <v>1</v>
      </c>
      <c r="E23" s="3">
        <v>1</v>
      </c>
      <c r="F23" s="3">
        <v>2017</v>
      </c>
      <c r="G23" s="17" t="s">
        <v>119</v>
      </c>
      <c r="H23" s="18" t="s">
        <v>118</v>
      </c>
      <c r="I23" s="60">
        <v>90</v>
      </c>
      <c r="J23" s="3" t="s">
        <v>66</v>
      </c>
      <c r="K23" s="11" t="s">
        <v>28</v>
      </c>
      <c r="L23" s="3" t="s">
        <v>19</v>
      </c>
      <c r="M23" s="3">
        <v>1</v>
      </c>
      <c r="N23" s="3">
        <v>0</v>
      </c>
      <c r="O23" s="3">
        <v>0</v>
      </c>
      <c r="P23" s="3"/>
      <c r="Q23" s="3">
        <v>1</v>
      </c>
      <c r="R23" s="13" t="s">
        <v>120</v>
      </c>
      <c r="S23" s="13" t="s">
        <v>121</v>
      </c>
      <c r="T23" s="13"/>
      <c r="U23" s="13"/>
    </row>
    <row r="24" spans="1:21" ht="123" customHeight="1">
      <c r="A24" s="3">
        <f t="shared" si="0"/>
        <v>22</v>
      </c>
      <c r="B24" s="4" t="s">
        <v>253</v>
      </c>
      <c r="C24" s="4" t="s">
        <v>240</v>
      </c>
      <c r="D24" s="3" t="s">
        <v>185</v>
      </c>
      <c r="E24" s="3">
        <v>1</v>
      </c>
      <c r="F24" s="3">
        <v>2019</v>
      </c>
      <c r="G24" s="17" t="s">
        <v>122</v>
      </c>
      <c r="H24" s="29" t="s">
        <v>123</v>
      </c>
      <c r="I24" s="60">
        <v>80</v>
      </c>
      <c r="J24" s="3" t="s">
        <v>66</v>
      </c>
      <c r="K24" s="11" t="s">
        <v>28</v>
      </c>
      <c r="L24" s="3" t="s">
        <v>19</v>
      </c>
      <c r="M24" s="3">
        <v>1</v>
      </c>
      <c r="N24" s="3">
        <v>0</v>
      </c>
      <c r="O24" s="3">
        <v>1</v>
      </c>
      <c r="P24" s="3" t="s">
        <v>36</v>
      </c>
      <c r="Q24" s="3">
        <v>1</v>
      </c>
      <c r="R24" s="13" t="s">
        <v>124</v>
      </c>
      <c r="S24" s="13" t="s">
        <v>125</v>
      </c>
      <c r="T24" s="13"/>
      <c r="U24" s="13"/>
    </row>
    <row r="25" spans="1:21" ht="134" customHeight="1">
      <c r="A25" s="3">
        <f t="shared" si="0"/>
        <v>23</v>
      </c>
      <c r="B25" s="4" t="s">
        <v>253</v>
      </c>
      <c r="C25" s="4" t="s">
        <v>240</v>
      </c>
      <c r="D25" s="3" t="s">
        <v>185</v>
      </c>
      <c r="E25" s="3">
        <v>1</v>
      </c>
      <c r="F25" s="3">
        <v>2018</v>
      </c>
      <c r="G25" s="17" t="s">
        <v>126</v>
      </c>
      <c r="H25" s="29" t="s">
        <v>127</v>
      </c>
      <c r="I25" s="60">
        <v>30</v>
      </c>
      <c r="J25" s="38" t="s">
        <v>268</v>
      </c>
      <c r="K25" s="11" t="s">
        <v>20</v>
      </c>
      <c r="L25" s="3" t="s">
        <v>34</v>
      </c>
      <c r="M25" s="3">
        <v>1</v>
      </c>
      <c r="N25" s="3">
        <v>0</v>
      </c>
      <c r="O25" s="3">
        <v>0</v>
      </c>
      <c r="P25" s="3"/>
      <c r="Q25" s="3">
        <v>1</v>
      </c>
      <c r="R25" s="13" t="s">
        <v>128</v>
      </c>
      <c r="S25" s="13" t="s">
        <v>129</v>
      </c>
      <c r="T25" s="13" t="s">
        <v>130</v>
      </c>
      <c r="U25" s="13"/>
    </row>
    <row r="26" spans="1:21" ht="97" customHeight="1">
      <c r="A26" s="3">
        <f t="shared" si="0"/>
        <v>24</v>
      </c>
      <c r="B26" s="4" t="s">
        <v>253</v>
      </c>
      <c r="C26" s="4" t="s">
        <v>240</v>
      </c>
      <c r="D26" s="3" t="s">
        <v>185</v>
      </c>
      <c r="E26" s="3">
        <v>1</v>
      </c>
      <c r="F26" s="3">
        <v>2019</v>
      </c>
      <c r="G26" s="17" t="s">
        <v>131</v>
      </c>
      <c r="H26" s="29" t="s">
        <v>132</v>
      </c>
      <c r="I26" s="60">
        <v>30</v>
      </c>
      <c r="J26" s="38" t="s">
        <v>268</v>
      </c>
      <c r="K26" s="11" t="s">
        <v>20</v>
      </c>
      <c r="L26" s="3" t="s">
        <v>34</v>
      </c>
      <c r="M26" s="3">
        <v>1</v>
      </c>
      <c r="N26" s="3">
        <v>0</v>
      </c>
      <c r="O26" s="3">
        <v>0</v>
      </c>
      <c r="P26" s="3" t="s">
        <v>97</v>
      </c>
      <c r="Q26" s="3">
        <v>1</v>
      </c>
      <c r="R26" s="13" t="s">
        <v>133</v>
      </c>
      <c r="S26" s="13"/>
      <c r="T26" s="13"/>
      <c r="U26" s="13"/>
    </row>
    <row r="27" spans="1:21" ht="101" customHeight="1">
      <c r="A27" s="3">
        <f t="shared" si="0"/>
        <v>25</v>
      </c>
      <c r="B27" s="4" t="s">
        <v>253</v>
      </c>
      <c r="C27" s="4" t="s">
        <v>240</v>
      </c>
      <c r="D27" s="3" t="s">
        <v>185</v>
      </c>
      <c r="E27" s="3">
        <v>1</v>
      </c>
      <c r="F27" s="3">
        <v>2017</v>
      </c>
      <c r="G27" s="17" t="s">
        <v>135</v>
      </c>
      <c r="H27" s="29" t="s">
        <v>134</v>
      </c>
      <c r="I27" s="60">
        <v>90</v>
      </c>
      <c r="J27" s="5" t="s">
        <v>55</v>
      </c>
      <c r="K27" s="11" t="s">
        <v>20</v>
      </c>
      <c r="L27" s="3" t="s">
        <v>19</v>
      </c>
      <c r="M27" s="3">
        <v>1</v>
      </c>
      <c r="N27" s="3">
        <v>0</v>
      </c>
      <c r="O27" s="3">
        <v>1</v>
      </c>
      <c r="P27" s="3"/>
      <c r="Q27" s="3">
        <v>0</v>
      </c>
      <c r="R27" s="13" t="s">
        <v>137</v>
      </c>
      <c r="S27" s="13" t="s">
        <v>138</v>
      </c>
      <c r="T27" s="13"/>
      <c r="U27" s="13"/>
    </row>
    <row r="28" spans="1:21" ht="86" customHeight="1">
      <c r="A28" s="3">
        <f t="shared" si="0"/>
        <v>26</v>
      </c>
      <c r="B28" s="12" t="s">
        <v>253</v>
      </c>
      <c r="C28" s="12" t="s">
        <v>257</v>
      </c>
      <c r="D28" s="3" t="s">
        <v>185</v>
      </c>
      <c r="E28" s="3">
        <v>0</v>
      </c>
      <c r="F28" s="3">
        <v>2017</v>
      </c>
      <c r="G28" s="8" t="s">
        <v>139</v>
      </c>
      <c r="H28" s="29" t="s">
        <v>140</v>
      </c>
      <c r="I28" s="60">
        <v>90</v>
      </c>
      <c r="J28" s="3" t="s">
        <v>66</v>
      </c>
      <c r="K28" s="11" t="s">
        <v>28</v>
      </c>
      <c r="L28" s="3" t="s">
        <v>19</v>
      </c>
      <c r="M28" s="3">
        <v>1</v>
      </c>
      <c r="N28" s="3">
        <v>0</v>
      </c>
      <c r="O28" s="3">
        <v>0</v>
      </c>
      <c r="P28" s="3" t="s">
        <v>97</v>
      </c>
      <c r="Q28" s="3">
        <v>1</v>
      </c>
      <c r="R28" s="13" t="s">
        <v>141</v>
      </c>
      <c r="S28" s="13"/>
      <c r="T28" s="13"/>
      <c r="U28" s="13"/>
    </row>
    <row r="29" spans="1:21" ht="83" customHeight="1">
      <c r="A29" s="3">
        <f t="shared" si="0"/>
        <v>27</v>
      </c>
      <c r="B29" s="12" t="s">
        <v>253</v>
      </c>
      <c r="C29" s="12" t="s">
        <v>258</v>
      </c>
      <c r="D29" s="3">
        <v>1</v>
      </c>
      <c r="E29" s="3">
        <v>1</v>
      </c>
      <c r="F29" s="3">
        <v>2016</v>
      </c>
      <c r="G29" s="35" t="s">
        <v>142</v>
      </c>
      <c r="H29" s="21" t="s">
        <v>143</v>
      </c>
      <c r="I29" s="60">
        <v>90</v>
      </c>
      <c r="J29" s="3" t="s">
        <v>75</v>
      </c>
      <c r="K29" s="62" t="s">
        <v>162</v>
      </c>
      <c r="L29" s="10" t="s">
        <v>116</v>
      </c>
      <c r="M29" s="3">
        <v>1</v>
      </c>
      <c r="N29" s="3">
        <v>0</v>
      </c>
      <c r="O29" s="3">
        <v>0</v>
      </c>
      <c r="P29" s="3" t="s">
        <v>19</v>
      </c>
      <c r="Q29" s="3" t="s">
        <v>19</v>
      </c>
      <c r="R29" s="13" t="s">
        <v>159</v>
      </c>
      <c r="S29" s="13"/>
      <c r="T29" s="13"/>
      <c r="U29" s="13"/>
    </row>
    <row r="30" spans="1:21" ht="97" customHeight="1">
      <c r="A30" s="3">
        <f t="shared" si="0"/>
        <v>28</v>
      </c>
      <c r="B30" s="12" t="s">
        <v>253</v>
      </c>
      <c r="C30" s="12" t="s">
        <v>259</v>
      </c>
      <c r="D30" s="3">
        <v>1</v>
      </c>
      <c r="E30" s="3">
        <v>1</v>
      </c>
      <c r="F30" s="3">
        <v>2018</v>
      </c>
      <c r="G30" s="17" t="s">
        <v>160</v>
      </c>
      <c r="H30" s="29" t="s">
        <v>144</v>
      </c>
      <c r="I30" s="60">
        <v>90</v>
      </c>
      <c r="J30" s="5" t="s">
        <v>55</v>
      </c>
      <c r="K30" s="41" t="s">
        <v>161</v>
      </c>
      <c r="L30" s="10" t="s">
        <v>116</v>
      </c>
      <c r="M30" s="3">
        <v>1</v>
      </c>
      <c r="N30" s="3">
        <v>0</v>
      </c>
      <c r="O30" s="3">
        <v>1</v>
      </c>
      <c r="P30" s="10" t="s">
        <v>270</v>
      </c>
      <c r="Q30" s="3">
        <v>0</v>
      </c>
      <c r="R30" s="13" t="s">
        <v>163</v>
      </c>
      <c r="S30" s="13" t="s">
        <v>164</v>
      </c>
      <c r="T30" s="13" t="s">
        <v>165</v>
      </c>
      <c r="U30" s="13"/>
    </row>
    <row r="31" spans="1:21" ht="80">
      <c r="A31" s="3">
        <f t="shared" si="0"/>
        <v>29</v>
      </c>
      <c r="B31" s="37" t="s">
        <v>253</v>
      </c>
      <c r="C31" s="37" t="s">
        <v>260</v>
      </c>
      <c r="D31" s="25">
        <v>0</v>
      </c>
      <c r="E31" s="25">
        <v>0</v>
      </c>
      <c r="F31" s="25">
        <v>2018</v>
      </c>
      <c r="G31" s="19" t="s">
        <v>145</v>
      </c>
      <c r="H31" s="29" t="s">
        <v>146</v>
      </c>
      <c r="I31" s="60" t="s">
        <v>54</v>
      </c>
      <c r="J31" s="3" t="s">
        <v>55</v>
      </c>
      <c r="K31" s="12" t="s">
        <v>166</v>
      </c>
      <c r="L31" s="3" t="s">
        <v>19</v>
      </c>
      <c r="M31" s="3">
        <v>0</v>
      </c>
      <c r="N31" s="3">
        <v>0</v>
      </c>
      <c r="O31" s="3">
        <v>0</v>
      </c>
      <c r="P31" s="3" t="s">
        <v>19</v>
      </c>
      <c r="Q31" s="3" t="s">
        <v>19</v>
      </c>
      <c r="R31" s="13" t="s">
        <v>167</v>
      </c>
      <c r="S31" s="13" t="s">
        <v>168</v>
      </c>
      <c r="T31" s="13"/>
      <c r="U31" s="13"/>
    </row>
    <row r="32" spans="1:21" ht="132" customHeight="1">
      <c r="A32" s="3">
        <f t="shared" si="0"/>
        <v>30</v>
      </c>
      <c r="B32" s="4" t="s">
        <v>253</v>
      </c>
      <c r="C32" s="4" t="s">
        <v>240</v>
      </c>
      <c r="D32" s="3" t="s">
        <v>185</v>
      </c>
      <c r="E32" s="3">
        <v>1</v>
      </c>
      <c r="F32" s="3">
        <v>2018</v>
      </c>
      <c r="G32" s="36" t="s">
        <v>187</v>
      </c>
      <c r="H32" s="29" t="s">
        <v>147</v>
      </c>
      <c r="I32" s="60">
        <v>60</v>
      </c>
      <c r="J32" s="38" t="s">
        <v>268</v>
      </c>
      <c r="K32" s="11" t="s">
        <v>28</v>
      </c>
      <c r="L32" s="10" t="s">
        <v>171</v>
      </c>
      <c r="M32" s="3">
        <v>1</v>
      </c>
      <c r="N32" s="3">
        <v>0</v>
      </c>
      <c r="O32" s="3">
        <v>0</v>
      </c>
      <c r="P32" s="3" t="s">
        <v>36</v>
      </c>
      <c r="Q32" s="3">
        <v>1</v>
      </c>
      <c r="R32" s="13" t="s">
        <v>170</v>
      </c>
      <c r="S32" s="13"/>
      <c r="T32" s="13"/>
      <c r="U32" s="13"/>
    </row>
    <row r="33" spans="1:21" ht="119">
      <c r="A33" s="3">
        <f>1+A32</f>
        <v>31</v>
      </c>
      <c r="B33" s="12" t="s">
        <v>253</v>
      </c>
      <c r="C33" s="12" t="s">
        <v>261</v>
      </c>
      <c r="D33" s="3" t="s">
        <v>185</v>
      </c>
      <c r="E33" s="3">
        <v>1</v>
      </c>
      <c r="F33" s="3">
        <v>2018</v>
      </c>
      <c r="G33" s="17" t="s">
        <v>149</v>
      </c>
      <c r="H33" s="38" t="s">
        <v>148</v>
      </c>
      <c r="I33" s="58">
        <v>80</v>
      </c>
      <c r="J33" s="5" t="s">
        <v>55</v>
      </c>
      <c r="K33" s="12" t="s">
        <v>175</v>
      </c>
      <c r="L33" s="3" t="s">
        <v>19</v>
      </c>
      <c r="M33" s="3">
        <v>0</v>
      </c>
      <c r="N33" s="3">
        <v>0</v>
      </c>
      <c r="O33" s="3">
        <v>0</v>
      </c>
      <c r="P33" s="10" t="s">
        <v>270</v>
      </c>
      <c r="Q33" s="3">
        <v>0</v>
      </c>
      <c r="R33" s="13" t="s">
        <v>172</v>
      </c>
      <c r="S33" s="13" t="s">
        <v>173</v>
      </c>
      <c r="T33" s="13" t="s">
        <v>174</v>
      </c>
      <c r="U33" s="13"/>
    </row>
    <row r="34" spans="1:21" ht="96" customHeight="1">
      <c r="A34" s="3">
        <f t="shared" si="0"/>
        <v>32</v>
      </c>
      <c r="B34" s="12" t="s">
        <v>253</v>
      </c>
      <c r="C34" s="12" t="s">
        <v>249</v>
      </c>
      <c r="D34" s="3">
        <v>0</v>
      </c>
      <c r="E34" s="3">
        <v>0</v>
      </c>
      <c r="F34" s="3">
        <v>2005</v>
      </c>
      <c r="G34" s="17" t="s">
        <v>150</v>
      </c>
      <c r="H34" s="29" t="s">
        <v>151</v>
      </c>
      <c r="I34" s="60">
        <v>90</v>
      </c>
      <c r="J34" s="3" t="s">
        <v>55</v>
      </c>
      <c r="K34" s="43" t="s">
        <v>177</v>
      </c>
      <c r="L34" s="3" t="s">
        <v>19</v>
      </c>
      <c r="M34" s="3">
        <v>0</v>
      </c>
      <c r="N34" s="3">
        <v>1</v>
      </c>
      <c r="O34" s="3">
        <v>0</v>
      </c>
      <c r="P34" s="44" t="s">
        <v>36</v>
      </c>
      <c r="Q34" s="3">
        <v>0</v>
      </c>
      <c r="R34" s="42" t="s">
        <v>176</v>
      </c>
      <c r="S34" s="13"/>
      <c r="T34" s="13"/>
      <c r="U34" s="13"/>
    </row>
    <row r="35" spans="1:21" ht="112" customHeight="1">
      <c r="A35" s="3">
        <f t="shared" si="0"/>
        <v>33</v>
      </c>
      <c r="B35" s="12" t="s">
        <v>253</v>
      </c>
      <c r="C35" s="12" t="s">
        <v>262</v>
      </c>
      <c r="D35" s="3">
        <v>0</v>
      </c>
      <c r="E35" s="3">
        <v>0</v>
      </c>
      <c r="F35" s="3">
        <v>2005</v>
      </c>
      <c r="G35" s="17" t="s">
        <v>153</v>
      </c>
      <c r="H35" s="39" t="s">
        <v>152</v>
      </c>
      <c r="I35" s="60">
        <v>100</v>
      </c>
      <c r="J35" s="3" t="s">
        <v>66</v>
      </c>
      <c r="K35" s="45" t="s">
        <v>177</v>
      </c>
      <c r="L35" s="3" t="s">
        <v>19</v>
      </c>
      <c r="M35" s="3">
        <v>1</v>
      </c>
      <c r="N35" s="3">
        <v>0</v>
      </c>
      <c r="O35" s="3">
        <v>0</v>
      </c>
      <c r="P35" s="3" t="s">
        <v>97</v>
      </c>
      <c r="Q35" s="3">
        <v>0</v>
      </c>
      <c r="R35" s="13" t="s">
        <v>178</v>
      </c>
      <c r="S35" s="13"/>
      <c r="T35" s="13"/>
      <c r="U35" s="13"/>
    </row>
    <row r="36" spans="1:21" ht="85" customHeight="1">
      <c r="A36" s="3">
        <f t="shared" si="0"/>
        <v>34</v>
      </c>
      <c r="B36" s="12" t="s">
        <v>253</v>
      </c>
      <c r="C36" s="12" t="s">
        <v>263</v>
      </c>
      <c r="D36" s="3">
        <v>1</v>
      </c>
      <c r="E36" s="3">
        <v>1</v>
      </c>
      <c r="F36" s="3">
        <v>2018</v>
      </c>
      <c r="G36" s="17" t="s">
        <v>157</v>
      </c>
      <c r="H36" s="29" t="s">
        <v>154</v>
      </c>
      <c r="I36" s="60">
        <v>90</v>
      </c>
      <c r="J36" s="3" t="s">
        <v>55</v>
      </c>
      <c r="K36" s="3" t="s">
        <v>66</v>
      </c>
      <c r="L36" s="10" t="s">
        <v>116</v>
      </c>
      <c r="M36" s="3">
        <v>1</v>
      </c>
      <c r="N36" s="3">
        <v>0</v>
      </c>
      <c r="O36" s="3">
        <v>1</v>
      </c>
      <c r="P36" s="3" t="s">
        <v>36</v>
      </c>
      <c r="Q36" s="3">
        <v>0</v>
      </c>
      <c r="R36" s="13" t="s">
        <v>179</v>
      </c>
      <c r="S36" s="13" t="s">
        <v>180</v>
      </c>
      <c r="T36" s="13"/>
      <c r="U36" s="13"/>
    </row>
    <row r="37" spans="1:21" ht="134" customHeight="1">
      <c r="A37" s="3">
        <f t="shared" si="0"/>
        <v>35</v>
      </c>
      <c r="B37" s="12" t="s">
        <v>253</v>
      </c>
      <c r="C37" s="12" t="s">
        <v>264</v>
      </c>
      <c r="D37" s="3">
        <v>0</v>
      </c>
      <c r="E37" s="3">
        <v>0</v>
      </c>
      <c r="F37" s="3">
        <v>2011</v>
      </c>
      <c r="G37" s="17" t="s">
        <v>156</v>
      </c>
      <c r="H37" s="29" t="s">
        <v>155</v>
      </c>
      <c r="I37" s="60">
        <v>70</v>
      </c>
      <c r="J37" s="5" t="s">
        <v>55</v>
      </c>
      <c r="K37" s="43" t="s">
        <v>181</v>
      </c>
      <c r="L37" s="3" t="s">
        <v>34</v>
      </c>
      <c r="M37" s="3">
        <v>1</v>
      </c>
      <c r="N37" s="3">
        <v>1</v>
      </c>
      <c r="O37" s="3">
        <v>0</v>
      </c>
      <c r="P37" s="3" t="s">
        <v>270</v>
      </c>
      <c r="Q37" s="3">
        <v>1</v>
      </c>
      <c r="R37" s="13" t="s">
        <v>182</v>
      </c>
      <c r="S37" s="13"/>
      <c r="T37" s="13"/>
      <c r="U37" s="13"/>
    </row>
    <row r="38" spans="1:21" ht="81" customHeight="1">
      <c r="A38" s="3">
        <f t="shared" si="0"/>
        <v>36</v>
      </c>
      <c r="B38" s="11" t="s">
        <v>191</v>
      </c>
      <c r="C38" s="11" t="s">
        <v>19</v>
      </c>
      <c r="D38" s="3"/>
      <c r="E38" s="3">
        <v>1</v>
      </c>
      <c r="F38" s="3">
        <v>2016</v>
      </c>
      <c r="G38" s="49" t="s">
        <v>193</v>
      </c>
      <c r="H38" s="29" t="s">
        <v>196</v>
      </c>
      <c r="I38" s="3" t="s">
        <v>191</v>
      </c>
      <c r="J38" s="3" t="s">
        <v>19</v>
      </c>
      <c r="K38" s="3" t="s">
        <v>19</v>
      </c>
      <c r="L38" s="3" t="s">
        <v>19</v>
      </c>
      <c r="M38" s="3" t="s">
        <v>19</v>
      </c>
      <c r="N38" s="3" t="s">
        <v>19</v>
      </c>
      <c r="O38" s="3" t="s">
        <v>19</v>
      </c>
      <c r="P38" s="3" t="s">
        <v>19</v>
      </c>
      <c r="Q38" s="3" t="s">
        <v>19</v>
      </c>
      <c r="R38" s="13"/>
      <c r="S38" s="13"/>
      <c r="T38" s="13"/>
      <c r="U38" s="13"/>
    </row>
    <row r="39" spans="1:21" ht="84" customHeight="1">
      <c r="A39" s="3">
        <f t="shared" si="0"/>
        <v>37</v>
      </c>
      <c r="B39" s="11" t="s">
        <v>191</v>
      </c>
      <c r="C39" s="11" t="s">
        <v>19</v>
      </c>
      <c r="D39" s="3">
        <v>1</v>
      </c>
      <c r="E39" s="3">
        <v>1</v>
      </c>
      <c r="F39" s="47">
        <v>2018</v>
      </c>
      <c r="G39" s="13" t="s">
        <v>192</v>
      </c>
      <c r="H39" s="3" t="s">
        <v>19</v>
      </c>
      <c r="I39" s="3" t="s">
        <v>191</v>
      </c>
      <c r="J39" s="3" t="s">
        <v>19</v>
      </c>
      <c r="K39" s="3" t="s">
        <v>19</v>
      </c>
      <c r="L39" s="3" t="s">
        <v>19</v>
      </c>
      <c r="M39" s="3" t="s">
        <v>19</v>
      </c>
      <c r="N39" s="3" t="s">
        <v>19</v>
      </c>
      <c r="O39" s="3" t="s">
        <v>19</v>
      </c>
      <c r="P39" s="3" t="s">
        <v>19</v>
      </c>
      <c r="Q39" s="3" t="s">
        <v>19</v>
      </c>
      <c r="R39" s="13"/>
      <c r="S39" s="13"/>
      <c r="T39" s="13"/>
      <c r="U39" s="13"/>
    </row>
    <row r="40" spans="1:21" ht="85" customHeight="1">
      <c r="A40" s="3">
        <f t="shared" si="0"/>
        <v>38</v>
      </c>
      <c r="B40" s="11" t="s">
        <v>191</v>
      </c>
      <c r="C40" s="11" t="s">
        <v>19</v>
      </c>
      <c r="D40" s="3">
        <v>1</v>
      </c>
      <c r="E40" s="3">
        <v>1</v>
      </c>
      <c r="F40" s="3">
        <v>2017</v>
      </c>
      <c r="G40" s="48" t="s">
        <v>194</v>
      </c>
      <c r="H40" s="3" t="s">
        <v>19</v>
      </c>
      <c r="I40" s="3" t="s">
        <v>191</v>
      </c>
      <c r="J40" s="3" t="s">
        <v>19</v>
      </c>
      <c r="K40" s="3" t="s">
        <v>19</v>
      </c>
      <c r="L40" s="3" t="s">
        <v>19</v>
      </c>
      <c r="M40" s="3" t="s">
        <v>19</v>
      </c>
      <c r="N40" s="3" t="s">
        <v>19</v>
      </c>
      <c r="O40" s="3" t="s">
        <v>19</v>
      </c>
      <c r="P40" s="3" t="s">
        <v>19</v>
      </c>
      <c r="Q40" s="3" t="s">
        <v>19</v>
      </c>
      <c r="R40" s="13"/>
      <c r="S40" s="13"/>
      <c r="T40" s="13"/>
      <c r="U40" s="13"/>
    </row>
    <row r="41" spans="1:21" ht="125" customHeight="1">
      <c r="A41" s="3">
        <f t="shared" si="0"/>
        <v>39</v>
      </c>
      <c r="B41" s="11" t="s">
        <v>191</v>
      </c>
      <c r="C41" s="11" t="s">
        <v>19</v>
      </c>
      <c r="D41" s="3">
        <v>1</v>
      </c>
      <c r="E41" s="3">
        <v>1</v>
      </c>
      <c r="F41" s="3">
        <v>2015</v>
      </c>
      <c r="G41" s="17" t="s">
        <v>195</v>
      </c>
      <c r="H41" s="3" t="s">
        <v>19</v>
      </c>
      <c r="I41" s="3" t="s">
        <v>191</v>
      </c>
      <c r="J41" s="3" t="s">
        <v>19</v>
      </c>
      <c r="K41" s="3" t="s">
        <v>19</v>
      </c>
      <c r="L41" s="3" t="s">
        <v>19</v>
      </c>
      <c r="M41" s="3" t="s">
        <v>19</v>
      </c>
      <c r="N41" s="3" t="s">
        <v>19</v>
      </c>
      <c r="O41" s="3" t="s">
        <v>19</v>
      </c>
      <c r="P41" s="3" t="s">
        <v>19</v>
      </c>
      <c r="Q41" s="3" t="s">
        <v>19</v>
      </c>
      <c r="R41" s="13"/>
      <c r="S41" s="13"/>
      <c r="T41" s="13"/>
      <c r="U41" s="13"/>
    </row>
    <row r="42" spans="1:21" ht="119">
      <c r="A42" s="3">
        <f t="shared" si="0"/>
        <v>40</v>
      </c>
      <c r="B42" s="12" t="s">
        <v>253</v>
      </c>
      <c r="C42" s="12" t="s">
        <v>256</v>
      </c>
      <c r="D42" s="3">
        <v>1</v>
      </c>
      <c r="E42" s="3">
        <v>1</v>
      </c>
      <c r="F42" s="3">
        <v>2017</v>
      </c>
      <c r="G42" s="54" t="s">
        <v>199</v>
      </c>
      <c r="H42" s="52" t="s">
        <v>200</v>
      </c>
      <c r="I42" s="58">
        <v>50</v>
      </c>
      <c r="J42" s="7" t="s">
        <v>269</v>
      </c>
      <c r="K42" s="3" t="s">
        <v>20</v>
      </c>
      <c r="L42" s="10" t="s">
        <v>201</v>
      </c>
      <c r="M42" s="3" t="s">
        <v>19</v>
      </c>
      <c r="N42" s="3" t="s">
        <v>19</v>
      </c>
      <c r="O42" s="3" t="s">
        <v>19</v>
      </c>
      <c r="P42" s="3" t="s">
        <v>36</v>
      </c>
      <c r="Q42" s="10">
        <v>1</v>
      </c>
      <c r="R42" s="50" t="s">
        <v>202</v>
      </c>
      <c r="S42" s="13" t="s">
        <v>203</v>
      </c>
      <c r="T42" s="13"/>
      <c r="U42" s="13"/>
    </row>
    <row r="43" spans="1:21" ht="115" customHeight="1">
      <c r="A43" s="3">
        <f t="shared" si="0"/>
        <v>41</v>
      </c>
      <c r="B43" s="12" t="s">
        <v>253</v>
      </c>
      <c r="C43" s="12" t="s">
        <v>265</v>
      </c>
      <c r="D43" s="10">
        <v>1</v>
      </c>
      <c r="E43" s="3">
        <v>1</v>
      </c>
      <c r="F43" s="3">
        <v>2017</v>
      </c>
      <c r="G43" s="53" t="s">
        <v>204</v>
      </c>
      <c r="H43" s="29" t="s">
        <v>205</v>
      </c>
      <c r="I43" s="60">
        <v>100</v>
      </c>
      <c r="J43" s="3" t="s">
        <v>66</v>
      </c>
      <c r="K43" s="3" t="s">
        <v>20</v>
      </c>
      <c r="L43" s="3" t="s">
        <v>19</v>
      </c>
      <c r="M43" s="3">
        <v>1</v>
      </c>
      <c r="N43" s="3">
        <v>0</v>
      </c>
      <c r="O43" s="3">
        <v>0</v>
      </c>
      <c r="P43" s="3" t="s">
        <v>97</v>
      </c>
      <c r="Q43" s="3">
        <v>1</v>
      </c>
      <c r="R43" s="13" t="s">
        <v>206</v>
      </c>
      <c r="S43" s="13"/>
      <c r="T43" s="13"/>
      <c r="U43" s="13"/>
    </row>
    <row r="44" spans="1:21" ht="85">
      <c r="A44" s="3">
        <f t="shared" si="0"/>
        <v>42</v>
      </c>
      <c r="B44" s="11" t="s">
        <v>255</v>
      </c>
      <c r="C44" s="11" t="s">
        <v>209</v>
      </c>
      <c r="D44" s="3">
        <v>1</v>
      </c>
      <c r="E44" s="3">
        <v>1</v>
      </c>
      <c r="F44" s="3">
        <v>2019</v>
      </c>
      <c r="G44" s="54" t="s">
        <v>207</v>
      </c>
      <c r="H44" s="51" t="s">
        <v>208</v>
      </c>
      <c r="I44" s="60">
        <v>100</v>
      </c>
      <c r="J44" s="10" t="s">
        <v>66</v>
      </c>
      <c r="K44" s="3" t="s">
        <v>66</v>
      </c>
      <c r="L44" s="3" t="s">
        <v>19</v>
      </c>
      <c r="M44" s="3">
        <v>1</v>
      </c>
      <c r="N44" s="3">
        <v>1</v>
      </c>
      <c r="O44" s="3">
        <v>1</v>
      </c>
      <c r="P44" s="3" t="s">
        <v>36</v>
      </c>
      <c r="Q44" s="3">
        <v>1</v>
      </c>
      <c r="R44" s="13" t="s">
        <v>210</v>
      </c>
      <c r="S44" s="13"/>
      <c r="T44" s="13"/>
      <c r="U44" s="13"/>
    </row>
    <row r="45" spans="1:21" ht="100" customHeight="1">
      <c r="A45" s="3">
        <f t="shared" si="0"/>
        <v>43</v>
      </c>
      <c r="B45" s="11" t="s">
        <v>255</v>
      </c>
      <c r="C45" s="11" t="s">
        <v>211</v>
      </c>
      <c r="D45" s="3">
        <v>1</v>
      </c>
      <c r="E45" s="3">
        <v>1</v>
      </c>
      <c r="F45" s="3">
        <v>2018</v>
      </c>
      <c r="G45" s="54" t="s">
        <v>212</v>
      </c>
      <c r="H45" s="3" t="s">
        <v>19</v>
      </c>
      <c r="I45" s="60">
        <v>100</v>
      </c>
      <c r="J45" s="3" t="s">
        <v>66</v>
      </c>
      <c r="K45" s="3" t="s">
        <v>20</v>
      </c>
      <c r="L45" s="3" t="s">
        <v>19</v>
      </c>
      <c r="M45" s="3">
        <v>1</v>
      </c>
      <c r="N45" s="3">
        <v>0</v>
      </c>
      <c r="O45" s="3">
        <v>1</v>
      </c>
      <c r="P45" s="3" t="s">
        <v>97</v>
      </c>
      <c r="Q45" s="3">
        <v>0</v>
      </c>
      <c r="R45" s="13" t="s">
        <v>214</v>
      </c>
      <c r="S45" s="13" t="s">
        <v>213</v>
      </c>
      <c r="T45" s="13"/>
      <c r="U45" s="13"/>
    </row>
    <row r="46" spans="1:21" ht="131" customHeight="1">
      <c r="A46" s="3">
        <f t="shared" si="0"/>
        <v>44</v>
      </c>
      <c r="B46" s="11" t="s">
        <v>255</v>
      </c>
      <c r="C46" s="12" t="s">
        <v>209</v>
      </c>
      <c r="D46" s="3">
        <v>1</v>
      </c>
      <c r="E46" s="3">
        <v>1</v>
      </c>
      <c r="F46" s="3">
        <v>2019</v>
      </c>
      <c r="G46" s="54" t="s">
        <v>216</v>
      </c>
      <c r="H46" s="21" t="s">
        <v>217</v>
      </c>
      <c r="I46" s="60">
        <v>100</v>
      </c>
      <c r="J46" s="10" t="s">
        <v>66</v>
      </c>
      <c r="K46" s="10" t="s">
        <v>215</v>
      </c>
      <c r="L46" s="3" t="s">
        <v>19</v>
      </c>
      <c r="M46" s="3">
        <v>0</v>
      </c>
      <c r="N46" s="3">
        <v>1</v>
      </c>
      <c r="O46" s="3">
        <v>1</v>
      </c>
      <c r="P46" s="3" t="s">
        <v>36</v>
      </c>
      <c r="Q46" s="3">
        <v>1</v>
      </c>
      <c r="R46" s="13" t="s">
        <v>218</v>
      </c>
      <c r="S46" s="13" t="s">
        <v>219</v>
      </c>
      <c r="T46" s="13"/>
      <c r="U46" s="13"/>
    </row>
    <row r="47" spans="1:21" ht="120" customHeight="1">
      <c r="A47" s="3">
        <f t="shared" si="0"/>
        <v>45</v>
      </c>
      <c r="B47" s="12" t="s">
        <v>253</v>
      </c>
      <c r="C47" s="12" t="s">
        <v>266</v>
      </c>
      <c r="D47" s="3" t="s">
        <v>185</v>
      </c>
      <c r="E47" s="3">
        <v>1</v>
      </c>
      <c r="F47" s="3">
        <v>2014</v>
      </c>
      <c r="G47" s="56" t="s">
        <v>220</v>
      </c>
      <c r="H47" s="29" t="s">
        <v>221</v>
      </c>
      <c r="I47" s="60">
        <v>80</v>
      </c>
      <c r="J47" s="5" t="s">
        <v>55</v>
      </c>
      <c r="K47" s="10" t="s">
        <v>222</v>
      </c>
      <c r="L47" s="10" t="s">
        <v>116</v>
      </c>
      <c r="M47" s="3">
        <v>1</v>
      </c>
      <c r="N47" s="3">
        <v>0</v>
      </c>
      <c r="O47" s="3">
        <v>0</v>
      </c>
      <c r="P47" s="3" t="s">
        <v>36</v>
      </c>
      <c r="Q47" s="3">
        <v>0</v>
      </c>
      <c r="R47" s="55" t="s">
        <v>223</v>
      </c>
      <c r="S47" s="13" t="s">
        <v>224</v>
      </c>
      <c r="T47" s="13" t="s">
        <v>225</v>
      </c>
      <c r="U47" s="13" t="s">
        <v>226</v>
      </c>
    </row>
    <row r="48" spans="1:21" ht="87" customHeight="1">
      <c r="A48" s="3">
        <f t="shared" si="0"/>
        <v>46</v>
      </c>
      <c r="B48" s="12" t="s">
        <v>253</v>
      </c>
      <c r="C48" s="12" t="s">
        <v>256</v>
      </c>
      <c r="D48" s="3">
        <v>1</v>
      </c>
      <c r="E48" s="3">
        <v>1</v>
      </c>
      <c r="F48" s="3">
        <v>2015</v>
      </c>
      <c r="G48" s="53" t="s">
        <v>227</v>
      </c>
      <c r="H48" s="57" t="s">
        <v>228</v>
      </c>
      <c r="I48" s="60">
        <v>5</v>
      </c>
      <c r="J48" s="38" t="s">
        <v>268</v>
      </c>
      <c r="K48" s="3" t="s">
        <v>20</v>
      </c>
      <c r="L48" s="3" t="s">
        <v>34</v>
      </c>
      <c r="M48" s="3">
        <v>0</v>
      </c>
      <c r="N48" s="3">
        <v>0</v>
      </c>
      <c r="O48" s="3">
        <v>0</v>
      </c>
      <c r="P48" s="3"/>
      <c r="Q48" s="3" t="s">
        <v>19</v>
      </c>
      <c r="R48" s="13" t="s">
        <v>229</v>
      </c>
      <c r="S48" s="13"/>
      <c r="T48" s="13"/>
      <c r="U48" s="13"/>
    </row>
    <row r="49" spans="1:21" ht="96">
      <c r="A49" s="3">
        <f t="shared" si="0"/>
        <v>47</v>
      </c>
      <c r="B49" s="12" t="s">
        <v>253</v>
      </c>
      <c r="C49" s="12" t="s">
        <v>267</v>
      </c>
      <c r="D49" s="3">
        <v>1</v>
      </c>
      <c r="E49" s="3">
        <v>1</v>
      </c>
      <c r="F49" s="3">
        <v>2018</v>
      </c>
      <c r="G49" s="17" t="s">
        <v>230</v>
      </c>
      <c r="H49" s="29" t="s">
        <v>231</v>
      </c>
      <c r="I49" s="60" t="s">
        <v>39</v>
      </c>
      <c r="J49" s="3" t="s">
        <v>19</v>
      </c>
      <c r="K49" s="3" t="s">
        <v>19</v>
      </c>
      <c r="L49" s="3" t="s">
        <v>19</v>
      </c>
      <c r="M49" s="3" t="s">
        <v>19</v>
      </c>
      <c r="N49" s="3" t="s">
        <v>19</v>
      </c>
      <c r="O49" s="3" t="s">
        <v>19</v>
      </c>
      <c r="P49" s="3" t="s">
        <v>19</v>
      </c>
      <c r="Q49" s="3" t="s">
        <v>19</v>
      </c>
      <c r="R49" s="13" t="s">
        <v>232</v>
      </c>
      <c r="S49" s="13" t="s">
        <v>233</v>
      </c>
      <c r="T49" s="13"/>
      <c r="U49" s="13"/>
    </row>
    <row r="50" spans="1:21" ht="117" customHeight="1">
      <c r="A50" s="3">
        <f t="shared" si="0"/>
        <v>48</v>
      </c>
      <c r="B50" s="10" t="s">
        <v>253</v>
      </c>
      <c r="C50" s="10" t="s">
        <v>256</v>
      </c>
      <c r="D50" s="18">
        <v>1</v>
      </c>
      <c r="E50" s="18">
        <v>1</v>
      </c>
      <c r="F50" s="18">
        <v>2019</v>
      </c>
      <c r="G50" s="73" t="s">
        <v>234</v>
      </c>
      <c r="H50" s="29" t="s">
        <v>235</v>
      </c>
      <c r="I50" s="60">
        <v>5</v>
      </c>
      <c r="J50" s="3" t="s">
        <v>19</v>
      </c>
      <c r="K50" s="3" t="s">
        <v>19</v>
      </c>
      <c r="L50" s="3" t="s">
        <v>19</v>
      </c>
      <c r="M50" s="3" t="s">
        <v>19</v>
      </c>
      <c r="N50" s="3" t="s">
        <v>19</v>
      </c>
      <c r="O50" s="3" t="s">
        <v>19</v>
      </c>
      <c r="P50" s="3" t="s">
        <v>19</v>
      </c>
      <c r="Q50" s="3" t="s">
        <v>19</v>
      </c>
      <c r="R50" s="13" t="s">
        <v>236</v>
      </c>
      <c r="S50" s="13" t="s">
        <v>237</v>
      </c>
      <c r="T50" s="27" t="s">
        <v>238</v>
      </c>
      <c r="U50" s="13"/>
    </row>
    <row r="51" spans="1:21" ht="129" customHeight="1">
      <c r="A51" s="3">
        <v>49</v>
      </c>
      <c r="B51" s="10" t="s">
        <v>253</v>
      </c>
      <c r="C51" s="72" t="s">
        <v>279</v>
      </c>
      <c r="D51" s="18">
        <v>0</v>
      </c>
      <c r="E51" s="18">
        <v>0</v>
      </c>
      <c r="F51" s="18">
        <v>1995</v>
      </c>
      <c r="G51" s="77" t="s">
        <v>280</v>
      </c>
      <c r="H51" s="74" t="s">
        <v>281</v>
      </c>
      <c r="I51" s="60">
        <v>5</v>
      </c>
      <c r="J51" s="38" t="s">
        <v>268</v>
      </c>
      <c r="K51" s="3" t="s">
        <v>283</v>
      </c>
      <c r="L51" s="3" t="s">
        <v>282</v>
      </c>
      <c r="M51" s="3" t="s">
        <v>19</v>
      </c>
      <c r="N51" s="3" t="s">
        <v>19</v>
      </c>
      <c r="O51" s="3" t="s">
        <v>19</v>
      </c>
      <c r="P51" s="3" t="s">
        <v>36</v>
      </c>
      <c r="Q51" s="3" t="s">
        <v>19</v>
      </c>
      <c r="R51" s="13" t="s">
        <v>284</v>
      </c>
      <c r="S51" s="13"/>
      <c r="T51" s="13"/>
      <c r="U51" s="13"/>
    </row>
    <row r="52" spans="1:21" ht="98" customHeight="1">
      <c r="A52" s="3">
        <v>50</v>
      </c>
      <c r="B52" s="11" t="s">
        <v>253</v>
      </c>
      <c r="C52" s="10" t="s">
        <v>287</v>
      </c>
      <c r="D52" s="3" t="s">
        <v>185</v>
      </c>
      <c r="E52" s="3">
        <v>1</v>
      </c>
      <c r="F52" s="3">
        <v>2019</v>
      </c>
      <c r="G52" s="78" t="s">
        <v>285</v>
      </c>
      <c r="H52" s="29" t="s">
        <v>286</v>
      </c>
      <c r="I52" s="60">
        <v>90</v>
      </c>
      <c r="J52" s="3" t="s">
        <v>66</v>
      </c>
      <c r="K52" s="79" t="s">
        <v>288</v>
      </c>
      <c r="L52" s="3"/>
      <c r="M52" s="3">
        <v>0</v>
      </c>
      <c r="N52" s="3">
        <v>1</v>
      </c>
      <c r="O52" s="3">
        <v>1</v>
      </c>
      <c r="P52" s="3" t="s">
        <v>36</v>
      </c>
      <c r="Q52" s="3">
        <v>1</v>
      </c>
      <c r="R52" s="13"/>
      <c r="S52" s="13"/>
      <c r="T52" s="13"/>
      <c r="U52" s="13"/>
    </row>
    <row r="53" spans="1:21" ht="108" customHeight="1">
      <c r="A53" s="3">
        <v>51</v>
      </c>
      <c r="B53" s="11" t="s">
        <v>253</v>
      </c>
      <c r="C53" s="10" t="s">
        <v>290</v>
      </c>
      <c r="D53" s="3" t="s">
        <v>185</v>
      </c>
      <c r="E53" s="3">
        <v>1</v>
      </c>
      <c r="F53" s="3">
        <v>2019</v>
      </c>
      <c r="G53" s="80" t="s">
        <v>289</v>
      </c>
      <c r="H53" s="29" t="s">
        <v>291</v>
      </c>
      <c r="I53" s="60" t="s">
        <v>292</v>
      </c>
      <c r="J53" s="3" t="s">
        <v>19</v>
      </c>
      <c r="K53" s="3" t="s">
        <v>54</v>
      </c>
      <c r="L53" s="3" t="s">
        <v>19</v>
      </c>
      <c r="M53" s="3" t="s">
        <v>19</v>
      </c>
      <c r="N53" s="3" t="s">
        <v>19</v>
      </c>
      <c r="O53" s="3" t="s">
        <v>19</v>
      </c>
      <c r="P53" s="3" t="s">
        <v>270</v>
      </c>
      <c r="Q53" s="3">
        <v>1</v>
      </c>
      <c r="R53" s="13"/>
      <c r="S53" s="13"/>
      <c r="T53" s="13"/>
      <c r="U53" s="13"/>
    </row>
    <row r="54" spans="1:21" ht="119" customHeight="1">
      <c r="A54" s="3">
        <v>52</v>
      </c>
      <c r="B54" s="11" t="s">
        <v>253</v>
      </c>
      <c r="C54" s="10" t="s">
        <v>294</v>
      </c>
      <c r="D54" s="3">
        <v>1</v>
      </c>
      <c r="E54" s="3">
        <v>1</v>
      </c>
      <c r="F54" s="3">
        <v>2019</v>
      </c>
      <c r="G54" s="17" t="s">
        <v>295</v>
      </c>
      <c r="H54" s="51" t="s">
        <v>293</v>
      </c>
      <c r="I54" s="60">
        <v>80</v>
      </c>
      <c r="J54" s="3" t="s">
        <v>66</v>
      </c>
      <c r="K54" s="3" t="s">
        <v>296</v>
      </c>
      <c r="L54" s="3" t="s">
        <v>19</v>
      </c>
      <c r="M54" s="3">
        <v>1</v>
      </c>
      <c r="N54" s="3">
        <v>0</v>
      </c>
      <c r="O54" s="3">
        <v>1</v>
      </c>
      <c r="P54" s="3" t="s">
        <v>270</v>
      </c>
      <c r="Q54" s="3">
        <v>0</v>
      </c>
      <c r="R54" s="13"/>
      <c r="S54" s="13"/>
      <c r="T54" s="13"/>
      <c r="U54" s="13"/>
    </row>
    <row r="55" spans="1:21" ht="100" customHeight="1">
      <c r="A55" s="3">
        <v>53</v>
      </c>
      <c r="B55" s="11" t="s">
        <v>253</v>
      </c>
      <c r="C55" s="11" t="s">
        <v>256</v>
      </c>
      <c r="D55" s="3">
        <v>1</v>
      </c>
      <c r="E55" s="3">
        <v>1</v>
      </c>
      <c r="F55" s="3">
        <v>2007</v>
      </c>
      <c r="G55" s="17" t="s">
        <v>297</v>
      </c>
      <c r="H55" s="74" t="s">
        <v>298</v>
      </c>
      <c r="I55" s="60">
        <v>20</v>
      </c>
      <c r="J55" s="3" t="s">
        <v>268</v>
      </c>
      <c r="K55" s="10" t="s">
        <v>299</v>
      </c>
      <c r="L55" s="3" t="s">
        <v>282</v>
      </c>
      <c r="M55" s="3" t="s">
        <v>19</v>
      </c>
      <c r="N55" s="3" t="s">
        <v>19</v>
      </c>
      <c r="O55" s="3" t="s">
        <v>19</v>
      </c>
      <c r="P55" s="3" t="s">
        <v>97</v>
      </c>
      <c r="Q55" s="3">
        <v>1</v>
      </c>
      <c r="R55" s="13"/>
      <c r="S55" s="13"/>
      <c r="T55" s="13"/>
      <c r="U55" s="13"/>
    </row>
    <row r="56" spans="1:21" ht="133" customHeight="1">
      <c r="A56" s="3">
        <v>54</v>
      </c>
      <c r="B56" s="11" t="s">
        <v>253</v>
      </c>
      <c r="C56" s="10" t="s">
        <v>301</v>
      </c>
      <c r="D56" s="3" t="s">
        <v>185</v>
      </c>
      <c r="E56" s="3">
        <v>1</v>
      </c>
      <c r="F56" s="3">
        <v>2020</v>
      </c>
      <c r="G56" s="17" t="s">
        <v>300</v>
      </c>
      <c r="H56" s="29" t="s">
        <v>302</v>
      </c>
      <c r="I56" s="60">
        <v>80</v>
      </c>
      <c r="J56" s="3" t="s">
        <v>55</v>
      </c>
      <c r="K56" s="10" t="s">
        <v>303</v>
      </c>
      <c r="L56" s="3" t="s">
        <v>304</v>
      </c>
      <c r="M56" s="3">
        <v>1</v>
      </c>
      <c r="N56" s="3">
        <v>1</v>
      </c>
      <c r="O56" s="3">
        <v>1</v>
      </c>
      <c r="P56" s="3" t="s">
        <v>270</v>
      </c>
      <c r="Q56" s="3">
        <v>1</v>
      </c>
      <c r="R56" s="13"/>
      <c r="S56" s="13"/>
      <c r="T56" s="13"/>
      <c r="U56" s="13"/>
    </row>
    <row r="57" spans="1:21" ht="119" customHeight="1">
      <c r="A57" s="3">
        <v>55</v>
      </c>
      <c r="B57" s="11" t="s">
        <v>253</v>
      </c>
      <c r="C57" s="10" t="s">
        <v>307</v>
      </c>
      <c r="D57" s="3">
        <v>1</v>
      </c>
      <c r="E57" s="3">
        <v>1</v>
      </c>
      <c r="F57" s="3">
        <v>2020</v>
      </c>
      <c r="G57" s="17" t="s">
        <v>306</v>
      </c>
      <c r="H57" s="74" t="s">
        <v>305</v>
      </c>
      <c r="I57" s="60">
        <v>80</v>
      </c>
      <c r="J57" s="3" t="s">
        <v>66</v>
      </c>
      <c r="K57" s="3" t="s">
        <v>308</v>
      </c>
      <c r="L57" s="3" t="s">
        <v>19</v>
      </c>
      <c r="M57" s="3">
        <v>0</v>
      </c>
      <c r="N57" s="3">
        <v>1</v>
      </c>
      <c r="O57" s="3">
        <v>1</v>
      </c>
      <c r="P57" s="3" t="s">
        <v>97</v>
      </c>
      <c r="Q57" s="3">
        <v>0</v>
      </c>
      <c r="R57" s="13"/>
      <c r="S57" s="13"/>
      <c r="T57" s="13"/>
      <c r="U57" s="13"/>
    </row>
    <row r="58" spans="1:21" ht="107" customHeight="1">
      <c r="A58" s="3">
        <v>56</v>
      </c>
      <c r="B58" s="3" t="s">
        <v>253</v>
      </c>
      <c r="C58" s="3" t="s">
        <v>242</v>
      </c>
      <c r="D58" s="3">
        <v>1</v>
      </c>
      <c r="E58" s="3">
        <v>1</v>
      </c>
      <c r="F58" s="3">
        <v>2019</v>
      </c>
      <c r="G58" s="14" t="s">
        <v>309</v>
      </c>
      <c r="H58" s="74" t="s">
        <v>310</v>
      </c>
      <c r="I58" s="60">
        <v>90</v>
      </c>
      <c r="J58" s="3" t="s">
        <v>66</v>
      </c>
      <c r="K58" s="10" t="s">
        <v>311</v>
      </c>
      <c r="L58" s="3" t="s">
        <v>19</v>
      </c>
      <c r="M58" s="3">
        <v>1</v>
      </c>
      <c r="N58" s="3">
        <v>0</v>
      </c>
      <c r="O58" s="3">
        <v>0</v>
      </c>
      <c r="P58" s="3" t="s">
        <v>36</v>
      </c>
      <c r="Q58" s="3">
        <v>0</v>
      </c>
      <c r="R58" s="13"/>
      <c r="S58" s="13"/>
      <c r="T58" s="13"/>
      <c r="U58" s="13"/>
    </row>
    <row r="59" spans="1:21" ht="102" customHeight="1">
      <c r="A59" s="3"/>
      <c r="B59" s="3"/>
      <c r="C59" s="3"/>
      <c r="D59" s="3"/>
      <c r="E59" s="3"/>
      <c r="F59" s="3"/>
      <c r="G59" s="1"/>
      <c r="H59" s="75"/>
      <c r="I59" s="60"/>
      <c r="J59" s="1"/>
      <c r="K59" s="84"/>
      <c r="L59" s="84"/>
      <c r="M59" s="3"/>
      <c r="N59" s="3"/>
      <c r="O59" s="3"/>
      <c r="P59" s="3"/>
      <c r="Q59" s="3"/>
      <c r="R59" s="13"/>
      <c r="S59" s="13"/>
      <c r="T59" s="13"/>
      <c r="U59" s="13"/>
    </row>
    <row r="60" spans="1:21" ht="113" customHeight="1">
      <c r="A60" s="3"/>
      <c r="B60" s="3"/>
      <c r="C60" s="3"/>
      <c r="D60" s="3"/>
      <c r="E60" s="3"/>
      <c r="F60" s="3"/>
      <c r="G60" s="1"/>
      <c r="H60" s="75"/>
      <c r="I60" s="60"/>
      <c r="J60" s="1"/>
      <c r="K60" s="84"/>
      <c r="L60" s="84"/>
      <c r="M60" s="3"/>
      <c r="N60" s="3"/>
      <c r="O60" s="3"/>
      <c r="P60" s="3"/>
      <c r="Q60" s="3"/>
      <c r="R60" s="13"/>
      <c r="S60" s="13"/>
      <c r="T60" s="13"/>
      <c r="U60" s="13"/>
    </row>
    <row r="61" spans="1:21" ht="112" customHeight="1">
      <c r="A61" s="3"/>
      <c r="B61" s="3"/>
      <c r="C61" s="3"/>
      <c r="D61" s="3"/>
      <c r="E61" s="3"/>
      <c r="F61" s="3"/>
      <c r="G61" s="1"/>
      <c r="H61" s="75"/>
      <c r="I61" s="60"/>
      <c r="J61" s="1"/>
      <c r="K61" s="84"/>
      <c r="L61" s="84"/>
      <c r="M61" s="3"/>
      <c r="N61" s="3"/>
      <c r="O61" s="3"/>
      <c r="P61" s="3"/>
      <c r="Q61" s="3"/>
      <c r="R61" s="13"/>
      <c r="S61" s="13"/>
      <c r="T61" s="13"/>
      <c r="U61" s="13"/>
    </row>
    <row r="62" spans="1:21" ht="113" customHeight="1">
      <c r="A62" s="3"/>
      <c r="B62" s="3"/>
      <c r="C62" s="3"/>
      <c r="D62" s="3"/>
      <c r="E62" s="3"/>
      <c r="F62" s="3"/>
      <c r="G62" s="1"/>
      <c r="H62" s="75"/>
      <c r="I62" s="60"/>
      <c r="J62" s="1"/>
      <c r="K62" s="84"/>
      <c r="L62" s="84"/>
      <c r="M62" s="3"/>
      <c r="N62" s="3"/>
      <c r="O62" s="3"/>
      <c r="P62" s="3"/>
      <c r="Q62" s="3"/>
      <c r="R62" s="13"/>
      <c r="S62" s="13"/>
      <c r="T62" s="13"/>
      <c r="U62" s="13"/>
    </row>
    <row r="63" spans="1:21" ht="99" customHeight="1">
      <c r="A63" s="3"/>
      <c r="B63" s="3"/>
      <c r="C63" s="3"/>
      <c r="D63" s="3"/>
      <c r="E63" s="3"/>
      <c r="F63" s="3"/>
      <c r="G63" s="1"/>
      <c r="H63" s="75"/>
      <c r="I63" s="60"/>
      <c r="J63" s="1"/>
      <c r="K63" s="84"/>
      <c r="L63" s="84"/>
      <c r="M63" s="3"/>
      <c r="N63" s="3"/>
      <c r="O63" s="3"/>
      <c r="P63" s="3"/>
      <c r="Q63" s="3"/>
      <c r="R63" s="13"/>
      <c r="S63" s="13"/>
      <c r="T63" s="13"/>
      <c r="U63" s="13"/>
    </row>
    <row r="64" spans="1:21">
      <c r="A64" s="3"/>
      <c r="B64" s="3"/>
      <c r="C64" s="3"/>
      <c r="D64" s="3"/>
      <c r="E64" s="3"/>
      <c r="F64" s="3"/>
      <c r="G64" s="1"/>
      <c r="H64" s="75"/>
      <c r="I64" s="60"/>
      <c r="J64" s="1"/>
      <c r="K64" s="84"/>
      <c r="L64" s="84"/>
      <c r="M64" s="3"/>
      <c r="N64" s="3"/>
      <c r="O64" s="3"/>
      <c r="P64" s="3"/>
      <c r="Q64" s="3"/>
      <c r="R64" s="13"/>
      <c r="S64" s="13"/>
      <c r="T64" s="13"/>
      <c r="U64" s="13"/>
    </row>
    <row r="65" spans="1:21">
      <c r="A65" s="3"/>
      <c r="B65" s="3"/>
      <c r="C65" s="3"/>
      <c r="D65" s="3"/>
      <c r="E65" s="3"/>
      <c r="F65" s="3"/>
      <c r="G65" s="1"/>
      <c r="H65" s="75"/>
      <c r="I65" s="60"/>
      <c r="J65" s="1"/>
      <c r="K65" s="84"/>
      <c r="L65" s="84"/>
      <c r="M65" s="3"/>
      <c r="N65" s="3"/>
      <c r="O65" s="3"/>
      <c r="P65" s="3"/>
      <c r="Q65" s="3"/>
      <c r="R65" s="13"/>
      <c r="S65" s="13"/>
      <c r="T65" s="13"/>
      <c r="U65" s="13"/>
    </row>
    <row r="66" spans="1:21">
      <c r="A66" s="3"/>
      <c r="B66" s="3"/>
      <c r="C66" s="3"/>
      <c r="D66" s="3"/>
      <c r="E66" s="3"/>
      <c r="F66" s="3"/>
      <c r="G66" s="1"/>
      <c r="H66" s="75"/>
      <c r="I66" s="60"/>
      <c r="J66" s="1"/>
      <c r="K66" s="84"/>
      <c r="L66" s="84"/>
      <c r="M66" s="3"/>
      <c r="N66" s="3"/>
      <c r="O66" s="3"/>
      <c r="P66" s="3"/>
      <c r="Q66" s="3"/>
      <c r="R66" s="13"/>
      <c r="S66" s="13"/>
      <c r="T66" s="13"/>
      <c r="U66" s="13"/>
    </row>
    <row r="67" spans="1:21">
      <c r="A67" s="3"/>
      <c r="B67" s="3"/>
      <c r="C67" s="3"/>
      <c r="D67" s="3"/>
      <c r="E67" s="3"/>
      <c r="F67" s="3"/>
      <c r="G67" s="1"/>
      <c r="H67" s="75"/>
      <c r="I67" s="60"/>
      <c r="J67" s="1"/>
      <c r="K67" s="84"/>
      <c r="L67" s="84"/>
      <c r="M67" s="3"/>
      <c r="N67" s="3"/>
      <c r="O67" s="3"/>
      <c r="P67" s="3"/>
      <c r="Q67" s="3"/>
      <c r="R67" s="13"/>
      <c r="S67" s="13"/>
      <c r="T67" s="13"/>
      <c r="U67" s="13"/>
    </row>
    <row r="68" spans="1:21">
      <c r="A68" s="3"/>
      <c r="B68" s="3"/>
      <c r="C68" s="3"/>
      <c r="D68" s="3"/>
      <c r="E68" s="3"/>
      <c r="F68" s="3"/>
      <c r="G68" s="1"/>
      <c r="H68" s="75"/>
      <c r="I68" s="60"/>
      <c r="J68" s="1"/>
      <c r="K68" s="84"/>
      <c r="L68" s="84"/>
      <c r="M68" s="3"/>
      <c r="N68" s="3"/>
      <c r="O68" s="3"/>
      <c r="P68" s="3"/>
      <c r="Q68" s="3"/>
      <c r="R68" s="13"/>
      <c r="S68" s="13"/>
      <c r="T68" s="13"/>
      <c r="U68" s="13"/>
    </row>
    <row r="69" spans="1:21">
      <c r="A69" s="1"/>
      <c r="B69" s="1"/>
      <c r="C69" s="1"/>
      <c r="D69" s="3"/>
      <c r="E69" s="3"/>
      <c r="F69" s="3"/>
      <c r="G69" s="1"/>
      <c r="H69" s="1"/>
      <c r="I69" s="76"/>
      <c r="J69" s="1"/>
      <c r="K69" s="84"/>
      <c r="L69" s="84"/>
      <c r="M69" s="84"/>
      <c r="N69" s="84"/>
      <c r="O69" s="3"/>
      <c r="P69" s="3"/>
      <c r="Q69" s="3"/>
      <c r="R69" s="1"/>
      <c r="S69" s="1"/>
      <c r="T69" s="1"/>
      <c r="U69" s="1"/>
    </row>
    <row r="70" spans="1:21">
      <c r="A70" s="1"/>
      <c r="B70" s="1"/>
      <c r="C70" s="1"/>
      <c r="D70" s="3"/>
      <c r="E70" s="3"/>
      <c r="F70" s="3"/>
      <c r="G70" s="1"/>
      <c r="H70" s="1"/>
      <c r="I70" s="76"/>
      <c r="J70" s="1"/>
      <c r="K70" s="84"/>
      <c r="L70" s="84"/>
      <c r="M70" s="84"/>
      <c r="N70" s="84"/>
      <c r="O70" s="3"/>
      <c r="P70" s="3"/>
      <c r="Q70" s="3"/>
      <c r="R70" s="1"/>
      <c r="S70" s="1"/>
      <c r="T70" s="1"/>
      <c r="U70" s="1"/>
    </row>
  </sheetData>
  <mergeCells count="1">
    <mergeCell ref="A1:U1"/>
  </mergeCells>
  <phoneticPr fontId="4" type="noConversion"/>
  <hyperlinks>
    <hyperlink ref="H4" r:id="rId1" display="https://doi.org/10.7554/eLife.33423" xr:uid="{CC46B415-6765-7D49-81A1-DC386700E410}"/>
    <hyperlink ref="H5" r:id="rId2" display="https://doi.org/10.1038/s41598-017-10633-2" xr:uid="{FFCC9F0A-DA0D-EA4F-9DD9-66837CCD2BFB}"/>
    <hyperlink ref="H6" r:id="rId3" display="https://doi.org/10.1073/pnas.1805874115" xr:uid="{D9C32CED-F952-2B49-A04F-B70BE95F94D1}"/>
    <hyperlink ref="H7" r:id="rId4" display="https://doi.org/10.1073/pnas.1713139115" xr:uid="{89A04E1F-BFB5-6744-9E67-0934E32F9EE5}"/>
    <hyperlink ref="H8" r:id="rId5" display="https://doi.org/10.1371/journal.pgen.1006850" xr:uid="{23F91299-AEA6-3943-91CE-BEA3CF759145}"/>
    <hyperlink ref="H9" r:id="rId6" display="https://doi.org/10.1038/nrg.2015.34" xr:uid="{9219719E-984C-FD40-B10E-5B9AA176DDD9}"/>
    <hyperlink ref="H10" r:id="rId7" display="https://doi.org/10.1073/pnas.1720354115" xr:uid="{7EA01DBF-7BBF-D749-B6AF-3F56638E3169}"/>
    <hyperlink ref="H11" r:id="rId8" display="https://dx.doi.org/10.1111%2Feva.12583" xr:uid="{06277A37-A703-0144-B9BE-FE99A32EDEC2}"/>
    <hyperlink ref="H12" r:id="rId9" display="https://doi.org/10.7554/eLife.03401" xr:uid="{A2ED8424-CE7D-DA43-922C-F40CB6ADCEB0}"/>
    <hyperlink ref="H13" r:id="rId10" xr:uid="{DF8D49BA-B869-BC49-A1F9-FA86391458EF}"/>
    <hyperlink ref="H16" r:id="rId11" xr:uid="{F851A28E-1973-674F-8EDA-33B0873101E3}"/>
    <hyperlink ref="H17" r:id="rId12" tooltip="Persistent link using digital object identifier" xr:uid="{20958DD5-B643-3E43-8FC8-14258B1408DA}"/>
    <hyperlink ref="H18" r:id="rId13" xr:uid="{0398E149-F81B-344E-A0A4-3A154884BC9C}"/>
    <hyperlink ref="H19" r:id="rId14" xr:uid="{D3FDDED0-7289-4A40-838A-DC5B3A42159E}"/>
    <hyperlink ref="H20" r:id="rId15" tooltip="Persistent link using digital object identifier" xr:uid="{DCE72B22-74E7-3F4F-8422-CCEABE4BDF50}"/>
    <hyperlink ref="H24" r:id="rId16" xr:uid="{33A795E7-842E-8142-BFF3-F34586BD5225}"/>
    <hyperlink ref="H25" r:id="rId17" xr:uid="{79F124C9-A846-8648-974A-5BEDC12291CA}"/>
    <hyperlink ref="H26" r:id="rId18" display="https://doi.org/10.1073/pnas.1816928116" xr:uid="{9C390945-E61D-A84D-8E96-A100D7153AB3}"/>
    <hyperlink ref="H27" r:id="rId19" xr:uid="{39C7C130-A195-A748-B46A-29E8083EBECD}"/>
    <hyperlink ref="H29" r:id="rId20" xr:uid="{2B5E0774-5F5D-4A43-8408-04D4E2BCC446}"/>
    <hyperlink ref="H30" r:id="rId21" xr:uid="{ECEDAD23-068B-9C4E-A6EE-A63C4D07B0EB}"/>
    <hyperlink ref="H31" r:id="rId22" xr:uid="{5AF6230D-C701-D54C-AD90-543D3CF66398}"/>
    <hyperlink ref="H32" r:id="rId23" xr:uid="{E1DD53C2-5430-8E49-942A-858EFE39589D}"/>
    <hyperlink ref="H34" r:id="rId24" display="https://doi.org/10.1111/j.1365-2583.2005.00580.x" xr:uid="{F6E77B6D-FC21-6047-B315-4EB30BF66F9C}"/>
    <hyperlink ref="H36" r:id="rId25" xr:uid="{8D0D0AE4-7F76-BE49-B12F-84DDD65B90DD}"/>
    <hyperlink ref="H37" r:id="rId26" xr:uid="{15E37072-FE6F-3941-942D-B69EB4742497}"/>
    <hyperlink ref="H28" r:id="rId27" xr:uid="{9BCDD53B-1471-E243-A6D6-4E17800815C7}"/>
    <hyperlink ref="H3" r:id="rId28" xr:uid="{83AA7052-6C20-4E43-9073-7E4DC68E8309}"/>
    <hyperlink ref="H14" r:id="rId29" xr:uid="{66E5104D-DF86-7E40-9839-6F81EE2E38FC}"/>
    <hyperlink ref="H15" r:id="rId30" xr:uid="{FFA97E5C-9421-AF44-A51D-5E55D71CD569}"/>
    <hyperlink ref="H21" r:id="rId31" xr:uid="{3CA253C6-242D-DC46-B441-5E8DDAADB284}"/>
    <hyperlink ref="H38" r:id="rId32" xr:uid="{2D401AFE-7EC5-9B42-B0B0-2CD0C584647F}"/>
    <hyperlink ref="H42" r:id="rId33" xr:uid="{4A8C5DBA-CE50-E044-8844-2FDF44112B35}"/>
    <hyperlink ref="H43" r:id="rId34" xr:uid="{6848B189-B214-824C-BE9D-474C2A48EAC3}"/>
    <hyperlink ref="H44" r:id="rId35" xr:uid="{5BFACBD3-8CB0-7343-BE5E-92D8A0230C27}"/>
    <hyperlink ref="H46" r:id="rId36" xr:uid="{78EBFF56-E3AF-D242-A35F-DD75E311A7DB}"/>
    <hyperlink ref="H47" r:id="rId37" xr:uid="{2441405C-AE85-1C45-B8D2-F505966BF23A}"/>
    <hyperlink ref="H48" r:id="rId38" xr:uid="{0E63125C-3A6E-1F42-B212-272182F8F31E}"/>
    <hyperlink ref="H49" r:id="rId39" xr:uid="{02456DD8-B45F-6B41-9AB9-D17BAA3DC4A7}"/>
    <hyperlink ref="H50" r:id="rId40" xr:uid="{99738256-C76A-1E4A-B128-3B19433EFC8E}"/>
    <hyperlink ref="H51" r:id="rId41" xr:uid="{9748E7DD-AEBB-8944-9FB7-E2226F944909}"/>
    <hyperlink ref="H52" r:id="rId42" xr:uid="{C29E1CF6-F40F-AF42-8E3C-2E3D5DE63471}"/>
    <hyperlink ref="H53" r:id="rId43" xr:uid="{B267B161-5023-A144-AB34-5BFCB9644024}"/>
    <hyperlink ref="H54" r:id="rId44" xr:uid="{84275D22-EDA7-5349-BC0D-0A0507081CB5}"/>
    <hyperlink ref="H55" r:id="rId45" xr:uid="{D02C6F54-81ED-8A4A-9FC2-AA25B415331F}"/>
    <hyperlink ref="H56" r:id="rId46" xr:uid="{3F243643-47F8-9642-BBB1-C073EA51E282}"/>
    <hyperlink ref="H57" r:id="rId47" xr:uid="{88D9FA4D-9F9C-5F42-B1D2-EA4F848C4896}"/>
    <hyperlink ref="H58" r:id="rId48" xr:uid="{78C03330-D5C3-AB42-A027-FB4049D534AF}"/>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CD172-0D52-754C-82C4-99997D10B8F8}">
  <dimension ref="A1:Q5"/>
  <sheetViews>
    <sheetView workbookViewId="0">
      <selection activeCell="B4" sqref="B4"/>
    </sheetView>
  </sheetViews>
  <sheetFormatPr baseColWidth="10" defaultRowHeight="16"/>
  <cols>
    <col min="12" max="12" width="15.5" customWidth="1"/>
    <col min="13" max="13" width="14.1640625" customWidth="1"/>
    <col min="14" max="14" width="17" customWidth="1"/>
    <col min="15" max="15" width="17.33203125" customWidth="1"/>
    <col min="16" max="16" width="13.5" customWidth="1"/>
    <col min="17" max="17" width="15.33203125" customWidth="1"/>
    <col min="18" max="18" width="17.1640625" customWidth="1"/>
  </cols>
  <sheetData>
    <row r="1" spans="1:17">
      <c r="A1" s="64" t="s">
        <v>271</v>
      </c>
      <c r="B1" s="70">
        <v>1</v>
      </c>
      <c r="C1" s="70">
        <v>2</v>
      </c>
      <c r="D1" s="70">
        <v>3</v>
      </c>
      <c r="E1" s="70">
        <v>4</v>
      </c>
      <c r="F1" s="70">
        <v>5</v>
      </c>
      <c r="G1" s="70">
        <v>6</v>
      </c>
      <c r="H1" s="70">
        <v>7</v>
      </c>
      <c r="J1" s="64" t="s">
        <v>271</v>
      </c>
      <c r="K1" s="70">
        <v>1</v>
      </c>
      <c r="L1" s="71">
        <v>2</v>
      </c>
      <c r="M1" s="71">
        <v>3</v>
      </c>
      <c r="N1" s="70">
        <v>4</v>
      </c>
      <c r="O1" s="70">
        <v>5</v>
      </c>
      <c r="P1" s="70">
        <v>6</v>
      </c>
      <c r="Q1" s="70">
        <v>7</v>
      </c>
    </row>
    <row r="2" spans="1:17">
      <c r="A2" s="64"/>
      <c r="B2" s="65">
        <f>COUNTIF(Sheet1!B3:B100,"Peer reviewed")</f>
        <v>48</v>
      </c>
      <c r="C2" s="65">
        <f>COUNTIF(Sheet1!E3:E100,1)</f>
        <v>47</v>
      </c>
      <c r="D2" s="65">
        <f>COUNTIF(Sheet1!I3:I101,"&lt;=50")</f>
        <v>11</v>
      </c>
      <c r="E2" s="65">
        <f>COUNTIF(Sheet1!J3:J100,"*Mosquitoes*")</f>
        <v>17</v>
      </c>
      <c r="F2" s="65">
        <f>COUNTIF(Sheet1!M3:M100,1)</f>
        <v>28</v>
      </c>
      <c r="G2" s="65">
        <f>COUNTIF(Sheet1!P3:P100,"*Suppression*")+COUNTIF(Sheet1!P3:P100,"*Both*")</f>
        <v>24</v>
      </c>
      <c r="H2" s="65">
        <f>COUNTIF(Sheet1!Q3:Q100,1)</f>
        <v>28</v>
      </c>
      <c r="J2" s="67"/>
      <c r="K2" s="65" t="s">
        <v>253</v>
      </c>
      <c r="L2" s="65" t="s">
        <v>272</v>
      </c>
      <c r="M2" s="65" t="s">
        <v>273</v>
      </c>
      <c r="N2" s="65" t="s">
        <v>55</v>
      </c>
      <c r="O2" s="65" t="s">
        <v>3</v>
      </c>
      <c r="P2" s="65" t="s">
        <v>277</v>
      </c>
      <c r="Q2" s="65" t="s">
        <v>278</v>
      </c>
    </row>
    <row r="3" spans="1:17">
      <c r="A3" s="64"/>
      <c r="B3" s="63">
        <f>COUNTIF(Sheet1!B3:B100,"Report")</f>
        <v>4</v>
      </c>
      <c r="C3" s="63">
        <f>COUNTIF(Sheet1!E3:E100,0)</f>
        <v>9</v>
      </c>
      <c r="D3" s="63">
        <f>COUNTIF(Sheet1!I3:I101,"&gt;=50")</f>
        <v>34</v>
      </c>
      <c r="E3" s="63">
        <f>COUNTIF(Sheet1!J3:J100,"*Fruit Fly*")</f>
        <v>9</v>
      </c>
      <c r="F3" s="63">
        <f>COUNTIF(Sheet1!N3:N100,1)</f>
        <v>14</v>
      </c>
      <c r="G3" s="63">
        <f>COUNTIF(Sheet1!P3:P100,"*Replacement*")+COUNTIF(Sheet1!P3:P100,"*Both*")</f>
        <v>21</v>
      </c>
      <c r="H3" s="63">
        <f>COUNTIF(Sheet1!Q3:Q100,0)</f>
        <v>15</v>
      </c>
      <c r="J3" s="67"/>
      <c r="K3" s="68" t="s">
        <v>191</v>
      </c>
      <c r="L3" s="68" t="s">
        <v>197</v>
      </c>
      <c r="M3" s="68" t="s">
        <v>274</v>
      </c>
      <c r="N3" s="68" t="s">
        <v>198</v>
      </c>
      <c r="O3" s="68" t="s">
        <v>4</v>
      </c>
      <c r="P3" s="68" t="s">
        <v>97</v>
      </c>
      <c r="Q3" s="68" t="s">
        <v>92</v>
      </c>
    </row>
    <row r="4" spans="1:17">
      <c r="A4" s="64"/>
      <c r="B4" s="65">
        <f>COUNTIF(Sheet1!B3:B100,"Preprint")</f>
        <v>4</v>
      </c>
      <c r="C4" s="65"/>
      <c r="D4" s="66">
        <f>COUNTIF(Sheet1!I3:I100,"Perspective")+COUNTIF(Sheet1!I3:I100,"Report")+COUNTIF(Sheet1!I3:I100,"Review")</f>
        <v>12</v>
      </c>
      <c r="E4" s="65">
        <f>COUNTIF(Sheet1!J3:J100,"*Generic*")</f>
        <v>17</v>
      </c>
      <c r="F4" s="65">
        <f>COUNTIF(Sheet1!O3:O100,1)</f>
        <v>18</v>
      </c>
      <c r="G4" s="65"/>
      <c r="H4" s="65"/>
      <c r="J4" s="67"/>
      <c r="K4" s="65" t="s">
        <v>255</v>
      </c>
      <c r="L4" s="65"/>
      <c r="M4" s="69" t="s">
        <v>275</v>
      </c>
      <c r="N4" s="65" t="s">
        <v>66</v>
      </c>
      <c r="O4" s="65" t="s">
        <v>5</v>
      </c>
      <c r="P4" s="65"/>
      <c r="Q4" s="65"/>
    </row>
    <row r="5" spans="1:17">
      <c r="A5" s="64"/>
      <c r="B5" s="63"/>
      <c r="C5" s="63"/>
      <c r="D5" s="63"/>
      <c r="E5" s="63">
        <f>COUNTIF(Sheet1!J3:J100,"*Rodents*")+COUNTIF(Sheet1!J4:J101,"*Beetle*")</f>
        <v>3</v>
      </c>
      <c r="F5" s="63"/>
      <c r="G5" s="63"/>
      <c r="H5" s="63"/>
      <c r="J5" s="67"/>
      <c r="K5" s="68"/>
      <c r="L5" s="68"/>
      <c r="M5" s="68"/>
      <c r="N5" s="68" t="s">
        <v>276</v>
      </c>
      <c r="O5" s="68"/>
      <c r="P5" s="68"/>
      <c r="Q5" s="6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2019-05-20T13:18:02Z</dcterms:created>
  <dcterms:modified xsi:type="dcterms:W3CDTF">2020-04-02T22:04:58Z</dcterms:modified>
</cp:coreProperties>
</file>