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ational Institute Of Bank Management\Projects\Vittharth Live Project\ALM LP\Excel\"/>
    </mc:Choice>
  </mc:AlternateContent>
  <bookViews>
    <workbookView xWindow="-110" yWindow="-110" windowWidth="19420" windowHeight="11020" activeTab="2"/>
  </bookViews>
  <sheets>
    <sheet name="AXIS BANK LIMITED" sheetId="3" r:id="rId1"/>
    <sheet name="Axis 21" sheetId="4" r:id="rId2"/>
    <sheet name="Axis 20" sheetId="9" r:id="rId3"/>
    <sheet name="ORIENTAL BANK OF COMMERCE" sheetId="13" r:id="rId4"/>
    <sheet name="OBC 21" sheetId="10" r:id="rId5"/>
    <sheet name="OBC 20" sheetId="11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1" l="1"/>
  <c r="E6" i="11"/>
  <c r="F6" i="11"/>
  <c r="F34" i="11" s="1"/>
  <c r="G6" i="11"/>
  <c r="H6" i="11"/>
  <c r="H34" i="11" s="1"/>
  <c r="C6" i="11"/>
  <c r="C34" i="11" s="1"/>
  <c r="B6" i="11"/>
  <c r="B34" i="11" s="1"/>
  <c r="D5" i="11"/>
  <c r="D7" i="11" s="1"/>
  <c r="H5" i="11"/>
  <c r="H7" i="11" s="1"/>
  <c r="D4" i="11"/>
  <c r="D25" i="11" s="1"/>
  <c r="E4" i="11"/>
  <c r="E25" i="11" s="1"/>
  <c r="F4" i="11"/>
  <c r="F5" i="11" s="1"/>
  <c r="G4" i="11"/>
  <c r="G25" i="11" s="1"/>
  <c r="G26" i="11" s="1"/>
  <c r="G32" i="11" s="1"/>
  <c r="H4" i="11"/>
  <c r="H25" i="11" s="1"/>
  <c r="C4" i="11"/>
  <c r="B4" i="11"/>
  <c r="B5" i="11" s="1"/>
  <c r="D6" i="10"/>
  <c r="E6" i="10"/>
  <c r="E34" i="10" s="1"/>
  <c r="F6" i="10"/>
  <c r="F34" i="10" s="1"/>
  <c r="G6" i="10"/>
  <c r="H6" i="10"/>
  <c r="H34" i="10" s="1"/>
  <c r="C6" i="10"/>
  <c r="C34" i="10" s="1"/>
  <c r="D34" i="10"/>
  <c r="B6" i="10"/>
  <c r="D4" i="10"/>
  <c r="D5" i="10" s="1"/>
  <c r="E4" i="10"/>
  <c r="E5" i="10" s="1"/>
  <c r="F4" i="10"/>
  <c r="F5" i="10" s="1"/>
  <c r="G4" i="10"/>
  <c r="G5" i="10" s="1"/>
  <c r="H4" i="10"/>
  <c r="H5" i="10" s="1"/>
  <c r="C4" i="10"/>
  <c r="C5" i="10" s="1"/>
  <c r="B4" i="10"/>
  <c r="B5" i="10" s="1"/>
  <c r="E34" i="11"/>
  <c r="E22" i="11"/>
  <c r="D22" i="11"/>
  <c r="C22" i="11"/>
  <c r="B22" i="11"/>
  <c r="E12" i="11"/>
  <c r="D12" i="11"/>
  <c r="C12" i="11"/>
  <c r="B12" i="11"/>
  <c r="B34" i="10"/>
  <c r="F25" i="10"/>
  <c r="F26" i="10" s="1"/>
  <c r="F32" i="10" s="1"/>
  <c r="E22" i="10"/>
  <c r="D22" i="10"/>
  <c r="C22" i="10"/>
  <c r="B22" i="10"/>
  <c r="E12" i="10"/>
  <c r="D12" i="10"/>
  <c r="C12" i="10"/>
  <c r="B12" i="10"/>
  <c r="G34" i="10"/>
  <c r="D6" i="9"/>
  <c r="D34" i="9" s="1"/>
  <c r="E6" i="9"/>
  <c r="E7" i="9" s="1"/>
  <c r="F6" i="9"/>
  <c r="G6" i="9"/>
  <c r="H6" i="9"/>
  <c r="H34" i="9" s="1"/>
  <c r="C6" i="9"/>
  <c r="C34" i="9" s="1"/>
  <c r="B6" i="9"/>
  <c r="D5" i="9"/>
  <c r="D7" i="9" s="1"/>
  <c r="F5" i="9"/>
  <c r="F7" i="9" s="1"/>
  <c r="H5" i="9"/>
  <c r="H7" i="9" s="1"/>
  <c r="B5" i="9"/>
  <c r="B7" i="9" s="1"/>
  <c r="B8" i="9" s="1"/>
  <c r="D4" i="9"/>
  <c r="E4" i="9"/>
  <c r="E5" i="9" s="1"/>
  <c r="F4" i="9"/>
  <c r="G4" i="9"/>
  <c r="G25" i="9" s="1"/>
  <c r="H4" i="9"/>
  <c r="C4" i="9"/>
  <c r="C25" i="9" s="1"/>
  <c r="B4" i="9"/>
  <c r="E34" i="9"/>
  <c r="E22" i="9"/>
  <c r="D22" i="9"/>
  <c r="C22" i="9"/>
  <c r="B22" i="9"/>
  <c r="E12" i="9"/>
  <c r="D12" i="9"/>
  <c r="C12" i="9"/>
  <c r="B12" i="9"/>
  <c r="G34" i="9"/>
  <c r="F25" i="9"/>
  <c r="B50" i="4"/>
  <c r="F34" i="4"/>
  <c r="F25" i="4"/>
  <c r="F26" i="4" s="1"/>
  <c r="F32" i="4" s="1"/>
  <c r="C22" i="4"/>
  <c r="D22" i="4"/>
  <c r="E22" i="4"/>
  <c r="B22" i="4"/>
  <c r="E12" i="4"/>
  <c r="D12" i="4"/>
  <c r="C12" i="4"/>
  <c r="B12" i="4"/>
  <c r="D6" i="4"/>
  <c r="D52" i="4" s="1"/>
  <c r="E6" i="4"/>
  <c r="E52" i="4" s="1"/>
  <c r="F6" i="4"/>
  <c r="G6" i="4"/>
  <c r="H6" i="4"/>
  <c r="C6" i="4"/>
  <c r="C34" i="4" s="1"/>
  <c r="B6" i="4"/>
  <c r="H4" i="4"/>
  <c r="H5" i="4" s="1"/>
  <c r="D4" i="4"/>
  <c r="D5" i="4" s="1"/>
  <c r="E4" i="4"/>
  <c r="E5" i="4" s="1"/>
  <c r="F4" i="4"/>
  <c r="F5" i="4" s="1"/>
  <c r="F7" i="4" s="1"/>
  <c r="G4" i="4"/>
  <c r="G5" i="4" s="1"/>
  <c r="C4" i="4"/>
  <c r="C5" i="4" s="1"/>
  <c r="C52" i="4" s="1"/>
  <c r="B4" i="4"/>
  <c r="B5" i="4" s="1"/>
  <c r="J5" i="10" l="1"/>
  <c r="D25" i="10"/>
  <c r="E25" i="10"/>
  <c r="H25" i="10"/>
  <c r="H27" i="10" s="1"/>
  <c r="D27" i="11"/>
  <c r="D28" i="11" s="1"/>
  <c r="J4" i="11"/>
  <c r="G5" i="11"/>
  <c r="G27" i="11" s="1"/>
  <c r="G7" i="11"/>
  <c r="F25" i="11"/>
  <c r="F26" i="11" s="1"/>
  <c r="F32" i="11" s="1"/>
  <c r="H27" i="11"/>
  <c r="F7" i="11"/>
  <c r="G34" i="11"/>
  <c r="C5" i="11"/>
  <c r="C7" i="11" s="1"/>
  <c r="C40" i="11" s="1"/>
  <c r="E5" i="11"/>
  <c r="E7" i="11" s="1"/>
  <c r="E47" i="11" s="1"/>
  <c r="J6" i="11"/>
  <c r="D27" i="10"/>
  <c r="D33" i="10" s="1"/>
  <c r="D56" i="10" s="1"/>
  <c r="G7" i="9"/>
  <c r="C26" i="9"/>
  <c r="C32" i="9" s="1"/>
  <c r="C5" i="9"/>
  <c r="C55" i="9"/>
  <c r="G5" i="9"/>
  <c r="C7" i="9"/>
  <c r="C8" i="9" s="1"/>
  <c r="D8" i="9" s="1"/>
  <c r="E8" i="9" s="1"/>
  <c r="F8" i="9" s="1"/>
  <c r="G8" i="9" s="1"/>
  <c r="H8" i="9" s="1"/>
  <c r="F50" i="4"/>
  <c r="C27" i="4"/>
  <c r="C51" i="4"/>
  <c r="G7" i="4"/>
  <c r="C25" i="4"/>
  <c r="E25" i="4"/>
  <c r="E27" i="4" s="1"/>
  <c r="E33" i="4" s="1"/>
  <c r="B34" i="4"/>
  <c r="E34" i="4"/>
  <c r="C50" i="4"/>
  <c r="B52" i="4"/>
  <c r="F52" i="4" s="1"/>
  <c r="H25" i="4"/>
  <c r="H27" i="4" s="1"/>
  <c r="D25" i="4"/>
  <c r="D27" i="4" s="1"/>
  <c r="D26" i="4"/>
  <c r="D32" i="4" s="1"/>
  <c r="H34" i="4"/>
  <c r="D34" i="4"/>
  <c r="B51" i="4"/>
  <c r="F51" i="4" s="1"/>
  <c r="G25" i="4"/>
  <c r="G27" i="4" s="1"/>
  <c r="G26" i="4"/>
  <c r="G32" i="4" s="1"/>
  <c r="F27" i="4"/>
  <c r="F33" i="4" s="1"/>
  <c r="G34" i="4"/>
  <c r="D51" i="4"/>
  <c r="D34" i="11"/>
  <c r="J5" i="11"/>
  <c r="B7" i="11"/>
  <c r="B45" i="11" s="1"/>
  <c r="B50" i="11"/>
  <c r="E26" i="11"/>
  <c r="E32" i="11" s="1"/>
  <c r="D26" i="11"/>
  <c r="D32" i="11" s="1"/>
  <c r="H26" i="11"/>
  <c r="H32" i="11" s="1"/>
  <c r="C25" i="11"/>
  <c r="C26" i="11" s="1"/>
  <c r="C32" i="11" s="1"/>
  <c r="J4" i="10"/>
  <c r="H33" i="11"/>
  <c r="H28" i="11"/>
  <c r="D41" i="11"/>
  <c r="D46" i="11"/>
  <c r="D51" i="11"/>
  <c r="D52" i="11"/>
  <c r="E42" i="11"/>
  <c r="C47" i="11"/>
  <c r="D42" i="11"/>
  <c r="D47" i="11"/>
  <c r="B25" i="11"/>
  <c r="B51" i="11"/>
  <c r="B52" i="11"/>
  <c r="E27" i="10"/>
  <c r="E33" i="10" s="1"/>
  <c r="E57" i="10" s="1"/>
  <c r="J6" i="10"/>
  <c r="B51" i="10"/>
  <c r="F27" i="10"/>
  <c r="F33" i="10" s="1"/>
  <c r="C25" i="10"/>
  <c r="B55" i="10" s="1"/>
  <c r="G25" i="10"/>
  <c r="G26" i="10" s="1"/>
  <c r="G32" i="10" s="1"/>
  <c r="D26" i="10"/>
  <c r="D32" i="10" s="1"/>
  <c r="H26" i="10"/>
  <c r="H32" i="10" s="1"/>
  <c r="C51" i="10"/>
  <c r="C52" i="10"/>
  <c r="C7" i="10"/>
  <c r="C46" i="10" s="1"/>
  <c r="G7" i="10"/>
  <c r="E26" i="10"/>
  <c r="E32" i="10" s="1"/>
  <c r="C50" i="10"/>
  <c r="D51" i="10"/>
  <c r="D52" i="10"/>
  <c r="D7" i="10"/>
  <c r="D46" i="10" s="1"/>
  <c r="H7" i="10"/>
  <c r="E52" i="10"/>
  <c r="J6" i="9"/>
  <c r="J4" i="9"/>
  <c r="G26" i="9"/>
  <c r="G32" i="9" s="1"/>
  <c r="B47" i="9"/>
  <c r="B50" i="9"/>
  <c r="C27" i="9"/>
  <c r="C33" i="9" s="1"/>
  <c r="C56" i="9" s="1"/>
  <c r="G27" i="9"/>
  <c r="G33" i="9" s="1"/>
  <c r="D25" i="9"/>
  <c r="D26" i="9" s="1"/>
  <c r="D32" i="9" s="1"/>
  <c r="H25" i="9"/>
  <c r="H26" i="9" s="1"/>
  <c r="H32" i="9" s="1"/>
  <c r="B34" i="9"/>
  <c r="F34" i="9"/>
  <c r="C50" i="9"/>
  <c r="D51" i="9"/>
  <c r="D52" i="9"/>
  <c r="F27" i="9"/>
  <c r="F33" i="9" s="1"/>
  <c r="D46" i="9"/>
  <c r="E25" i="9"/>
  <c r="E26" i="9" s="1"/>
  <c r="E32" i="9" s="1"/>
  <c r="F26" i="9"/>
  <c r="F32" i="9" s="1"/>
  <c r="E42" i="9"/>
  <c r="E47" i="9"/>
  <c r="E52" i="9"/>
  <c r="C51" i="9"/>
  <c r="B42" i="9"/>
  <c r="B51" i="9"/>
  <c r="B52" i="9"/>
  <c r="B7" i="4"/>
  <c r="E7" i="4"/>
  <c r="H7" i="4"/>
  <c r="D7" i="4"/>
  <c r="J6" i="4"/>
  <c r="C7" i="4"/>
  <c r="J4" i="4"/>
  <c r="J5" i="4"/>
  <c r="J7" i="11" l="1"/>
  <c r="B56" i="11"/>
  <c r="C41" i="11"/>
  <c r="C50" i="11"/>
  <c r="D33" i="11"/>
  <c r="D56" i="11" s="1"/>
  <c r="C52" i="11"/>
  <c r="F27" i="11"/>
  <c r="H33" i="10"/>
  <c r="H28" i="10"/>
  <c r="D57" i="10"/>
  <c r="D28" i="10"/>
  <c r="B42" i="11"/>
  <c r="B8" i="11"/>
  <c r="C8" i="11" s="1"/>
  <c r="D8" i="11" s="1"/>
  <c r="E8" i="11" s="1"/>
  <c r="F8" i="11" s="1"/>
  <c r="G8" i="11" s="1"/>
  <c r="H8" i="11" s="1"/>
  <c r="F50" i="11"/>
  <c r="C46" i="11"/>
  <c r="E52" i="11"/>
  <c r="C27" i="11"/>
  <c r="B55" i="11"/>
  <c r="B57" i="11"/>
  <c r="E27" i="11"/>
  <c r="C42" i="11"/>
  <c r="C45" i="11"/>
  <c r="F45" i="11" s="1"/>
  <c r="C51" i="11"/>
  <c r="F51" i="11" s="1"/>
  <c r="C57" i="9"/>
  <c r="H33" i="4"/>
  <c r="H28" i="4"/>
  <c r="D33" i="4"/>
  <c r="D56" i="4" s="1"/>
  <c r="D28" i="4"/>
  <c r="G33" i="4"/>
  <c r="G28" i="4"/>
  <c r="E57" i="4"/>
  <c r="C8" i="4"/>
  <c r="C47" i="4"/>
  <c r="C41" i="4"/>
  <c r="C40" i="4"/>
  <c r="C45" i="4"/>
  <c r="C46" i="4"/>
  <c r="C42" i="4"/>
  <c r="E47" i="4"/>
  <c r="E42" i="4"/>
  <c r="D57" i="4"/>
  <c r="B56" i="4"/>
  <c r="B25" i="4"/>
  <c r="B55" i="4"/>
  <c r="C33" i="4"/>
  <c r="C28" i="4"/>
  <c r="H26" i="4"/>
  <c r="H32" i="4" s="1"/>
  <c r="E26" i="4"/>
  <c r="E32" i="4" s="1"/>
  <c r="F28" i="4"/>
  <c r="B8" i="4"/>
  <c r="B45" i="4"/>
  <c r="F45" i="4" s="1"/>
  <c r="B46" i="4"/>
  <c r="B47" i="4"/>
  <c r="B42" i="4"/>
  <c r="B40" i="4"/>
  <c r="F40" i="4" s="1"/>
  <c r="B41" i="4"/>
  <c r="D47" i="4"/>
  <c r="D46" i="4"/>
  <c r="D42" i="4"/>
  <c r="D41" i="4"/>
  <c r="E28" i="4"/>
  <c r="C26" i="4"/>
  <c r="C32" i="4" s="1"/>
  <c r="B57" i="4"/>
  <c r="B47" i="11"/>
  <c r="F47" i="11" s="1"/>
  <c r="B41" i="11"/>
  <c r="F41" i="11" s="1"/>
  <c r="B46" i="11"/>
  <c r="B40" i="11"/>
  <c r="F40" i="11" s="1"/>
  <c r="F33" i="11"/>
  <c r="F28" i="11"/>
  <c r="C41" i="10"/>
  <c r="B27" i="11"/>
  <c r="B26" i="11"/>
  <c r="B32" i="11" s="1"/>
  <c r="C33" i="11"/>
  <c r="C28" i="11"/>
  <c r="F52" i="11"/>
  <c r="G33" i="11"/>
  <c r="G28" i="11"/>
  <c r="C47" i="10"/>
  <c r="F51" i="10"/>
  <c r="D41" i="10"/>
  <c r="F7" i="10"/>
  <c r="B57" i="10"/>
  <c r="E28" i="10"/>
  <c r="D42" i="10"/>
  <c r="C26" i="10"/>
  <c r="C32" i="10" s="1"/>
  <c r="B25" i="10"/>
  <c r="B26" i="10" s="1"/>
  <c r="B32" i="10" s="1"/>
  <c r="D47" i="10"/>
  <c r="C45" i="10"/>
  <c r="C40" i="10"/>
  <c r="B50" i="10"/>
  <c r="F50" i="10" s="1"/>
  <c r="C42" i="10"/>
  <c r="B7" i="10"/>
  <c r="B56" i="10"/>
  <c r="E7" i="10"/>
  <c r="G27" i="10"/>
  <c r="J7" i="10"/>
  <c r="B52" i="10"/>
  <c r="F52" i="10" s="1"/>
  <c r="C27" i="10"/>
  <c r="F28" i="10"/>
  <c r="F51" i="9"/>
  <c r="F50" i="9"/>
  <c r="B57" i="9"/>
  <c r="B41" i="9"/>
  <c r="B55" i="9"/>
  <c r="D47" i="9"/>
  <c r="D41" i="9"/>
  <c r="G28" i="9"/>
  <c r="E27" i="9"/>
  <c r="D42" i="9"/>
  <c r="C28" i="9"/>
  <c r="H27" i="9"/>
  <c r="B45" i="9"/>
  <c r="B40" i="9"/>
  <c r="B56" i="9"/>
  <c r="B46" i="9"/>
  <c r="J5" i="9"/>
  <c r="J7" i="9" s="1"/>
  <c r="C52" i="9"/>
  <c r="F52" i="9" s="1"/>
  <c r="F28" i="9"/>
  <c r="B25" i="9"/>
  <c r="B26" i="9" s="1"/>
  <c r="B32" i="9" s="1"/>
  <c r="D27" i="9"/>
  <c r="D8" i="4"/>
  <c r="E8" i="4" s="1"/>
  <c r="F8" i="4" s="1"/>
  <c r="G8" i="4" s="1"/>
  <c r="H8" i="4" s="1"/>
  <c r="J7" i="4"/>
  <c r="F42" i="11" l="1"/>
  <c r="D57" i="11"/>
  <c r="F46" i="11"/>
  <c r="C56" i="11"/>
  <c r="F56" i="11" s="1"/>
  <c r="C57" i="11"/>
  <c r="F57" i="11" s="1"/>
  <c r="C55" i="11"/>
  <c r="F55" i="11" s="1"/>
  <c r="E28" i="11"/>
  <c r="E33" i="11"/>
  <c r="E57" i="11" s="1"/>
  <c r="B26" i="4"/>
  <c r="B32" i="4" s="1"/>
  <c r="B27" i="4"/>
  <c r="F57" i="4"/>
  <c r="F42" i="4"/>
  <c r="F47" i="4"/>
  <c r="C55" i="4"/>
  <c r="F55" i="4" s="1"/>
  <c r="C56" i="4"/>
  <c r="F56" i="4" s="1"/>
  <c r="C57" i="4"/>
  <c r="F41" i="4"/>
  <c r="F46" i="4"/>
  <c r="B27" i="10"/>
  <c r="B33" i="10" s="1"/>
  <c r="B33" i="11"/>
  <c r="B28" i="11"/>
  <c r="B8" i="10"/>
  <c r="C8" i="10" s="1"/>
  <c r="D8" i="10" s="1"/>
  <c r="E8" i="10" s="1"/>
  <c r="F8" i="10" s="1"/>
  <c r="G8" i="10" s="1"/>
  <c r="H8" i="10" s="1"/>
  <c r="B42" i="10"/>
  <c r="B41" i="10"/>
  <c r="F41" i="10" s="1"/>
  <c r="B40" i="10"/>
  <c r="F40" i="10" s="1"/>
  <c r="B46" i="10"/>
  <c r="F46" i="10" s="1"/>
  <c r="B47" i="10"/>
  <c r="B45" i="10"/>
  <c r="F45" i="10" s="1"/>
  <c r="C33" i="10"/>
  <c r="C28" i="10"/>
  <c r="G33" i="10"/>
  <c r="G28" i="10"/>
  <c r="E42" i="10"/>
  <c r="E47" i="10"/>
  <c r="B27" i="9"/>
  <c r="H33" i="9"/>
  <c r="H28" i="9"/>
  <c r="E33" i="9"/>
  <c r="E57" i="9" s="1"/>
  <c r="E28" i="9"/>
  <c r="F55" i="9"/>
  <c r="C45" i="9"/>
  <c r="F45" i="9" s="1"/>
  <c r="C41" i="9"/>
  <c r="C40" i="9"/>
  <c r="F40" i="9" s="1"/>
  <c r="C42" i="9"/>
  <c r="F42" i="9" s="1"/>
  <c r="C46" i="9"/>
  <c r="F46" i="9" s="1"/>
  <c r="C47" i="9"/>
  <c r="F47" i="9" s="1"/>
  <c r="D33" i="9"/>
  <c r="D28" i="9"/>
  <c r="F41" i="9"/>
  <c r="C55" i="10" l="1"/>
  <c r="F55" i="10" s="1"/>
  <c r="C57" i="10"/>
  <c r="F57" i="10" s="1"/>
  <c r="C56" i="10"/>
  <c r="F56" i="10" s="1"/>
  <c r="D57" i="9"/>
  <c r="F57" i="9" s="1"/>
  <c r="D56" i="9"/>
  <c r="F56" i="9" s="1"/>
  <c r="B33" i="4"/>
  <c r="B28" i="4"/>
  <c r="B28" i="10"/>
  <c r="F47" i="10"/>
  <c r="F42" i="10"/>
  <c r="B33" i="9"/>
  <c r="B28" i="9"/>
</calcChain>
</file>

<file path=xl/sharedStrings.xml><?xml version="1.0" encoding="utf-8"?>
<sst xmlns="http://schemas.openxmlformats.org/spreadsheetml/2006/main" count="504" uniqueCount="128">
  <si>
    <t>ORIENTAL BANK OF COMMERCE</t>
  </si>
  <si>
    <t>AXIS BANK LIMITED</t>
  </si>
  <si>
    <t>Year</t>
  </si>
  <si>
    <t>Bank</t>
  </si>
  <si>
    <t>Deposits</t>
  </si>
  <si>
    <t>Total of Deposits</t>
  </si>
  <si>
    <t>Borrowings</t>
  </si>
  <si>
    <t>Total Of Borrowings</t>
  </si>
  <si>
    <t>Investments (at book value)</t>
  </si>
  <si>
    <t>Total of Investments (at book value)</t>
  </si>
  <si>
    <t>Foreign Currency Assets</t>
  </si>
  <si>
    <t>Total of Foreign Currency Assets</t>
  </si>
  <si>
    <t>Foreign Currency Liabilities</t>
  </si>
  <si>
    <t>Total of Foreign Currency Liabilities</t>
  </si>
  <si>
    <t>Loans and Advances</t>
  </si>
  <si>
    <t>Total of Loans and Advances</t>
  </si>
  <si>
    <t>c)  29 days to 3 months</t>
  </si>
  <si>
    <t>d)  Over 3 months to 6 months</t>
  </si>
  <si>
    <t>e)  Over 6 months to 1 year</t>
  </si>
  <si>
    <t>f)  Over 1 year to 3 years</t>
  </si>
  <si>
    <t>g)  Over 3 years to 5 years</t>
  </si>
  <si>
    <t>h)  Over 5 years</t>
  </si>
  <si>
    <t>f)   Over 1 year to 3 years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</si>
  <si>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</si>
  <si>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</si>
  <si>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</si>
  <si>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</si>
  <si>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</si>
  <si>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</si>
  <si>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</si>
  <si>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</si>
  <si>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</si>
  <si>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</si>
  <si>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</si>
  <si>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</si>
  <si>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</si>
  <si>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</si>
  <si>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</si>
  <si>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(16)</t>
  </si>
  <si>
    <t>(17)</t>
  </si>
  <si>
    <t>(18)</t>
  </si>
  <si>
    <t>(19)</t>
  </si>
  <si>
    <t>(20)</t>
  </si>
  <si>
    <t>(21)</t>
  </si>
  <si>
    <t>(22)</t>
  </si>
  <si>
    <t>(23)</t>
  </si>
  <si>
    <t>(24)</t>
  </si>
  <si>
    <t>(25)</t>
  </si>
  <si>
    <t>(26)</t>
  </si>
  <si>
    <t>(27)</t>
  </si>
  <si>
    <t>(28)</t>
  </si>
  <si>
    <t>(29)</t>
  </si>
  <si>
    <t>(30)</t>
  </si>
  <si>
    <t>(31)</t>
  </si>
  <si>
    <t>(32)</t>
  </si>
  <si>
    <t>(33)</t>
  </si>
  <si>
    <t>(34)</t>
  </si>
  <si>
    <t>(35)</t>
  </si>
  <si>
    <t>(36)</t>
  </si>
  <si>
    <t>(37)</t>
  </si>
  <si>
    <t>(38)</t>
  </si>
  <si>
    <t>(39)</t>
  </si>
  <si>
    <t>(40)</t>
  </si>
  <si>
    <t>(41)</t>
  </si>
  <si>
    <t>(42)</t>
  </si>
  <si>
    <t>(43)</t>
  </si>
  <si>
    <t>(44)</t>
  </si>
  <si>
    <t>(45)</t>
  </si>
  <si>
    <t>(46)</t>
  </si>
  <si>
    <t>(47)</t>
  </si>
  <si>
    <t>(48)</t>
  </si>
  <si>
    <t>(49)</t>
  </si>
  <si>
    <t>(50)</t>
  </si>
  <si>
    <t>(51)</t>
  </si>
  <si>
    <t>(52)</t>
  </si>
  <si>
    <t>(53)</t>
  </si>
  <si>
    <t>(54)</t>
  </si>
  <si>
    <t>Particulars</t>
  </si>
  <si>
    <t>0 - 1 MO</t>
  </si>
  <si>
    <t>1 - 3 MO</t>
  </si>
  <si>
    <t>3 - 6 MO</t>
  </si>
  <si>
    <t>6 - 12 MO</t>
  </si>
  <si>
    <t>12 - 36 MO</t>
  </si>
  <si>
    <t>36 - 60 MO</t>
  </si>
  <si>
    <t>&gt; 60 MO</t>
  </si>
  <si>
    <t>Non-Sensitive</t>
  </si>
  <si>
    <t>Total</t>
  </si>
  <si>
    <t xml:space="preserve"> Term Deposits (Fixed Rate)</t>
  </si>
  <si>
    <t>A. TOTAL LIABILITIES</t>
  </si>
  <si>
    <t>B.  TOTAL ASSETS</t>
  </si>
  <si>
    <t>NET GAP  (B-A)</t>
  </si>
  <si>
    <t>CUMULATIVE GAP</t>
  </si>
  <si>
    <t>a)  1 0 14 days</t>
  </si>
  <si>
    <t>b)  15 0 28 days</t>
  </si>
  <si>
    <t>1. No.of Months</t>
  </si>
  <si>
    <t xml:space="preserve">2. Mid Point </t>
  </si>
  <si>
    <t>3. Qtly Impact for</t>
  </si>
  <si>
    <t>4. Semi-Ann Impact for</t>
  </si>
  <si>
    <t>5. Annual Impact for</t>
  </si>
  <si>
    <t>Input Data</t>
  </si>
  <si>
    <t>1. Rate Change</t>
  </si>
  <si>
    <t>2. Rate Change</t>
  </si>
  <si>
    <t>3. Rate Change Liab</t>
  </si>
  <si>
    <t xml:space="preserve">    Slope Coefficient</t>
  </si>
  <si>
    <t xml:space="preserve">    Rate Change Assets</t>
  </si>
  <si>
    <t>4. Depositor Option Ex.</t>
  </si>
  <si>
    <t xml:space="preserve">    Term Dep.Addn</t>
  </si>
  <si>
    <t xml:space="preserve">    Term Deposits new</t>
  </si>
  <si>
    <t xml:space="preserve">    Total Liabilities new</t>
  </si>
  <si>
    <t xml:space="preserve">    Net Gap</t>
  </si>
  <si>
    <t>Rate Change Liab</t>
  </si>
  <si>
    <t xml:space="preserve">    Depositor Option Ex.</t>
  </si>
  <si>
    <t>Total Assets New</t>
  </si>
  <si>
    <t>NII analysis As on 31 march 2021</t>
  </si>
  <si>
    <t>NII Impact Analysis: Solution</t>
  </si>
  <si>
    <t>Bucket 1</t>
  </si>
  <si>
    <t>Bucket 2</t>
  </si>
  <si>
    <t>Bucket 3</t>
  </si>
  <si>
    <t>Bucket 4</t>
  </si>
  <si>
    <t>Total Impact</t>
  </si>
  <si>
    <t>Answer 1: Repricing only</t>
  </si>
  <si>
    <t>Quarterly Impact</t>
  </si>
  <si>
    <t>Semi-annual Impact</t>
  </si>
  <si>
    <t>Annual Impact</t>
  </si>
  <si>
    <t xml:space="preserve">Answer 2:Yield Curve </t>
  </si>
  <si>
    <t>Answer 3: Basis</t>
  </si>
  <si>
    <t>Answer 4: Options</t>
  </si>
  <si>
    <t>NII analysis As on 31 march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</si>
</sst>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FFFFFF"/>
      <name val="Arial"/>
      <family val="2"/>
    </font>
    <font>
      <sz val="9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7EBFF"/>
        <bgColor rgb="FFFFFFFF"/>
      </patternFill>
    </fill>
    <fill>
      <patternFill patternType="solid">
        <fgColor rgb="FF488AC7"/>
        <bgColor rgb="FFFFFFFF"/>
      </patternFill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" fillId="0" borderId="0"/>
  </cellStyleXfs>
  <cellXfs count="39">
    <xf numFmtId="0" fontId="0" fillId="0" borderId="0" xfId="0"/>
    <xf numFmtId="49" fontId="3" fillId="3" borderId="3" xfId="0" applyNumberFormat="1" applyFont="1" applyFill="1" applyBorder="1" applyAlignment="1">
      <alignment horizontal="center" vertical="center" wrapText="1"/>
    </xf>
    <xf numFmtId="49" fontId="3" fillId="3" borderId="4" xfId="0" applyNumberFormat="1" applyFont="1" applyFill="1" applyBorder="1" applyAlignment="1">
      <alignment horizontal="center" vertical="center" wrapText="1"/>
    </xf>
    <xf numFmtId="2" fontId="4" fillId="4" borderId="0" xfId="0" applyNumberFormat="1" applyFont="1" applyFill="1" applyAlignment="1">
      <alignment horizontal="right"/>
    </xf>
    <xf numFmtId="49" fontId="4" fillId="4" borderId="0" xfId="0" applyNumberFormat="1" applyFont="1" applyFill="1" applyAlignment="1">
      <alignment horizontal="right"/>
    </xf>
    <xf numFmtId="2" fontId="4" fillId="4" borderId="2" xfId="0" applyNumberFormat="1" applyFont="1" applyFill="1" applyBorder="1" applyAlignment="1">
      <alignment horizontal="right"/>
    </xf>
    <xf numFmtId="49" fontId="4" fillId="2" borderId="2" xfId="0" applyNumberFormat="1" applyFont="1" applyFill="1" applyBorder="1" applyAlignment="1">
      <alignment horizontal="left" wrapText="1"/>
    </xf>
    <xf numFmtId="49" fontId="3" fillId="3" borderId="12" xfId="0" applyNumberFormat="1" applyFont="1" applyFill="1" applyBorder="1" applyAlignment="1">
      <alignment horizontal="center" vertical="center" wrapText="1"/>
    </xf>
    <xf numFmtId="49" fontId="4" fillId="2" borderId="13" xfId="0" applyNumberFormat="1" applyFont="1" applyFill="1" applyBorder="1" applyAlignment="1">
      <alignment horizontal="left" wrapText="1"/>
    </xf>
    <xf numFmtId="2" fontId="4" fillId="2" borderId="0" xfId="0" applyNumberFormat="1" applyFont="1" applyFill="1" applyBorder="1" applyAlignment="1">
      <alignment horizontal="right"/>
    </xf>
    <xf numFmtId="49" fontId="4" fillId="2" borderId="0" xfId="0" applyNumberFormat="1" applyFont="1" applyFill="1" applyBorder="1" applyAlignment="1">
      <alignment horizontal="right"/>
    </xf>
    <xf numFmtId="2" fontId="4" fillId="2" borderId="14" xfId="0" applyNumberFormat="1" applyFont="1" applyFill="1" applyBorder="1" applyAlignment="1">
      <alignment horizontal="right"/>
    </xf>
    <xf numFmtId="2" fontId="4" fillId="4" borderId="0" xfId="0" applyNumberFormat="1" applyFont="1" applyFill="1" applyBorder="1" applyAlignment="1">
      <alignment horizontal="right"/>
    </xf>
    <xf numFmtId="49" fontId="4" fillId="4" borderId="0" xfId="0" applyNumberFormat="1" applyFont="1" applyFill="1" applyBorder="1" applyAlignment="1">
      <alignment horizontal="right"/>
    </xf>
    <xf numFmtId="2" fontId="4" fillId="4" borderId="14" xfId="0" applyNumberFormat="1" applyFont="1" applyFill="1" applyBorder="1" applyAlignment="1">
      <alignment horizontal="right"/>
    </xf>
    <xf numFmtId="0" fontId="5" fillId="0" borderId="0" xfId="0" applyFont="1"/>
    <xf numFmtId="16" fontId="5" fillId="0" borderId="0" xfId="0" applyNumberFormat="1" applyFont="1"/>
    <xf numFmtId="2" fontId="5" fillId="0" borderId="0" xfId="0" applyNumberFormat="1" applyFont="1"/>
    <xf numFmtId="0" fontId="6" fillId="0" borderId="0" xfId="0" applyFont="1"/>
    <xf numFmtId="0" fontId="2" fillId="0" borderId="0" xfId="0" applyFont="1"/>
    <xf numFmtId="0" fontId="5" fillId="0" borderId="1" xfId="0" applyFont="1" applyBorder="1" applyAlignment="1">
      <alignment vertical="top" wrapText="1"/>
    </xf>
    <xf numFmtId="10" fontId="2" fillId="0" borderId="0" xfId="0" applyNumberFormat="1" applyFont="1"/>
    <xf numFmtId="0" fontId="7" fillId="0" borderId="0" xfId="0" applyFont="1"/>
    <xf numFmtId="9" fontId="2" fillId="0" borderId="0" xfId="0" applyNumberFormat="1" applyFont="1"/>
    <xf numFmtId="2" fontId="2" fillId="0" borderId="0" xfId="0" applyNumberFormat="1" applyFont="1"/>
    <xf numFmtId="49" fontId="3" fillId="3" borderId="8" xfId="0" applyNumberFormat="1" applyFont="1" applyFill="1" applyBorder="1" applyAlignment="1">
      <alignment horizontal="center" vertical="center"/>
    </xf>
    <xf numFmtId="49" fontId="3" fillId="3" borderId="9" xfId="0" applyNumberFormat="1" applyFont="1" applyFill="1" applyBorder="1" applyAlignment="1">
      <alignment horizontal="center" vertical="center" wrapText="1"/>
    </xf>
    <xf numFmtId="49" fontId="3" fillId="3" borderId="11" xfId="0" applyNumberFormat="1" applyFont="1" applyFill="1" applyBorder="1" applyAlignment="1">
      <alignment horizontal="center" vertical="center" wrapText="1"/>
    </xf>
    <xf numFmtId="49" fontId="3" fillId="3" borderId="8" xfId="0" applyNumberFormat="1" applyFont="1" applyFill="1" applyBorder="1" applyAlignment="1">
      <alignment horizontal="center" vertical="center" wrapText="1"/>
    </xf>
    <xf numFmtId="49" fontId="3" fillId="3" borderId="5" xfId="0" applyNumberFormat="1" applyFont="1" applyFill="1" applyBorder="1" applyAlignment="1">
      <alignment horizontal="center" vertical="center" wrapText="1"/>
    </xf>
    <xf numFmtId="49" fontId="3" fillId="3" borderId="6" xfId="0" applyNumberFormat="1" applyFont="1" applyFill="1" applyBorder="1" applyAlignment="1">
      <alignment horizontal="center" vertical="center" wrapText="1"/>
    </xf>
    <xf numFmtId="49" fontId="3" fillId="3" borderId="10" xfId="0" applyNumberFormat="1" applyFont="1" applyFill="1" applyBorder="1" applyAlignment="1">
      <alignment horizontal="center" vertical="center" wrapText="1"/>
    </xf>
    <xf numFmtId="49" fontId="3" fillId="3" borderId="7" xfId="0" applyNumberFormat="1" applyFont="1" applyFill="1" applyBorder="1" applyAlignment="1">
      <alignment horizontal="center" vertical="center" wrapText="1"/>
    </xf>
    <xf numFmtId="49" fontId="3" fillId="3" borderId="4" xfId="0" applyNumberFormat="1" applyFont="1" applyFill="1" applyBorder="1" applyAlignment="1">
      <alignment horizontal="center" vertical="center" wrapText="1"/>
    </xf>
    <xf numFmtId="49" fontId="3" fillId="3" borderId="9" xfId="0" applyNumberFormat="1" applyFont="1" applyFill="1" applyBorder="1" applyAlignment="1">
      <alignment horizontal="center" vertical="center"/>
    </xf>
    <xf numFmtId="49" fontId="3" fillId="3" borderId="15" xfId="0" applyNumberFormat="1" applyFont="1" applyFill="1" applyBorder="1" applyAlignment="1">
      <alignment horizontal="center" vertical="center" wrapText="1"/>
    </xf>
    <xf numFmtId="49" fontId="3" fillId="3" borderId="16" xfId="0" applyNumberFormat="1" applyFont="1" applyFill="1" applyBorder="1" applyAlignment="1">
      <alignment horizontal="center" vertical="center" wrapText="1"/>
    </xf>
    <xf numFmtId="0" fontId="0" fillId="0" borderId="0" xfId="0" applyBorder="1"/>
    <xf numFmtId="49" fontId="1" fillId="4" borderId="0" xfId="0" applyNumberFormat="1" applyFont="1" applyFill="1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"/>
  <sheetViews>
    <sheetView workbookViewId="0">
      <selection activeCell="F14" sqref="F14"/>
    </sheetView>
  </sheetViews>
  <sheetFormatPr defaultRowHeight="14.5" x14ac:dyDescent="0.35"/>
  <cols>
    <col min="1" max="1" width="8.7265625" style="37"/>
    <col min="2" max="2" width="35.90625" style="37" customWidth="1"/>
    <col min="3" max="16384" width="8.7265625" style="37"/>
  </cols>
  <sheetData>
    <row r="1" spans="1:56" customFormat="1" x14ac:dyDescent="0.35">
      <c r="A1" s="30" t="s">
        <v>2</v>
      </c>
      <c r="B1" s="32" t="s">
        <v>3</v>
      </c>
      <c r="C1" s="25" t="s">
        <v>4</v>
      </c>
      <c r="D1" s="25"/>
      <c r="E1" s="25"/>
      <c r="F1" s="25"/>
      <c r="G1" s="25"/>
      <c r="H1" s="25"/>
      <c r="I1" s="25"/>
      <c r="J1" s="25"/>
      <c r="K1" s="28" t="s">
        <v>5</v>
      </c>
      <c r="L1" s="25" t="s">
        <v>6</v>
      </c>
      <c r="M1" s="25"/>
      <c r="N1" s="25"/>
      <c r="O1" s="25"/>
      <c r="P1" s="25"/>
      <c r="Q1" s="25"/>
      <c r="R1" s="25"/>
      <c r="S1" s="25"/>
      <c r="T1" s="28" t="s">
        <v>7</v>
      </c>
      <c r="U1" s="25" t="s">
        <v>8</v>
      </c>
      <c r="V1" s="25"/>
      <c r="W1" s="25"/>
      <c r="X1" s="25"/>
      <c r="Y1" s="25"/>
      <c r="Z1" s="25"/>
      <c r="AA1" s="25"/>
      <c r="AB1" s="25"/>
      <c r="AC1" s="28" t="s">
        <v>9</v>
      </c>
      <c r="AD1" s="25" t="s">
        <v>10</v>
      </c>
      <c r="AE1" s="25"/>
      <c r="AF1" s="25"/>
      <c r="AG1" s="25"/>
      <c r="AH1" s="25"/>
      <c r="AI1" s="25"/>
      <c r="AJ1" s="25"/>
      <c r="AK1" s="25"/>
      <c r="AL1" s="28" t="s">
        <v>11</v>
      </c>
      <c r="AM1" s="25" t="s">
        <v>12</v>
      </c>
      <c r="AN1" s="25"/>
      <c r="AO1" s="25"/>
      <c r="AP1" s="25"/>
      <c r="AQ1" s="25"/>
      <c r="AR1" s="25"/>
      <c r="AS1" s="25"/>
      <c r="AT1" s="25"/>
      <c r="AU1" s="28" t="s">
        <v>13</v>
      </c>
      <c r="AV1" s="25" t="s">
        <v>14</v>
      </c>
      <c r="AW1" s="25"/>
      <c r="AX1" s="25"/>
      <c r="AY1" s="25"/>
      <c r="AZ1" s="25"/>
      <c r="BA1" s="25"/>
      <c r="BB1" s="25"/>
      <c r="BC1" s="25"/>
      <c r="BD1" s="26" t="s">
        <v>15</v>
      </c>
    </row>
    <row r="2" spans="1:56" customFormat="1" ht="65" x14ac:dyDescent="0.35">
      <c r="A2" s="31"/>
      <c r="B2" s="33"/>
      <c r="C2" s="1" t="s">
        <v>92</v>
      </c>
      <c r="D2" s="1" t="s">
        <v>93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29"/>
      <c r="L2" s="1" t="s">
        <v>92</v>
      </c>
      <c r="M2" s="1" t="s">
        <v>93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29"/>
      <c r="U2" s="1" t="s">
        <v>92</v>
      </c>
      <c r="V2" s="1" t="s">
        <v>93</v>
      </c>
      <c r="W2" s="1" t="s">
        <v>16</v>
      </c>
      <c r="X2" s="1" t="s">
        <v>17</v>
      </c>
      <c r="Y2" s="1" t="s">
        <v>18</v>
      </c>
      <c r="Z2" s="1" t="s">
        <v>22</v>
      </c>
      <c r="AA2" s="1" t="s">
        <v>20</v>
      </c>
      <c r="AB2" s="1" t="s">
        <v>21</v>
      </c>
      <c r="AC2" s="29"/>
      <c r="AD2" s="1" t="s">
        <v>92</v>
      </c>
      <c r="AE2" s="1" t="s">
        <v>93</v>
      </c>
      <c r="AF2" s="1" t="s">
        <v>16</v>
      </c>
      <c r="AG2" s="1" t="s">
        <v>17</v>
      </c>
      <c r="AH2" s="1" t="s">
        <v>18</v>
      </c>
      <c r="AI2" s="1" t="s">
        <v>19</v>
      </c>
      <c r="AJ2" s="1" t="s">
        <v>20</v>
      </c>
      <c r="AK2" s="1" t="s">
        <v>21</v>
      </c>
      <c r="AL2" s="29"/>
      <c r="AM2" s="1" t="s">
        <v>92</v>
      </c>
      <c r="AN2" s="1" t="s">
        <v>93</v>
      </c>
      <c r="AO2" s="1" t="s">
        <v>16</v>
      </c>
      <c r="AP2" s="1" t="s">
        <v>17</v>
      </c>
      <c r="AQ2" s="1" t="s">
        <v>18</v>
      </c>
      <c r="AR2" s="1" t="s">
        <v>19</v>
      </c>
      <c r="AS2" s="1" t="s">
        <v>20</v>
      </c>
      <c r="AT2" s="1" t="s">
        <v>21</v>
      </c>
      <c r="AU2" s="29"/>
      <c r="AV2" s="1" t="s">
        <v>92</v>
      </c>
      <c r="AW2" s="1" t="s">
        <v>93</v>
      </c>
      <c r="AX2" s="1" t="s">
        <v>16</v>
      </c>
      <c r="AY2" s="1" t="s">
        <v>17</v>
      </c>
      <c r="AZ2" s="1" t="s">
        <v>18</v>
      </c>
      <c r="BA2" s="1" t="s">
        <v>19</v>
      </c>
      <c r="BB2" s="1" t="s">
        <v>20</v>
      </c>
      <c r="BC2" s="1" t="s">
        <v>21</v>
      </c>
      <c r="BD2" s="27"/>
    </row>
    <row r="3" spans="1:56" customFormat="1" x14ac:dyDescent="0.35">
      <c r="A3" s="31"/>
      <c r="B3" s="33"/>
      <c r="C3" s="1" t="s">
        <v>23</v>
      </c>
      <c r="D3" s="1" t="s">
        <v>24</v>
      </c>
      <c r="E3" s="1" t="s">
        <v>25</v>
      </c>
      <c r="F3" s="1" t="s">
        <v>26</v>
      </c>
      <c r="G3" s="1" t="s">
        <v>27</v>
      </c>
      <c r="H3" s="1" t="s">
        <v>28</v>
      </c>
      <c r="I3" s="1" t="s">
        <v>29</v>
      </c>
      <c r="J3" s="1" t="s">
        <v>30</v>
      </c>
      <c r="K3" s="1" t="s">
        <v>31</v>
      </c>
      <c r="L3" s="1" t="s">
        <v>32</v>
      </c>
      <c r="M3" s="1" t="s">
        <v>33</v>
      </c>
      <c r="N3" s="1" t="s">
        <v>34</v>
      </c>
      <c r="O3" s="1" t="s">
        <v>35</v>
      </c>
      <c r="P3" s="1" t="s">
        <v>36</v>
      </c>
      <c r="Q3" s="1" t="s">
        <v>37</v>
      </c>
      <c r="R3" s="1" t="s">
        <v>38</v>
      </c>
      <c r="S3" s="1" t="s">
        <v>39</v>
      </c>
      <c r="T3" s="1" t="s">
        <v>40</v>
      </c>
      <c r="U3" s="1" t="s">
        <v>41</v>
      </c>
      <c r="V3" s="1" t="s">
        <v>42</v>
      </c>
      <c r="W3" s="1" t="s">
        <v>43</v>
      </c>
      <c r="X3" s="1" t="s">
        <v>44</v>
      </c>
      <c r="Y3" s="1" t="s">
        <v>45</v>
      </c>
      <c r="Z3" s="1" t="s">
        <v>46</v>
      </c>
      <c r="AA3" s="1" t="s">
        <v>47</v>
      </c>
      <c r="AB3" s="1" t="s">
        <v>48</v>
      </c>
      <c r="AC3" s="1" t="s">
        <v>49</v>
      </c>
      <c r="AD3" s="1" t="s">
        <v>50</v>
      </c>
      <c r="AE3" s="1" t="s">
        <v>51</v>
      </c>
      <c r="AF3" s="1" t="s">
        <v>52</v>
      </c>
      <c r="AG3" s="1" t="s">
        <v>53</v>
      </c>
      <c r="AH3" s="1" t="s">
        <v>54</v>
      </c>
      <c r="AI3" s="1" t="s">
        <v>55</v>
      </c>
      <c r="AJ3" s="1" t="s">
        <v>56</v>
      </c>
      <c r="AK3" s="1" t="s">
        <v>57</v>
      </c>
      <c r="AL3" s="1" t="s">
        <v>58</v>
      </c>
      <c r="AM3" s="1" t="s">
        <v>59</v>
      </c>
      <c r="AN3" s="1" t="s">
        <v>60</v>
      </c>
      <c r="AO3" s="1" t="s">
        <v>61</v>
      </c>
      <c r="AP3" s="1" t="s">
        <v>62</v>
      </c>
      <c r="AQ3" s="1" t="s">
        <v>63</v>
      </c>
      <c r="AR3" s="1" t="s">
        <v>64</v>
      </c>
      <c r="AS3" s="1" t="s">
        <v>65</v>
      </c>
      <c r="AT3" s="1" t="s">
        <v>66</v>
      </c>
      <c r="AU3" s="1" t="s">
        <v>67</v>
      </c>
      <c r="AV3" s="1" t="s">
        <v>68</v>
      </c>
      <c r="AW3" s="1" t="s">
        <v>69</v>
      </c>
      <c r="AX3" s="1" t="s">
        <v>70</v>
      </c>
      <c r="AY3" s="1" t="s">
        <v>71</v>
      </c>
      <c r="AZ3" s="1" t="s">
        <v>72</v>
      </c>
      <c r="BA3" s="1" t="s">
        <v>73</v>
      </c>
      <c r="BB3" s="1" t="s">
        <v>74</v>
      </c>
      <c r="BC3" s="1" t="s">
        <v>75</v>
      </c>
      <c r="BD3" s="7" t="s">
        <v>76</v>
      </c>
    </row>
    <row r="4" spans="1:56" customFormat="1" x14ac:dyDescent="0.35">
      <c r="A4" s="8">
        <v>2021</v>
      </c>
      <c r="B4" s="6" t="s">
        <v>1</v>
      </c>
      <c r="C4" s="9">
        <v>56592.41</v>
      </c>
      <c r="D4" s="9">
        <v>21844.17</v>
      </c>
      <c r="E4" s="9">
        <v>44669.65</v>
      </c>
      <c r="F4" s="9">
        <v>38641.42</v>
      </c>
      <c r="G4" s="9">
        <v>79409.48</v>
      </c>
      <c r="H4" s="9">
        <v>18820.52</v>
      </c>
      <c r="I4" s="9">
        <v>1720.05</v>
      </c>
      <c r="J4" s="10">
        <v>445608.38010000001</v>
      </c>
      <c r="K4" s="9">
        <v>707306.08010000002</v>
      </c>
      <c r="L4" s="9">
        <v>635.84</v>
      </c>
      <c r="M4" s="9">
        <v>4259.88</v>
      </c>
      <c r="N4" s="9">
        <v>14537.97</v>
      </c>
      <c r="O4" s="9">
        <v>15187.46</v>
      </c>
      <c r="P4" s="9">
        <v>28143.07</v>
      </c>
      <c r="Q4" s="9">
        <v>50583.13</v>
      </c>
      <c r="R4" s="9">
        <v>13120.81</v>
      </c>
      <c r="S4" s="10">
        <v>16404.9997</v>
      </c>
      <c r="T4" s="9">
        <v>142873.15969999999</v>
      </c>
      <c r="U4" s="9">
        <v>75481.119999999995</v>
      </c>
      <c r="V4" s="9">
        <v>5061.37</v>
      </c>
      <c r="W4" s="9">
        <v>8299.83</v>
      </c>
      <c r="X4" s="9">
        <v>7886.25</v>
      </c>
      <c r="Y4" s="9">
        <v>11464.22</v>
      </c>
      <c r="Z4" s="9">
        <v>42312.11</v>
      </c>
      <c r="AA4" s="9">
        <v>5911.71</v>
      </c>
      <c r="AB4" s="9">
        <v>69703.011299999998</v>
      </c>
      <c r="AC4" s="9">
        <v>226119.6213</v>
      </c>
      <c r="AD4" s="9">
        <v>16208.9</v>
      </c>
      <c r="AE4" s="9">
        <v>4957.97</v>
      </c>
      <c r="AF4" s="9">
        <v>7411.13</v>
      </c>
      <c r="AG4" s="9">
        <v>8564.09</v>
      </c>
      <c r="AH4" s="9">
        <v>13277.64</v>
      </c>
      <c r="AI4" s="9">
        <v>10871.53</v>
      </c>
      <c r="AJ4" s="9">
        <v>4472.93</v>
      </c>
      <c r="AK4" s="9">
        <v>6825.65</v>
      </c>
      <c r="AL4" s="9">
        <v>72589.84</v>
      </c>
      <c r="AM4" s="9">
        <v>4187.57</v>
      </c>
      <c r="AN4" s="9">
        <v>3630.1</v>
      </c>
      <c r="AO4" s="9">
        <v>8486.99</v>
      </c>
      <c r="AP4" s="9">
        <v>8856.67</v>
      </c>
      <c r="AQ4" s="9">
        <v>21148.18</v>
      </c>
      <c r="AR4" s="9">
        <v>12665.82</v>
      </c>
      <c r="AS4" s="9">
        <v>2903.86</v>
      </c>
      <c r="AT4" s="9">
        <v>7638.34</v>
      </c>
      <c r="AU4" s="9">
        <v>69517.53</v>
      </c>
      <c r="AV4" s="9">
        <v>16997.68</v>
      </c>
      <c r="AW4" s="9">
        <v>12282.11</v>
      </c>
      <c r="AX4" s="9">
        <v>37315.519999999997</v>
      </c>
      <c r="AY4" s="9">
        <v>37126.79</v>
      </c>
      <c r="AZ4" s="9">
        <v>51154.95</v>
      </c>
      <c r="BA4" s="9">
        <v>128814.09</v>
      </c>
      <c r="BB4" s="9">
        <v>74989.490000000005</v>
      </c>
      <c r="BC4" s="9">
        <v>265039.55790000001</v>
      </c>
      <c r="BD4" s="11">
        <v>623720.18790000002</v>
      </c>
    </row>
    <row r="5" spans="1:56" customFormat="1" x14ac:dyDescent="0.35">
      <c r="A5" s="8">
        <v>2020</v>
      </c>
      <c r="B5" s="6" t="s">
        <v>1</v>
      </c>
      <c r="C5" s="12">
        <v>54223.98</v>
      </c>
      <c r="D5" s="12">
        <v>18598.5</v>
      </c>
      <c r="E5" s="12">
        <v>51716.82</v>
      </c>
      <c r="F5" s="12">
        <v>53506.32</v>
      </c>
      <c r="G5" s="12">
        <v>83932.89</v>
      </c>
      <c r="H5" s="12">
        <v>23586.16</v>
      </c>
      <c r="I5" s="12">
        <v>2688.28</v>
      </c>
      <c r="J5" s="13">
        <v>351851.98729999998</v>
      </c>
      <c r="K5" s="12">
        <v>640104.93729999999</v>
      </c>
      <c r="L5" s="12">
        <v>535.4</v>
      </c>
      <c r="M5" s="12">
        <v>6302.02</v>
      </c>
      <c r="N5" s="12">
        <v>12227.06</v>
      </c>
      <c r="O5" s="12">
        <v>17592.82</v>
      </c>
      <c r="P5" s="12">
        <v>26182.68</v>
      </c>
      <c r="Q5" s="12">
        <v>50425.65</v>
      </c>
      <c r="R5" s="13">
        <v>13783.5</v>
      </c>
      <c r="S5" s="13">
        <v>20905.003000000001</v>
      </c>
      <c r="T5" s="12">
        <v>147954.133</v>
      </c>
      <c r="U5" s="12">
        <v>41023.94</v>
      </c>
      <c r="V5" s="12">
        <v>4399.54</v>
      </c>
      <c r="W5" s="12">
        <v>7958.52</v>
      </c>
      <c r="X5" s="12">
        <v>6743.15</v>
      </c>
      <c r="Y5" s="12">
        <v>10037.31</v>
      </c>
      <c r="Z5" s="12">
        <v>15369.43</v>
      </c>
      <c r="AA5" s="12">
        <v>7207.81</v>
      </c>
      <c r="AB5" s="12">
        <v>63994.620300000002</v>
      </c>
      <c r="AC5" s="12">
        <v>156734.32029999999</v>
      </c>
      <c r="AD5" s="12">
        <v>15239.64</v>
      </c>
      <c r="AE5" s="12">
        <v>4683.82</v>
      </c>
      <c r="AF5" s="12">
        <v>5902.08</v>
      </c>
      <c r="AG5" s="12">
        <v>8109.22</v>
      </c>
      <c r="AH5" s="12">
        <v>15510.51</v>
      </c>
      <c r="AI5" s="12">
        <v>12960.38</v>
      </c>
      <c r="AJ5" s="12">
        <v>3911.41</v>
      </c>
      <c r="AK5" s="12">
        <v>8297.44</v>
      </c>
      <c r="AL5" s="12">
        <v>74614.5</v>
      </c>
      <c r="AM5" s="12">
        <v>4464.72</v>
      </c>
      <c r="AN5" s="12">
        <v>2548.11</v>
      </c>
      <c r="AO5" s="12">
        <v>15950.44</v>
      </c>
      <c r="AP5" s="12">
        <v>18744.939999999999</v>
      </c>
      <c r="AQ5" s="12">
        <v>30201.759999999998</v>
      </c>
      <c r="AR5" s="12">
        <v>15689.63</v>
      </c>
      <c r="AS5" s="12">
        <v>3846.53</v>
      </c>
      <c r="AT5" s="12">
        <v>7114.42</v>
      </c>
      <c r="AU5" s="12">
        <v>98560.55</v>
      </c>
      <c r="AV5" s="12">
        <v>12709.26</v>
      </c>
      <c r="AW5" s="12">
        <v>10947.57</v>
      </c>
      <c r="AX5" s="12">
        <v>30542.58</v>
      </c>
      <c r="AY5" s="12">
        <v>30319.38</v>
      </c>
      <c r="AZ5" s="12">
        <v>51919.47</v>
      </c>
      <c r="BA5" s="12">
        <v>114606.88</v>
      </c>
      <c r="BB5" s="12">
        <v>69495.45</v>
      </c>
      <c r="BC5" s="12">
        <v>250883.56640000001</v>
      </c>
      <c r="BD5" s="14">
        <v>571424.15639999998</v>
      </c>
    </row>
  </sheetData>
  <mergeCells count="14">
    <mergeCell ref="T1:T2"/>
    <mergeCell ref="A1:A3"/>
    <mergeCell ref="B1:B3"/>
    <mergeCell ref="C1:J1"/>
    <mergeCell ref="K1:K2"/>
    <mergeCell ref="L1:S1"/>
    <mergeCell ref="AV1:BC1"/>
    <mergeCell ref="BD1:BD2"/>
    <mergeCell ref="U1:AB1"/>
    <mergeCell ref="AC1:AC2"/>
    <mergeCell ref="AD1:AK1"/>
    <mergeCell ref="AL1:AL2"/>
    <mergeCell ref="AM1:AT1"/>
    <mergeCell ref="AU1:AU2"/>
  </mergeCells>
  <pageMargins left="0.7" right="0.7" top="0.75" bottom="0.75" header="0.3" footer="0.3"/>
  <ignoredErrors>
    <ignoredError sqref="C3:BD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opLeftCell="A43" workbookViewId="0">
      <selection activeCell="C64" sqref="C64"/>
    </sheetView>
  </sheetViews>
  <sheetFormatPr defaultRowHeight="14.5" x14ac:dyDescent="0.35"/>
  <cols>
    <col min="1" max="1" width="25.1796875" bestFit="1" customWidth="1"/>
    <col min="2" max="2" width="12.453125" bestFit="1" customWidth="1"/>
    <col min="3" max="3" width="10.1796875" customWidth="1"/>
    <col min="4" max="4" width="10.90625" customWidth="1"/>
    <col min="5" max="5" width="10" customWidth="1"/>
    <col min="6" max="6" width="11.54296875" customWidth="1"/>
    <col min="7" max="7" width="10.7265625" customWidth="1"/>
    <col min="8" max="8" width="11.81640625" bestFit="1" customWidth="1"/>
    <col min="9" max="9" width="12.7265625" bestFit="1" customWidth="1"/>
    <col min="10" max="10" width="11.54296875" customWidth="1"/>
  </cols>
  <sheetData>
    <row r="1" spans="1:10" x14ac:dyDescent="0.35">
      <c r="A1" s="18" t="s">
        <v>113</v>
      </c>
    </row>
    <row r="2" spans="1:10" x14ac:dyDescent="0.35">
      <c r="A2" s="18"/>
    </row>
    <row r="3" spans="1:10" x14ac:dyDescent="0.35">
      <c r="A3" s="15" t="s">
        <v>77</v>
      </c>
      <c r="B3" s="16" t="s">
        <v>78</v>
      </c>
      <c r="C3" s="15" t="s">
        <v>79</v>
      </c>
      <c r="D3" s="15" t="s">
        <v>80</v>
      </c>
      <c r="E3" s="15" t="s">
        <v>81</v>
      </c>
      <c r="F3" s="15" t="s">
        <v>82</v>
      </c>
      <c r="G3" s="15" t="s">
        <v>83</v>
      </c>
      <c r="H3" s="15" t="s">
        <v>84</v>
      </c>
      <c r="I3" s="15" t="s">
        <v>85</v>
      </c>
      <c r="J3" s="15" t="s">
        <v>86</v>
      </c>
    </row>
    <row r="4" spans="1:10" x14ac:dyDescent="0.35">
      <c r="A4" s="15" t="s">
        <v>87</v>
      </c>
      <c r="B4" s="17">
        <f>'AXIS BANK LIMITED'!C4+'AXIS BANK LIMITED'!D4</f>
        <v>78436.58</v>
      </c>
      <c r="C4" s="17">
        <f>'AXIS BANK LIMITED'!E4</f>
        <v>44669.65</v>
      </c>
      <c r="D4" s="17">
        <f>'AXIS BANK LIMITED'!F4</f>
        <v>38641.42</v>
      </c>
      <c r="E4" s="17">
        <f>'AXIS BANK LIMITED'!G4</f>
        <v>79409.48</v>
      </c>
      <c r="F4" s="17">
        <f>'AXIS BANK LIMITED'!H4</f>
        <v>18820.52</v>
      </c>
      <c r="G4" s="17">
        <f>'AXIS BANK LIMITED'!I4</f>
        <v>1720.05</v>
      </c>
      <c r="H4" s="17">
        <f>'AXIS BANK LIMITED'!J4</f>
        <v>445608.38010000001</v>
      </c>
      <c r="I4" s="17"/>
      <c r="J4" s="17">
        <f>SUM(B4:I4)</f>
        <v>707306.08010000002</v>
      </c>
    </row>
    <row r="5" spans="1:10" x14ac:dyDescent="0.35">
      <c r="A5" s="15" t="s">
        <v>88</v>
      </c>
      <c r="B5" s="17">
        <f>B4+'AXIS BANK LIMITED'!L4+'AXIS BANK LIMITED'!M4+'AXIS BANK LIMITED'!AM4+'AXIS BANK LIMITED'!AN4</f>
        <v>91149.97</v>
      </c>
      <c r="C5" s="17">
        <f>C4+'AXIS BANK LIMITED'!N4+'AXIS BANK LIMITED'!AO4</f>
        <v>67694.61</v>
      </c>
      <c r="D5" s="17">
        <f>D4+'AXIS BANK LIMITED'!O4+'AXIS BANK LIMITED'!AP4</f>
        <v>62685.549999999996</v>
      </c>
      <c r="E5" s="17">
        <f>E4+'AXIS BANK LIMITED'!P4+'AXIS BANK LIMITED'!AQ4</f>
        <v>128700.72999999998</v>
      </c>
      <c r="F5" s="17">
        <f>F4+'AXIS BANK LIMITED'!Q4+'AXIS BANK LIMITED'!AR4</f>
        <v>82069.47</v>
      </c>
      <c r="G5" s="17">
        <f>G4+'AXIS BANK LIMITED'!R4+'AXIS BANK LIMITED'!AS4</f>
        <v>17744.719999999998</v>
      </c>
      <c r="H5" s="17">
        <f>H4+'AXIS BANK LIMITED'!S4+'AXIS BANK LIMITED'!AT4</f>
        <v>469651.71980000002</v>
      </c>
      <c r="I5" s="17"/>
      <c r="J5" s="17">
        <f t="shared" ref="J5:J6" si="0">SUM(B5:I5)</f>
        <v>919696.76979999989</v>
      </c>
    </row>
    <row r="6" spans="1:10" x14ac:dyDescent="0.35">
      <c r="A6" s="17" t="s">
        <v>89</v>
      </c>
      <c r="B6" s="17">
        <f>'AXIS BANK LIMITED'!U4+'AXIS BANK LIMITED'!V4+'AXIS BANK LIMITED'!AD4+'AXIS BANK LIMITED'!AE4+'AXIS BANK LIMITED'!AV4+'AXIS BANK LIMITED'!AW4</f>
        <v>130989.14999999998</v>
      </c>
      <c r="C6" s="17">
        <f>'AXIS BANK LIMITED'!W4+'AXIS BANK LIMITED'!AF4+'AXIS BANK LIMITED'!AX4</f>
        <v>53026.479999999996</v>
      </c>
      <c r="D6" s="17">
        <f>'AXIS BANK LIMITED'!X4+'AXIS BANK LIMITED'!AG4+'AXIS BANK LIMITED'!AY4</f>
        <v>53577.130000000005</v>
      </c>
      <c r="E6" s="17">
        <f>'AXIS BANK LIMITED'!Y4+'AXIS BANK LIMITED'!AH4+'AXIS BANK LIMITED'!AZ4</f>
        <v>75896.81</v>
      </c>
      <c r="F6" s="17">
        <f>'AXIS BANK LIMITED'!Z4+'AXIS BANK LIMITED'!AI4+'AXIS BANK LIMITED'!BA4</f>
        <v>181997.72999999998</v>
      </c>
      <c r="G6" s="17">
        <f>'AXIS BANK LIMITED'!AA4+'AXIS BANK LIMITED'!AJ4+'AXIS BANK LIMITED'!BB4</f>
        <v>85374.13</v>
      </c>
      <c r="H6" s="17">
        <f>'AXIS BANK LIMITED'!AB4+'AXIS BANK LIMITED'!AK4+'AXIS BANK LIMITED'!BC4</f>
        <v>341568.21919999999</v>
      </c>
      <c r="I6" s="17"/>
      <c r="J6" s="17">
        <f t="shared" si="0"/>
        <v>922429.64919999987</v>
      </c>
    </row>
    <row r="7" spans="1:10" x14ac:dyDescent="0.35">
      <c r="A7" s="15" t="s">
        <v>90</v>
      </c>
      <c r="B7" s="17">
        <f>B6-B5</f>
        <v>39839.179999999978</v>
      </c>
      <c r="C7" s="17">
        <f t="shared" ref="C7:H7" si="1">C6-C5</f>
        <v>-14668.130000000005</v>
      </c>
      <c r="D7" s="17">
        <f t="shared" si="1"/>
        <v>-9108.419999999991</v>
      </c>
      <c r="E7" s="17">
        <f t="shared" si="1"/>
        <v>-52803.919999999984</v>
      </c>
      <c r="F7" s="17">
        <f t="shared" si="1"/>
        <v>99928.25999999998</v>
      </c>
      <c r="G7" s="17">
        <f t="shared" si="1"/>
        <v>67629.41</v>
      </c>
      <c r="H7" s="17">
        <f t="shared" si="1"/>
        <v>-128083.50060000003</v>
      </c>
      <c r="I7" s="17"/>
      <c r="J7" s="17">
        <f>J6-J5</f>
        <v>2732.8793999999762</v>
      </c>
    </row>
    <row r="8" spans="1:10" x14ac:dyDescent="0.35">
      <c r="A8" s="15" t="s">
        <v>91</v>
      </c>
      <c r="B8" s="17">
        <f>B7</f>
        <v>39839.179999999978</v>
      </c>
      <c r="C8" s="17">
        <f>B8+C7</f>
        <v>25171.049999999974</v>
      </c>
      <c r="D8" s="17">
        <f t="shared" ref="D8:H8" si="2">C8+D7</f>
        <v>16062.629999999983</v>
      </c>
      <c r="E8" s="17">
        <f t="shared" si="2"/>
        <v>-36741.29</v>
      </c>
      <c r="F8" s="17">
        <f t="shared" si="2"/>
        <v>63186.969999999979</v>
      </c>
      <c r="G8" s="17">
        <f t="shared" si="2"/>
        <v>130816.37999999998</v>
      </c>
      <c r="H8" s="17">
        <f t="shared" si="2"/>
        <v>2732.8793999999471</v>
      </c>
      <c r="I8" s="17"/>
      <c r="J8" s="17"/>
    </row>
    <row r="11" spans="1:10" x14ac:dyDescent="0.35">
      <c r="A11" t="s">
        <v>94</v>
      </c>
      <c r="B11">
        <v>12</v>
      </c>
      <c r="C11">
        <v>12</v>
      </c>
      <c r="D11">
        <v>12</v>
      </c>
      <c r="E11">
        <v>12</v>
      </c>
    </row>
    <row r="12" spans="1:10" x14ac:dyDescent="0.35">
      <c r="A12" t="s">
        <v>95</v>
      </c>
      <c r="B12">
        <f>(MID(B3,1,2)+MID(B3,5,2))/2</f>
        <v>0.5</v>
      </c>
      <c r="C12">
        <f>(MID(C3,1,2)+MID(C3,5,2))/2</f>
        <v>2</v>
      </c>
      <c r="D12">
        <f>(MID(D3,1,2)+MID(D3,5,2))/2</f>
        <v>4.5</v>
      </c>
      <c r="E12">
        <f>(MID(E3,1,2)+MID(E3,5,2))/2</f>
        <v>9</v>
      </c>
    </row>
    <row r="13" spans="1:10" x14ac:dyDescent="0.35">
      <c r="A13" t="s">
        <v>96</v>
      </c>
      <c r="B13">
        <v>3</v>
      </c>
      <c r="C13">
        <v>3</v>
      </c>
      <c r="D13">
        <v>3</v>
      </c>
      <c r="E13">
        <v>3</v>
      </c>
    </row>
    <row r="14" spans="1:10" x14ac:dyDescent="0.35">
      <c r="A14" t="s">
        <v>97</v>
      </c>
      <c r="B14">
        <v>6</v>
      </c>
      <c r="C14">
        <v>6</v>
      </c>
      <c r="D14">
        <v>6</v>
      </c>
      <c r="E14">
        <v>6</v>
      </c>
    </row>
    <row r="15" spans="1:10" x14ac:dyDescent="0.35">
      <c r="A15" t="s">
        <v>98</v>
      </c>
      <c r="B15">
        <v>12</v>
      </c>
      <c r="C15">
        <v>12</v>
      </c>
      <c r="D15">
        <v>12</v>
      </c>
      <c r="E15">
        <v>12</v>
      </c>
    </row>
    <row r="17" spans="1:8" x14ac:dyDescent="0.35">
      <c r="A17" s="19" t="s">
        <v>99</v>
      </c>
      <c r="B17" s="20" t="s">
        <v>78</v>
      </c>
      <c r="C17" s="20" t="s">
        <v>79</v>
      </c>
      <c r="D17" s="20" t="s">
        <v>80</v>
      </c>
      <c r="E17" s="20" t="s">
        <v>81</v>
      </c>
      <c r="F17" s="20" t="s">
        <v>82</v>
      </c>
      <c r="G17" s="20" t="s">
        <v>83</v>
      </c>
      <c r="H17" s="20" t="s">
        <v>84</v>
      </c>
    </row>
    <row r="18" spans="1:8" x14ac:dyDescent="0.35">
      <c r="A18" s="19" t="s">
        <v>100</v>
      </c>
      <c r="B18" s="21">
        <v>0.01</v>
      </c>
      <c r="C18" s="21">
        <v>0.01</v>
      </c>
      <c r="D18" s="21">
        <v>0.01</v>
      </c>
      <c r="E18" s="21">
        <v>0.01</v>
      </c>
      <c r="F18" s="19"/>
      <c r="G18" s="22"/>
      <c r="H18" s="19"/>
    </row>
    <row r="19" spans="1:8" x14ac:dyDescent="0.35">
      <c r="A19" s="19" t="s">
        <v>101</v>
      </c>
      <c r="B19" s="21">
        <v>0.01</v>
      </c>
      <c r="C19" s="21">
        <v>1.2500000000000001E-2</v>
      </c>
      <c r="D19" s="21">
        <v>1.4999999999999999E-2</v>
      </c>
      <c r="E19" s="21">
        <v>1.7500000000000002E-2</v>
      </c>
      <c r="F19" s="19"/>
      <c r="G19" s="19"/>
      <c r="H19" s="19"/>
    </row>
    <row r="20" spans="1:8" x14ac:dyDescent="0.35">
      <c r="A20" s="19" t="s">
        <v>102</v>
      </c>
      <c r="B20" s="21">
        <v>0.01</v>
      </c>
      <c r="C20" s="21">
        <v>0.01</v>
      </c>
      <c r="D20" s="21">
        <v>0.01</v>
      </c>
      <c r="E20" s="21">
        <v>0.01</v>
      </c>
      <c r="F20" s="19"/>
      <c r="G20" s="19"/>
      <c r="H20" s="19"/>
    </row>
    <row r="21" spans="1:8" x14ac:dyDescent="0.35">
      <c r="A21" s="19" t="s">
        <v>103</v>
      </c>
      <c r="B21" s="19">
        <v>0.66</v>
      </c>
      <c r="C21" s="19">
        <v>0.66</v>
      </c>
      <c r="D21" s="19">
        <v>0.66</v>
      </c>
      <c r="E21" s="19">
        <v>0.66</v>
      </c>
      <c r="F21" s="19"/>
      <c r="G21" s="19"/>
      <c r="H21" s="19"/>
    </row>
    <row r="22" spans="1:8" x14ac:dyDescent="0.35">
      <c r="A22" s="19" t="s">
        <v>104</v>
      </c>
      <c r="B22" s="21">
        <f>+B20*B21</f>
        <v>6.6000000000000008E-3</v>
      </c>
      <c r="C22" s="21">
        <f t="shared" ref="C22:E22" si="3">+C20*C21</f>
        <v>6.6000000000000008E-3</v>
      </c>
      <c r="D22" s="21">
        <f t="shared" si="3"/>
        <v>6.6000000000000008E-3</v>
      </c>
      <c r="E22" s="21">
        <f t="shared" si="3"/>
        <v>6.6000000000000008E-3</v>
      </c>
      <c r="F22" s="19"/>
      <c r="G22" s="19"/>
      <c r="H22" s="19"/>
    </row>
    <row r="24" spans="1:8" x14ac:dyDescent="0.35">
      <c r="A24" s="19" t="s">
        <v>105</v>
      </c>
      <c r="B24" s="19"/>
      <c r="C24" s="23">
        <v>0.15</v>
      </c>
      <c r="D24" s="23">
        <v>0.15</v>
      </c>
      <c r="E24" s="23">
        <v>0.15</v>
      </c>
      <c r="F24" s="23">
        <v>0.15</v>
      </c>
      <c r="G24" s="23">
        <v>0.15</v>
      </c>
      <c r="H24" s="23">
        <v>0.15</v>
      </c>
    </row>
    <row r="25" spans="1:8" x14ac:dyDescent="0.35">
      <c r="A25" s="19" t="s">
        <v>106</v>
      </c>
      <c r="B25" s="18">
        <f>SUM(C25:H25)</f>
        <v>94330.425014999986</v>
      </c>
      <c r="C25" s="19">
        <f>C24*C4</f>
        <v>6700.4475000000002</v>
      </c>
      <c r="D25" s="19">
        <f t="shared" ref="D25:H25" si="4">D24*D4</f>
        <v>5796.2129999999997</v>
      </c>
      <c r="E25" s="19">
        <f t="shared" si="4"/>
        <v>11911.421999999999</v>
      </c>
      <c r="F25" s="19">
        <f t="shared" si="4"/>
        <v>2823.078</v>
      </c>
      <c r="G25" s="19">
        <f t="shared" si="4"/>
        <v>258.00749999999999</v>
      </c>
      <c r="H25" s="19">
        <f t="shared" si="4"/>
        <v>66841.257014999996</v>
      </c>
    </row>
    <row r="26" spans="1:8" x14ac:dyDescent="0.35">
      <c r="A26" s="18" t="s">
        <v>107</v>
      </c>
      <c r="B26" s="24">
        <f>B4+B25</f>
        <v>172767.005015</v>
      </c>
      <c r="C26" s="24">
        <f>C4-C25</f>
        <v>37969.202499999999</v>
      </c>
      <c r="D26" s="24">
        <f t="shared" ref="D26:H26" si="5">D4-D25</f>
        <v>32845.206999999995</v>
      </c>
      <c r="E26" s="24">
        <f t="shared" si="5"/>
        <v>67498.05799999999</v>
      </c>
      <c r="F26" s="24">
        <f t="shared" si="5"/>
        <v>15997.442000000001</v>
      </c>
      <c r="G26" s="24">
        <f t="shared" si="5"/>
        <v>1462.0425</v>
      </c>
      <c r="H26" s="24">
        <f t="shared" si="5"/>
        <v>378767.12308500003</v>
      </c>
    </row>
    <row r="27" spans="1:8" x14ac:dyDescent="0.35">
      <c r="A27" s="18" t="s">
        <v>108</v>
      </c>
      <c r="B27" s="24">
        <f>B5+B25</f>
        <v>185480.39501499999</v>
      </c>
      <c r="C27" s="24">
        <f>C5-C25</f>
        <v>60994.162499999999</v>
      </c>
      <c r="D27" s="24">
        <f t="shared" ref="D27:H27" si="6">D5-D25</f>
        <v>56889.337</v>
      </c>
      <c r="E27" s="24">
        <f t="shared" si="6"/>
        <v>116789.30799999999</v>
      </c>
      <c r="F27" s="24">
        <f t="shared" si="6"/>
        <v>79246.392000000007</v>
      </c>
      <c r="G27" s="24">
        <f t="shared" si="6"/>
        <v>17486.712499999998</v>
      </c>
      <c r="H27" s="24">
        <f t="shared" si="6"/>
        <v>402810.46278500004</v>
      </c>
    </row>
    <row r="28" spans="1:8" x14ac:dyDescent="0.35">
      <c r="A28" s="19" t="s">
        <v>109</v>
      </c>
      <c r="B28" s="24">
        <f>B6-B27</f>
        <v>-54491.245015000008</v>
      </c>
      <c r="C28" s="24">
        <f t="shared" ref="C28:H28" si="7">C6-C27</f>
        <v>-7967.6825000000026</v>
      </c>
      <c r="D28" s="24">
        <f t="shared" si="7"/>
        <v>-3312.2069999999949</v>
      </c>
      <c r="E28" s="24">
        <f t="shared" si="7"/>
        <v>-40892.497999999992</v>
      </c>
      <c r="F28" s="24">
        <f t="shared" si="7"/>
        <v>102751.33799999997</v>
      </c>
      <c r="G28" s="24">
        <f t="shared" si="7"/>
        <v>67887.41750000001</v>
      </c>
      <c r="H28" s="24">
        <f t="shared" si="7"/>
        <v>-61242.243585000047</v>
      </c>
    </row>
    <row r="29" spans="1:8" x14ac:dyDescent="0.35">
      <c r="A29" s="19" t="s">
        <v>110</v>
      </c>
      <c r="B29" s="21">
        <v>0.01</v>
      </c>
      <c r="C29" s="21">
        <v>0.01</v>
      </c>
      <c r="D29" s="21">
        <v>0.01</v>
      </c>
      <c r="E29" s="21">
        <v>0.01</v>
      </c>
      <c r="F29" s="21">
        <v>0.01</v>
      </c>
      <c r="G29" s="21">
        <v>0.01</v>
      </c>
      <c r="H29" s="21">
        <v>0.01</v>
      </c>
    </row>
    <row r="30" spans="1:8" x14ac:dyDescent="0.35">
      <c r="A30" s="19" t="s">
        <v>104</v>
      </c>
      <c r="B30" s="21">
        <v>0.01</v>
      </c>
      <c r="C30" s="21">
        <v>0.01</v>
      </c>
      <c r="D30" s="21">
        <v>0.01</v>
      </c>
      <c r="E30" s="21">
        <v>0.01</v>
      </c>
      <c r="F30" s="21">
        <v>0.01</v>
      </c>
      <c r="G30" s="21">
        <v>0.01</v>
      </c>
      <c r="H30" s="21">
        <v>0.01</v>
      </c>
    </row>
    <row r="31" spans="1:8" x14ac:dyDescent="0.35">
      <c r="A31" s="19" t="s">
        <v>111</v>
      </c>
      <c r="B31" s="19"/>
      <c r="C31" s="21">
        <v>0.15</v>
      </c>
      <c r="D31" s="21">
        <v>0.15</v>
      </c>
      <c r="E31" s="21">
        <v>0.15</v>
      </c>
      <c r="F31" s="21">
        <v>0.15</v>
      </c>
      <c r="G31" s="21">
        <v>0.15</v>
      </c>
      <c r="H31" s="21">
        <v>0.15</v>
      </c>
    </row>
    <row r="32" spans="1:8" x14ac:dyDescent="0.35">
      <c r="A32" s="18" t="s">
        <v>107</v>
      </c>
      <c r="B32" s="24">
        <f>B26</f>
        <v>172767.005015</v>
      </c>
      <c r="C32" s="24">
        <f t="shared" ref="C32:H32" si="8">C26</f>
        <v>37969.202499999999</v>
      </c>
      <c r="D32" s="24">
        <f t="shared" si="8"/>
        <v>32845.206999999995</v>
      </c>
      <c r="E32" s="24">
        <f t="shared" si="8"/>
        <v>67498.05799999999</v>
      </c>
      <c r="F32" s="24">
        <f t="shared" si="8"/>
        <v>15997.442000000001</v>
      </c>
      <c r="G32" s="24">
        <f t="shared" si="8"/>
        <v>1462.0425</v>
      </c>
      <c r="H32" s="24">
        <f t="shared" si="8"/>
        <v>378767.12308500003</v>
      </c>
    </row>
    <row r="33" spans="1:8" x14ac:dyDescent="0.35">
      <c r="A33" s="19" t="s">
        <v>108</v>
      </c>
      <c r="B33" s="24">
        <f>B27</f>
        <v>185480.39501499999</v>
      </c>
      <c r="C33" s="24">
        <f t="shared" ref="C33:H33" si="9">C27</f>
        <v>60994.162499999999</v>
      </c>
      <c r="D33" s="24">
        <f t="shared" si="9"/>
        <v>56889.337</v>
      </c>
      <c r="E33" s="24">
        <f t="shared" si="9"/>
        <v>116789.30799999999</v>
      </c>
      <c r="F33" s="24">
        <f t="shared" si="9"/>
        <v>79246.392000000007</v>
      </c>
      <c r="G33" s="24">
        <f t="shared" si="9"/>
        <v>17486.712499999998</v>
      </c>
      <c r="H33" s="24">
        <f t="shared" si="9"/>
        <v>402810.46278500004</v>
      </c>
    </row>
    <row r="34" spans="1:8" x14ac:dyDescent="0.35">
      <c r="A34" s="19" t="s">
        <v>112</v>
      </c>
      <c r="B34" s="24">
        <f>B6</f>
        <v>130989.14999999998</v>
      </c>
      <c r="C34" s="24">
        <f t="shared" ref="C34:H34" si="10">C6</f>
        <v>53026.479999999996</v>
      </c>
      <c r="D34" s="24">
        <f t="shared" si="10"/>
        <v>53577.130000000005</v>
      </c>
      <c r="E34" s="24">
        <f t="shared" si="10"/>
        <v>75896.81</v>
      </c>
      <c r="F34" s="24">
        <f t="shared" si="10"/>
        <v>181997.72999999998</v>
      </c>
      <c r="G34" s="24">
        <f t="shared" si="10"/>
        <v>85374.13</v>
      </c>
      <c r="H34" s="24">
        <f t="shared" si="10"/>
        <v>341568.21919999999</v>
      </c>
    </row>
    <row r="36" spans="1:8" x14ac:dyDescent="0.35">
      <c r="A36" s="15" t="s">
        <v>114</v>
      </c>
      <c r="B36" s="19"/>
      <c r="C36" s="19"/>
      <c r="D36" s="19"/>
      <c r="E36" s="19"/>
      <c r="F36" s="19"/>
    </row>
    <row r="37" spans="1:8" x14ac:dyDescent="0.35">
      <c r="A37" s="19"/>
      <c r="B37" s="19"/>
      <c r="C37" s="19"/>
      <c r="D37" s="19"/>
      <c r="E37" s="19"/>
      <c r="F37" s="19"/>
    </row>
    <row r="38" spans="1:8" x14ac:dyDescent="0.35">
      <c r="A38" s="19"/>
      <c r="B38" s="15" t="s">
        <v>115</v>
      </c>
      <c r="C38" s="15" t="s">
        <v>116</v>
      </c>
      <c r="D38" s="15" t="s">
        <v>117</v>
      </c>
      <c r="E38" s="15" t="s">
        <v>118</v>
      </c>
      <c r="F38" s="15" t="s">
        <v>119</v>
      </c>
    </row>
    <row r="39" spans="1:8" x14ac:dyDescent="0.35">
      <c r="A39" s="15" t="s">
        <v>120</v>
      </c>
      <c r="B39" s="19"/>
      <c r="C39" s="19"/>
      <c r="D39" s="19"/>
      <c r="E39" s="19"/>
      <c r="F39" s="19"/>
    </row>
    <row r="40" spans="1:8" x14ac:dyDescent="0.35">
      <c r="A40" s="19" t="s">
        <v>121</v>
      </c>
      <c r="B40" s="19">
        <f>(B13-B12)*B18/B11*B7</f>
        <v>82.998291666666617</v>
      </c>
      <c r="C40" s="19">
        <f>(C13-C12)*C18/C11*C7</f>
        <v>-12.223441666666671</v>
      </c>
      <c r="D40" s="19"/>
      <c r="E40" s="19"/>
      <c r="F40" s="19">
        <f t="shared" ref="F40:F41" si="11">SUM(B40:E40)</f>
        <v>70.774849999999944</v>
      </c>
    </row>
    <row r="41" spans="1:8" x14ac:dyDescent="0.35">
      <c r="A41" s="19" t="s">
        <v>122</v>
      </c>
      <c r="B41" s="19">
        <f>(B14-B12)*B18/B11*B7</f>
        <v>182.59624166666657</v>
      </c>
      <c r="C41" s="19">
        <f t="shared" ref="C41:D41" si="12">(C14-C12)*C18/C11*C7</f>
        <v>-48.893766666666686</v>
      </c>
      <c r="D41" s="19">
        <f t="shared" si="12"/>
        <v>-11.385524999999989</v>
      </c>
      <c r="E41" s="19"/>
      <c r="F41" s="19">
        <f t="shared" si="11"/>
        <v>122.31694999999989</v>
      </c>
    </row>
    <row r="42" spans="1:8" x14ac:dyDescent="0.35">
      <c r="A42" s="19" t="s">
        <v>123</v>
      </c>
      <c r="B42" s="19">
        <f>(B15-B12)*B18/B11*B7</f>
        <v>381.79214166666651</v>
      </c>
      <c r="C42" s="19">
        <f t="shared" ref="C42:E42" si="13">(C15-C12)*C18/C11*C7</f>
        <v>-122.2344166666667</v>
      </c>
      <c r="D42" s="19">
        <f t="shared" si="13"/>
        <v>-56.927624999999942</v>
      </c>
      <c r="E42" s="19">
        <f t="shared" si="13"/>
        <v>-132.00979999999996</v>
      </c>
      <c r="F42" s="19">
        <f>SUM(B42:E42)</f>
        <v>70.620299999999872</v>
      </c>
    </row>
    <row r="43" spans="1:8" x14ac:dyDescent="0.35">
      <c r="A43" s="19"/>
      <c r="B43" s="19"/>
      <c r="C43" s="19"/>
      <c r="D43" s="19"/>
      <c r="E43" s="19"/>
      <c r="F43" s="19"/>
    </row>
    <row r="44" spans="1:8" x14ac:dyDescent="0.35">
      <c r="A44" s="15" t="s">
        <v>124</v>
      </c>
      <c r="B44" s="19"/>
      <c r="C44" s="19"/>
      <c r="D44" s="19"/>
      <c r="E44" s="19"/>
      <c r="F44" s="19"/>
    </row>
    <row r="45" spans="1:8" x14ac:dyDescent="0.35">
      <c r="A45" s="19" t="s">
        <v>121</v>
      </c>
      <c r="B45" s="19">
        <f>(B13-B12)*B19/B11*B7</f>
        <v>82.998291666666617</v>
      </c>
      <c r="C45" s="19">
        <f>(C13-C12)*C19/C11*C7</f>
        <v>-15.279302083333338</v>
      </c>
      <c r="D45" s="19"/>
      <c r="E45" s="19"/>
      <c r="F45" s="19">
        <f t="shared" ref="F45:F47" si="14">SUM(B45:E45)</f>
        <v>67.718989583333283</v>
      </c>
    </row>
    <row r="46" spans="1:8" x14ac:dyDescent="0.35">
      <c r="A46" s="19" t="s">
        <v>122</v>
      </c>
      <c r="B46" s="19">
        <f>(B14-B12)*B19/B11*B7</f>
        <v>182.59624166666657</v>
      </c>
      <c r="C46" s="19">
        <f t="shared" ref="C46:D46" si="15">(C14-C12)*C19/C11*C7</f>
        <v>-61.117208333333352</v>
      </c>
      <c r="D46" s="19">
        <f t="shared" si="15"/>
        <v>-17.078287499999984</v>
      </c>
      <c r="E46" s="19"/>
      <c r="F46" s="19">
        <f t="shared" si="14"/>
        <v>104.40074583333323</v>
      </c>
    </row>
    <row r="47" spans="1:8" x14ac:dyDescent="0.35">
      <c r="A47" s="19" t="s">
        <v>123</v>
      </c>
      <c r="B47" s="19">
        <f>(B15-B12)*B19/B11*B7</f>
        <v>381.79214166666651</v>
      </c>
      <c r="C47" s="19">
        <f t="shared" ref="C47:E47" si="16">(C15-C12)*C19/C11*C7</f>
        <v>-152.79302083333337</v>
      </c>
      <c r="D47" s="19">
        <f t="shared" si="16"/>
        <v>-85.39143749999991</v>
      </c>
      <c r="E47" s="19">
        <f t="shared" si="16"/>
        <v>-231.01714999999996</v>
      </c>
      <c r="F47" s="19">
        <f t="shared" si="14"/>
        <v>-87.409466666666731</v>
      </c>
    </row>
    <row r="48" spans="1:8" x14ac:dyDescent="0.35">
      <c r="A48" s="19"/>
      <c r="B48" s="19"/>
      <c r="C48" s="19"/>
      <c r="D48" s="19"/>
      <c r="E48" s="19"/>
      <c r="F48" s="19"/>
    </row>
    <row r="49" spans="1:6" x14ac:dyDescent="0.35">
      <c r="A49" s="15" t="s">
        <v>125</v>
      </c>
      <c r="B49" s="19"/>
      <c r="C49" s="19"/>
      <c r="D49" s="19"/>
      <c r="E49" s="19"/>
      <c r="F49" s="19"/>
    </row>
    <row r="50" spans="1:6" x14ac:dyDescent="0.35">
      <c r="A50" s="19" t="s">
        <v>121</v>
      </c>
      <c r="B50" s="19">
        <f>((B13-B12)*B22/B11*B6)-((B13-B12)*B20/B11*B5)</f>
        <v>-9.785689583333351</v>
      </c>
      <c r="C50" s="19">
        <f>((C13-C12)*C22/C11*C6)-((C13-C12)*C20/C11*C5)</f>
        <v>-27.247611000000006</v>
      </c>
      <c r="D50" s="19"/>
      <c r="E50" s="19"/>
      <c r="F50" s="19">
        <f t="shared" ref="F50:F52" si="17">SUM(B50:E50)</f>
        <v>-37.033300583333357</v>
      </c>
    </row>
    <row r="51" spans="1:6" x14ac:dyDescent="0.35">
      <c r="A51" s="19" t="s">
        <v>122</v>
      </c>
      <c r="B51" s="19">
        <f>((B14-B12)*B22/B11*B6)-((B14-B12)*B20/B11*B5)</f>
        <v>-21.528517083333327</v>
      </c>
      <c r="C51" s="19">
        <f t="shared" ref="C51:D51" si="18">((C14-C12)*C22/C11*C6)-((C14-C12)*C20/C11*C5)</f>
        <v>-108.99044400000002</v>
      </c>
      <c r="D51" s="19">
        <f t="shared" si="18"/>
        <v>-34.155805249999993</v>
      </c>
      <c r="E51" s="19"/>
      <c r="F51" s="19">
        <f t="shared" si="17"/>
        <v>-164.67476633333334</v>
      </c>
    </row>
    <row r="52" spans="1:6" x14ac:dyDescent="0.35">
      <c r="A52" s="19" t="s">
        <v>123</v>
      </c>
      <c r="B52" s="19">
        <f>((B15-B12)*B22/B11*B6)-((B15-B12)*B20/B11*B5)</f>
        <v>-45.014172083333506</v>
      </c>
      <c r="C52" s="19">
        <f t="shared" ref="C52:E52" si="19">((C15-C12)*C22/C11*C6)-((C15-C12)*C20/C11*C5)</f>
        <v>-272.47611000000001</v>
      </c>
      <c r="D52" s="19">
        <f t="shared" si="19"/>
        <v>-170.77902624999987</v>
      </c>
      <c r="E52" s="19">
        <f t="shared" si="19"/>
        <v>-196.52208849999994</v>
      </c>
      <c r="F52" s="19">
        <f t="shared" si="17"/>
        <v>-684.79139683333324</v>
      </c>
    </row>
    <row r="53" spans="1:6" x14ac:dyDescent="0.35">
      <c r="A53" s="19"/>
      <c r="B53" s="19"/>
      <c r="C53" s="19"/>
      <c r="D53" s="19"/>
      <c r="E53" s="19"/>
      <c r="F53" s="19"/>
    </row>
    <row r="54" spans="1:6" x14ac:dyDescent="0.35">
      <c r="A54" s="15" t="s">
        <v>126</v>
      </c>
      <c r="B54" s="19"/>
      <c r="C54" s="19"/>
      <c r="D54" s="19"/>
      <c r="E54" s="19"/>
      <c r="F54" s="19"/>
    </row>
    <row r="55" spans="1:6" x14ac:dyDescent="0.35">
      <c r="A55" s="19" t="s">
        <v>121</v>
      </c>
      <c r="B55" s="19">
        <f>((B13-B12)/B11*(B6*B30-B5*B29))-(((C25*C29)+(D25*D29)+(E25*E29)+(F25*F29)+(G25*G29)+(H25*H29)))*(B13-B12)/B11</f>
        <v>-113.5234271145834</v>
      </c>
      <c r="C55" s="19">
        <f>((C13-C12)/C11)*(C30*C34-C29*C33)</f>
        <v>-6.6397354166666762</v>
      </c>
      <c r="D55" s="19"/>
      <c r="E55" s="19"/>
      <c r="F55" s="19">
        <f t="shared" ref="F55:F57" si="20">SUM(B55:E55)</f>
        <v>-120.16316253125008</v>
      </c>
    </row>
    <row r="56" spans="1:6" x14ac:dyDescent="0.35">
      <c r="A56" s="19" t="s">
        <v>122</v>
      </c>
      <c r="B56" s="19">
        <f>((B14-B12)/B11*(B6*B30-B5*B29))-(((C25*C29)+(D25*D29)+(E25*E29)+(F25*F29)+(G25*G29)+(H25*H29)))*(B14-B12)/B11</f>
        <v>-249.75153965208344</v>
      </c>
      <c r="C56" s="19">
        <f>((C14-C12)/C11)*(C30*C34-C29*C33)</f>
        <v>-26.558941666666705</v>
      </c>
      <c r="D56" s="19">
        <f>((D14-D12)/D11)*(D30*D34-D29*D33)</f>
        <v>-4.1402587499999868</v>
      </c>
      <c r="E56" s="19"/>
      <c r="F56" s="19">
        <f t="shared" si="20"/>
        <v>-280.45074006875012</v>
      </c>
    </row>
    <row r="57" spans="1:6" x14ac:dyDescent="0.35">
      <c r="A57" s="19" t="s">
        <v>123</v>
      </c>
      <c r="B57" s="19">
        <f>((B15-B12)/B11*(B6*B30-B5*B29))-(((C25*C29)+(D25*D29)+(E25*E29)+(F25*F29)+(G25*G29)+(H25*H29)))*(B15-B12)/B11</f>
        <v>-522.2077647270836</v>
      </c>
      <c r="C57" s="19">
        <f>((C15-C12)/C11)*(C30*C34-C29*C33)</f>
        <v>-66.397354166666773</v>
      </c>
      <c r="D57" s="19">
        <f t="shared" ref="D57:E57" si="21">((D15-D12)/D11)*(D30*D34-D29*D33)</f>
        <v>-20.701293749999934</v>
      </c>
      <c r="E57" s="19">
        <f t="shared" si="21"/>
        <v>-102.23124499999997</v>
      </c>
      <c r="F57" s="19">
        <f t="shared" si="20"/>
        <v>-711.53765764375021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abSelected="1" workbookViewId="0">
      <selection activeCell="B9" sqref="B9"/>
    </sheetView>
  </sheetViews>
  <sheetFormatPr defaultRowHeight="14.5" x14ac:dyDescent="0.35"/>
  <cols>
    <col min="1" max="1" width="25.1796875" bestFit="1" customWidth="1"/>
    <col min="2" max="2" width="12.453125" bestFit="1" customWidth="1"/>
    <col min="3" max="3" width="10.1796875" customWidth="1"/>
    <col min="4" max="4" width="10.90625" customWidth="1"/>
    <col min="5" max="5" width="10" customWidth="1"/>
    <col min="6" max="6" width="11.54296875" customWidth="1"/>
    <col min="7" max="7" width="10.7265625" customWidth="1"/>
    <col min="8" max="8" width="9.26953125" customWidth="1"/>
    <col min="9" max="9" width="12.7265625" bestFit="1" customWidth="1"/>
    <col min="10" max="10" width="11.54296875" customWidth="1"/>
  </cols>
  <sheetData>
    <row r="1" spans="1:10" x14ac:dyDescent="0.35">
      <c r="A1" s="18" t="s">
        <v>127</v>
      </c>
    </row>
    <row r="2" spans="1:10" x14ac:dyDescent="0.35">
      <c r="A2" s="18"/>
    </row>
    <row r="3" spans="1:10" x14ac:dyDescent="0.35">
      <c r="A3" s="15" t="s">
        <v>77</v>
      </c>
      <c r="B3" s="16" t="s">
        <v>78</v>
      </c>
      <c r="C3" s="15" t="s">
        <v>79</v>
      </c>
      <c r="D3" s="15" t="s">
        <v>80</v>
      </c>
      <c r="E3" s="15" t="s">
        <v>81</v>
      </c>
      <c r="F3" s="15" t="s">
        <v>82</v>
      </c>
      <c r="G3" s="15" t="s">
        <v>83</v>
      </c>
      <c r="H3" s="15" t="s">
        <v>84</v>
      </c>
      <c r="I3" s="15" t="s">
        <v>85</v>
      </c>
      <c r="J3" s="15" t="s">
        <v>86</v>
      </c>
    </row>
    <row r="4" spans="1:10" x14ac:dyDescent="0.35">
      <c r="A4" s="15" t="s">
        <v>87</v>
      </c>
      <c r="B4" s="17">
        <f>'AXIS BANK LIMITED'!C5+'AXIS BANK LIMITED'!D5</f>
        <v>72822.48000000001</v>
      </c>
      <c r="C4" s="17">
        <f>'AXIS BANK LIMITED'!E5</f>
        <v>51716.82</v>
      </c>
      <c r="D4" s="17">
        <f>'AXIS BANK LIMITED'!F5</f>
        <v>53506.32</v>
      </c>
      <c r="E4" s="17">
        <f>'AXIS BANK LIMITED'!G5</f>
        <v>83932.89</v>
      </c>
      <c r="F4" s="17">
        <f>'AXIS BANK LIMITED'!H5</f>
        <v>23586.16</v>
      </c>
      <c r="G4" s="17">
        <f>'AXIS BANK LIMITED'!I5</f>
        <v>2688.28</v>
      </c>
      <c r="H4" s="17">
        <f>'AXIS BANK LIMITED'!J5</f>
        <v>351851.98729999998</v>
      </c>
      <c r="I4" s="17"/>
      <c r="J4" s="17">
        <f>SUM(B4:I4)</f>
        <v>640104.93729999999</v>
      </c>
    </row>
    <row r="5" spans="1:10" x14ac:dyDescent="0.35">
      <c r="A5" s="15" t="s">
        <v>88</v>
      </c>
      <c r="B5" s="17">
        <f>B4+'AXIS BANK LIMITED'!L5+'AXIS BANK LIMITED'!M5+'AXIS BANK LIMITED'!AM5+'AXIS BANK LIMITED'!AN5</f>
        <v>86672.73000000001</v>
      </c>
      <c r="C5" s="17">
        <f>C4+'AXIS BANK LIMITED'!N5+'AXIS BANK LIMITED'!AO5</f>
        <v>79894.319999999992</v>
      </c>
      <c r="D5" s="17">
        <f>D4+'AXIS BANK LIMITED'!O5+'AXIS BANK LIMITED'!AP5</f>
        <v>89844.08</v>
      </c>
      <c r="E5" s="17">
        <f>E4+'AXIS BANK LIMITED'!P5+'AXIS BANK LIMITED'!AQ5</f>
        <v>140317.33000000002</v>
      </c>
      <c r="F5" s="17">
        <f>F4+'AXIS BANK LIMITED'!Q5+'AXIS BANK LIMITED'!AR5</f>
        <v>89701.440000000002</v>
      </c>
      <c r="G5" s="17">
        <f>G4+'AXIS BANK LIMITED'!R5+'AXIS BANK LIMITED'!AS5</f>
        <v>20318.309999999998</v>
      </c>
      <c r="H5" s="17">
        <f>H4+'AXIS BANK LIMITED'!S5+'AXIS BANK LIMITED'!AT5</f>
        <v>379871.41029999999</v>
      </c>
      <c r="I5" s="17"/>
      <c r="J5" s="17">
        <f t="shared" ref="J5:J6" si="0">SUM(B5:I5)</f>
        <v>886619.62030000007</v>
      </c>
    </row>
    <row r="6" spans="1:10" x14ac:dyDescent="0.35">
      <c r="A6" s="17" t="s">
        <v>89</v>
      </c>
      <c r="B6" s="17">
        <f>'AXIS BANK LIMITED'!U5+'AXIS BANK LIMITED'!V5+'AXIS BANK LIMITED'!AD5+'AXIS BANK LIMITED'!AE5+'AXIS BANK LIMITED'!AV5+'AXIS BANK LIMITED'!AW5</f>
        <v>89003.76999999999</v>
      </c>
      <c r="C6" s="17">
        <f>'AXIS BANK LIMITED'!W5+'AXIS BANK LIMITED'!AF5+'AXIS BANK LIMITED'!AX5</f>
        <v>44403.18</v>
      </c>
      <c r="D6" s="17">
        <f>'AXIS BANK LIMITED'!X5+'AXIS BANK LIMITED'!AG5+'AXIS BANK LIMITED'!AY5</f>
        <v>45171.75</v>
      </c>
      <c r="E6" s="17">
        <f>'AXIS BANK LIMITED'!Y5+'AXIS BANK LIMITED'!AH5+'AXIS BANK LIMITED'!AZ5</f>
        <v>77467.290000000008</v>
      </c>
      <c r="F6" s="17">
        <f>'AXIS BANK LIMITED'!Z5+'AXIS BANK LIMITED'!AI5+'AXIS BANK LIMITED'!BA5</f>
        <v>142936.69</v>
      </c>
      <c r="G6" s="17">
        <f>'AXIS BANK LIMITED'!AA5+'AXIS BANK LIMITED'!AJ5+'AXIS BANK LIMITED'!BB5</f>
        <v>80614.67</v>
      </c>
      <c r="H6" s="17">
        <f>'AXIS BANK LIMITED'!AB5+'AXIS BANK LIMITED'!AK5+'AXIS BANK LIMITED'!BC5</f>
        <v>323175.62670000002</v>
      </c>
      <c r="I6" s="17"/>
      <c r="J6" s="17">
        <f t="shared" si="0"/>
        <v>802772.9767</v>
      </c>
    </row>
    <row r="7" spans="1:10" x14ac:dyDescent="0.35">
      <c r="A7" s="15" t="s">
        <v>90</v>
      </c>
      <c r="B7" s="17">
        <f>B6-B5</f>
        <v>2331.039999999979</v>
      </c>
      <c r="C7" s="17">
        <f t="shared" ref="C7:H7" si="1">C6-C5</f>
        <v>-35491.139999999992</v>
      </c>
      <c r="D7" s="17">
        <f t="shared" si="1"/>
        <v>-44672.33</v>
      </c>
      <c r="E7" s="17">
        <f t="shared" si="1"/>
        <v>-62850.040000000008</v>
      </c>
      <c r="F7" s="17">
        <f t="shared" si="1"/>
        <v>53235.25</v>
      </c>
      <c r="G7" s="17">
        <f t="shared" si="1"/>
        <v>60296.36</v>
      </c>
      <c r="H7" s="17">
        <f t="shared" si="1"/>
        <v>-56695.783599999966</v>
      </c>
      <c r="I7" s="17"/>
      <c r="J7" s="17">
        <f>J6-J5</f>
        <v>-83846.643600000069</v>
      </c>
    </row>
    <row r="8" spans="1:10" x14ac:dyDescent="0.35">
      <c r="A8" s="15" t="s">
        <v>91</v>
      </c>
      <c r="B8" s="17">
        <f>B7</f>
        <v>2331.039999999979</v>
      </c>
      <c r="C8" s="17">
        <f>B8+C7</f>
        <v>-33160.100000000013</v>
      </c>
      <c r="D8" s="17">
        <f t="shared" ref="D8:H8" si="2">C8+D7</f>
        <v>-77832.430000000022</v>
      </c>
      <c r="E8" s="17">
        <f t="shared" si="2"/>
        <v>-140682.47000000003</v>
      </c>
      <c r="F8" s="17">
        <f t="shared" si="2"/>
        <v>-87447.22000000003</v>
      </c>
      <c r="G8" s="17">
        <f t="shared" si="2"/>
        <v>-27150.86000000003</v>
      </c>
      <c r="H8" s="17">
        <f t="shared" si="2"/>
        <v>-83846.643599999996</v>
      </c>
      <c r="I8" s="17"/>
      <c r="J8" s="17"/>
    </row>
    <row r="11" spans="1:10" x14ac:dyDescent="0.35">
      <c r="A11" t="s">
        <v>94</v>
      </c>
      <c r="B11">
        <v>12</v>
      </c>
      <c r="C11">
        <v>12</v>
      </c>
      <c r="D11">
        <v>12</v>
      </c>
      <c r="E11">
        <v>12</v>
      </c>
    </row>
    <row r="12" spans="1:10" x14ac:dyDescent="0.35">
      <c r="A12" t="s">
        <v>95</v>
      </c>
      <c r="B12">
        <f>(MID(B3,1,2)+MID(B3,5,2))/2</f>
        <v>0.5</v>
      </c>
      <c r="C12">
        <f>(MID(C3,1,2)+MID(C3,5,2))/2</f>
        <v>2</v>
      </c>
      <c r="D12">
        <f>(MID(D3,1,2)+MID(D3,5,2))/2</f>
        <v>4.5</v>
      </c>
      <c r="E12">
        <f>(MID(E3,1,2)+MID(E3,5,2))/2</f>
        <v>9</v>
      </c>
    </row>
    <row r="13" spans="1:10" x14ac:dyDescent="0.35">
      <c r="A13" t="s">
        <v>96</v>
      </c>
      <c r="B13">
        <v>3</v>
      </c>
      <c r="C13">
        <v>3</v>
      </c>
      <c r="D13">
        <v>3</v>
      </c>
      <c r="E13">
        <v>3</v>
      </c>
    </row>
    <row r="14" spans="1:10" x14ac:dyDescent="0.35">
      <c r="A14" t="s">
        <v>97</v>
      </c>
      <c r="B14">
        <v>6</v>
      </c>
      <c r="C14">
        <v>6</v>
      </c>
      <c r="D14">
        <v>6</v>
      </c>
      <c r="E14">
        <v>6</v>
      </c>
    </row>
    <row r="15" spans="1:10" x14ac:dyDescent="0.35">
      <c r="A15" t="s">
        <v>98</v>
      </c>
      <c r="B15">
        <v>12</v>
      </c>
      <c r="C15">
        <v>12</v>
      </c>
      <c r="D15">
        <v>12</v>
      </c>
      <c r="E15">
        <v>12</v>
      </c>
    </row>
    <row r="17" spans="1:8" x14ac:dyDescent="0.35">
      <c r="A17" s="19" t="s">
        <v>99</v>
      </c>
      <c r="B17" s="20" t="s">
        <v>78</v>
      </c>
      <c r="C17" s="20" t="s">
        <v>79</v>
      </c>
      <c r="D17" s="20" t="s">
        <v>80</v>
      </c>
      <c r="E17" s="20" t="s">
        <v>81</v>
      </c>
      <c r="F17" s="20" t="s">
        <v>82</v>
      </c>
      <c r="G17" s="20" t="s">
        <v>83</v>
      </c>
      <c r="H17" s="20" t="s">
        <v>84</v>
      </c>
    </row>
    <row r="18" spans="1:8" x14ac:dyDescent="0.35">
      <c r="A18" s="19" t="s">
        <v>100</v>
      </c>
      <c r="B18" s="21">
        <v>0.01</v>
      </c>
      <c r="C18" s="21">
        <v>0.01</v>
      </c>
      <c r="D18" s="21">
        <v>0.01</v>
      </c>
      <c r="E18" s="21">
        <v>0.01</v>
      </c>
      <c r="F18" s="19"/>
      <c r="G18" s="22"/>
      <c r="H18" s="19"/>
    </row>
    <row r="19" spans="1:8" x14ac:dyDescent="0.35">
      <c r="A19" s="19" t="s">
        <v>101</v>
      </c>
      <c r="B19" s="21">
        <v>0.01</v>
      </c>
      <c r="C19" s="21">
        <v>1.2500000000000001E-2</v>
      </c>
      <c r="D19" s="21">
        <v>1.4999999999999999E-2</v>
      </c>
      <c r="E19" s="21">
        <v>1.7500000000000002E-2</v>
      </c>
      <c r="F19" s="19"/>
      <c r="G19" s="19"/>
      <c r="H19" s="19"/>
    </row>
    <row r="20" spans="1:8" x14ac:dyDescent="0.35">
      <c r="A20" s="19" t="s">
        <v>102</v>
      </c>
      <c r="B20" s="21">
        <v>0.01</v>
      </c>
      <c r="C20" s="21">
        <v>0.01</v>
      </c>
      <c r="D20" s="21">
        <v>0.01</v>
      </c>
      <c r="E20" s="21">
        <v>0.01</v>
      </c>
      <c r="F20" s="19"/>
      <c r="G20" s="19"/>
      <c r="H20" s="19"/>
    </row>
    <row r="21" spans="1:8" x14ac:dyDescent="0.35">
      <c r="A21" s="19" t="s">
        <v>103</v>
      </c>
      <c r="B21" s="19">
        <v>0.66</v>
      </c>
      <c r="C21" s="19">
        <v>0.66</v>
      </c>
      <c r="D21" s="19">
        <v>0.66</v>
      </c>
      <c r="E21" s="19">
        <v>0.66</v>
      </c>
      <c r="F21" s="19"/>
      <c r="G21" s="19"/>
      <c r="H21" s="19"/>
    </row>
    <row r="22" spans="1:8" x14ac:dyDescent="0.35">
      <c r="A22" s="19" t="s">
        <v>104</v>
      </c>
      <c r="B22" s="21">
        <f>+B20*B21</f>
        <v>6.6000000000000008E-3</v>
      </c>
      <c r="C22" s="21">
        <f t="shared" ref="C22:E22" si="3">+C20*C21</f>
        <v>6.6000000000000008E-3</v>
      </c>
      <c r="D22" s="21">
        <f t="shared" si="3"/>
        <v>6.6000000000000008E-3</v>
      </c>
      <c r="E22" s="21">
        <f t="shared" si="3"/>
        <v>6.6000000000000008E-3</v>
      </c>
      <c r="F22" s="19"/>
      <c r="G22" s="19"/>
      <c r="H22" s="19"/>
    </row>
    <row r="24" spans="1:8" x14ac:dyDescent="0.35">
      <c r="A24" s="19" t="s">
        <v>105</v>
      </c>
      <c r="B24" s="19"/>
      <c r="C24" s="23">
        <v>0.15</v>
      </c>
      <c r="D24" s="23">
        <v>0.15</v>
      </c>
      <c r="E24" s="23">
        <v>0.15</v>
      </c>
      <c r="F24" s="23">
        <v>0.15</v>
      </c>
      <c r="G24" s="23">
        <v>0.15</v>
      </c>
      <c r="H24" s="23">
        <v>0.15</v>
      </c>
    </row>
    <row r="25" spans="1:8" x14ac:dyDescent="0.35">
      <c r="A25" s="19" t="s">
        <v>106</v>
      </c>
      <c r="B25" s="18">
        <f>SUM(C25:H25)</f>
        <v>85092.368594999993</v>
      </c>
      <c r="C25" s="19">
        <f>C24*C4</f>
        <v>7757.5229999999992</v>
      </c>
      <c r="D25" s="19">
        <f t="shared" ref="D25:H25" si="4">D24*D4</f>
        <v>8025.9479999999994</v>
      </c>
      <c r="E25" s="19">
        <f t="shared" si="4"/>
        <v>12589.933499999999</v>
      </c>
      <c r="F25" s="19">
        <f t="shared" si="4"/>
        <v>3537.924</v>
      </c>
      <c r="G25" s="19">
        <f t="shared" si="4"/>
        <v>403.24200000000002</v>
      </c>
      <c r="H25" s="19">
        <f t="shared" si="4"/>
        <v>52777.798094999998</v>
      </c>
    </row>
    <row r="26" spans="1:8" x14ac:dyDescent="0.35">
      <c r="A26" s="18" t="s">
        <v>107</v>
      </c>
      <c r="B26" s="24">
        <f>B4+B25</f>
        <v>157914.84859499999</v>
      </c>
      <c r="C26" s="24">
        <f>C4-C25</f>
        <v>43959.296999999999</v>
      </c>
      <c r="D26" s="24">
        <f t="shared" ref="D26:H26" si="5">D4-D25</f>
        <v>45480.372000000003</v>
      </c>
      <c r="E26" s="24">
        <f t="shared" si="5"/>
        <v>71342.9565</v>
      </c>
      <c r="F26" s="24">
        <f t="shared" si="5"/>
        <v>20048.236000000001</v>
      </c>
      <c r="G26" s="24">
        <f t="shared" si="5"/>
        <v>2285.038</v>
      </c>
      <c r="H26" s="24">
        <f t="shared" si="5"/>
        <v>299074.189205</v>
      </c>
    </row>
    <row r="27" spans="1:8" x14ac:dyDescent="0.35">
      <c r="A27" s="18" t="s">
        <v>108</v>
      </c>
      <c r="B27" s="24">
        <f>B5+B25</f>
        <v>171765.09859499999</v>
      </c>
      <c r="C27" s="24">
        <f>C5-C25</f>
        <v>72136.796999999991</v>
      </c>
      <c r="D27" s="24">
        <f t="shared" ref="D27:H27" si="6">D5-D25</f>
        <v>81818.131999999998</v>
      </c>
      <c r="E27" s="24">
        <f t="shared" si="6"/>
        <v>127727.39650000002</v>
      </c>
      <c r="F27" s="24">
        <f t="shared" si="6"/>
        <v>86163.516000000003</v>
      </c>
      <c r="G27" s="24">
        <f t="shared" si="6"/>
        <v>19915.067999999999</v>
      </c>
      <c r="H27" s="24">
        <f t="shared" si="6"/>
        <v>327093.61220500001</v>
      </c>
    </row>
    <row r="28" spans="1:8" x14ac:dyDescent="0.35">
      <c r="A28" s="19" t="s">
        <v>109</v>
      </c>
      <c r="B28" s="24">
        <f>B6-B27</f>
        <v>-82761.328594999999</v>
      </c>
      <c r="C28" s="24">
        <f t="shared" ref="C28:H28" si="7">C6-C27</f>
        <v>-27733.616999999991</v>
      </c>
      <c r="D28" s="24">
        <f t="shared" si="7"/>
        <v>-36646.381999999998</v>
      </c>
      <c r="E28" s="24">
        <f t="shared" si="7"/>
        <v>-50260.106500000009</v>
      </c>
      <c r="F28" s="24">
        <f t="shared" si="7"/>
        <v>56773.173999999999</v>
      </c>
      <c r="G28" s="24">
        <f t="shared" si="7"/>
        <v>60699.601999999999</v>
      </c>
      <c r="H28" s="24">
        <f t="shared" si="7"/>
        <v>-3917.9855049999896</v>
      </c>
    </row>
    <row r="29" spans="1:8" x14ac:dyDescent="0.35">
      <c r="A29" s="19" t="s">
        <v>110</v>
      </c>
      <c r="B29" s="21">
        <v>0.01</v>
      </c>
      <c r="C29" s="21">
        <v>0.01</v>
      </c>
      <c r="D29" s="21">
        <v>0.01</v>
      </c>
      <c r="E29" s="21">
        <v>0.01</v>
      </c>
      <c r="F29" s="21">
        <v>0.01</v>
      </c>
      <c r="G29" s="21">
        <v>0.01</v>
      </c>
      <c r="H29" s="21">
        <v>0.01</v>
      </c>
    </row>
    <row r="30" spans="1:8" x14ac:dyDescent="0.35">
      <c r="A30" s="19" t="s">
        <v>104</v>
      </c>
      <c r="B30" s="21">
        <v>0.01</v>
      </c>
      <c r="C30" s="21">
        <v>0.01</v>
      </c>
      <c r="D30" s="21">
        <v>0.01</v>
      </c>
      <c r="E30" s="21">
        <v>0.01</v>
      </c>
      <c r="F30" s="21">
        <v>0.01</v>
      </c>
      <c r="G30" s="21">
        <v>0.01</v>
      </c>
      <c r="H30" s="21">
        <v>0.01</v>
      </c>
    </row>
    <row r="31" spans="1:8" x14ac:dyDescent="0.35">
      <c r="A31" s="19" t="s">
        <v>111</v>
      </c>
      <c r="B31" s="19"/>
      <c r="C31" s="21">
        <v>0.15</v>
      </c>
      <c r="D31" s="21">
        <v>0.15</v>
      </c>
      <c r="E31" s="21">
        <v>0.15</v>
      </c>
      <c r="F31" s="21">
        <v>0.15</v>
      </c>
      <c r="G31" s="21">
        <v>0.15</v>
      </c>
      <c r="H31" s="21">
        <v>0.15</v>
      </c>
    </row>
    <row r="32" spans="1:8" x14ac:dyDescent="0.35">
      <c r="A32" s="18" t="s">
        <v>107</v>
      </c>
      <c r="B32" s="24">
        <f>B26</f>
        <v>157914.84859499999</v>
      </c>
      <c r="C32" s="24">
        <f t="shared" ref="C32:H33" si="8">C26</f>
        <v>43959.296999999999</v>
      </c>
      <c r="D32" s="24">
        <f t="shared" si="8"/>
        <v>45480.372000000003</v>
      </c>
      <c r="E32" s="24">
        <f t="shared" si="8"/>
        <v>71342.9565</v>
      </c>
      <c r="F32" s="24">
        <f t="shared" si="8"/>
        <v>20048.236000000001</v>
      </c>
      <c r="G32" s="24">
        <f t="shared" si="8"/>
        <v>2285.038</v>
      </c>
      <c r="H32" s="24">
        <f t="shared" si="8"/>
        <v>299074.189205</v>
      </c>
    </row>
    <row r="33" spans="1:8" x14ac:dyDescent="0.35">
      <c r="A33" s="19" t="s">
        <v>108</v>
      </c>
      <c r="B33" s="24">
        <f>B27</f>
        <v>171765.09859499999</v>
      </c>
      <c r="C33" s="24">
        <f t="shared" si="8"/>
        <v>72136.796999999991</v>
      </c>
      <c r="D33" s="24">
        <f t="shared" si="8"/>
        <v>81818.131999999998</v>
      </c>
      <c r="E33" s="24">
        <f t="shared" si="8"/>
        <v>127727.39650000002</v>
      </c>
      <c r="F33" s="24">
        <f t="shared" si="8"/>
        <v>86163.516000000003</v>
      </c>
      <c r="G33" s="24">
        <f t="shared" si="8"/>
        <v>19915.067999999999</v>
      </c>
      <c r="H33" s="24">
        <f t="shared" si="8"/>
        <v>327093.61220500001</v>
      </c>
    </row>
    <row r="34" spans="1:8" x14ac:dyDescent="0.35">
      <c r="A34" s="19" t="s">
        <v>112</v>
      </c>
      <c r="B34" s="24">
        <f>B6</f>
        <v>89003.76999999999</v>
      </c>
      <c r="C34" s="24">
        <f t="shared" ref="C34:H34" si="9">C6</f>
        <v>44403.18</v>
      </c>
      <c r="D34" s="24">
        <f t="shared" si="9"/>
        <v>45171.75</v>
      </c>
      <c r="E34" s="24">
        <f t="shared" si="9"/>
        <v>77467.290000000008</v>
      </c>
      <c r="F34" s="24">
        <f t="shared" si="9"/>
        <v>142936.69</v>
      </c>
      <c r="G34" s="24">
        <f t="shared" si="9"/>
        <v>80614.67</v>
      </c>
      <c r="H34" s="24">
        <f t="shared" si="9"/>
        <v>323175.62670000002</v>
      </c>
    </row>
    <row r="36" spans="1:8" x14ac:dyDescent="0.35">
      <c r="A36" s="15" t="s">
        <v>114</v>
      </c>
      <c r="B36" s="19"/>
      <c r="C36" s="19"/>
      <c r="D36" s="19"/>
      <c r="E36" s="19"/>
      <c r="F36" s="19"/>
    </row>
    <row r="37" spans="1:8" x14ac:dyDescent="0.35">
      <c r="A37" s="19"/>
      <c r="B37" s="19"/>
      <c r="C37" s="19"/>
      <c r="D37" s="19"/>
      <c r="E37" s="19"/>
      <c r="F37" s="19"/>
    </row>
    <row r="38" spans="1:8" x14ac:dyDescent="0.35">
      <c r="A38" s="19"/>
      <c r="B38" s="15" t="s">
        <v>115</v>
      </c>
      <c r="C38" s="15" t="s">
        <v>116</v>
      </c>
      <c r="D38" s="15" t="s">
        <v>117</v>
      </c>
      <c r="E38" s="15" t="s">
        <v>118</v>
      </c>
      <c r="F38" s="15" t="s">
        <v>119</v>
      </c>
    </row>
    <row r="39" spans="1:8" x14ac:dyDescent="0.35">
      <c r="A39" s="15" t="s">
        <v>120</v>
      </c>
      <c r="B39" s="19"/>
      <c r="C39" s="19"/>
      <c r="D39" s="19"/>
      <c r="E39" s="19"/>
      <c r="F39" s="19"/>
    </row>
    <row r="40" spans="1:8" x14ac:dyDescent="0.35">
      <c r="A40" s="19" t="s">
        <v>121</v>
      </c>
      <c r="B40" s="19">
        <f>(B13-B12)*B18/B11*B7</f>
        <v>4.8563333333332892</v>
      </c>
      <c r="C40" s="19">
        <f>(C13-C12)*C18/C11*C7</f>
        <v>-29.575949999999995</v>
      </c>
      <c r="D40" s="19"/>
      <c r="E40" s="19"/>
      <c r="F40" s="19">
        <f t="shared" ref="F40:F41" si="10">SUM(B40:E40)</f>
        <v>-24.719616666666706</v>
      </c>
    </row>
    <row r="41" spans="1:8" x14ac:dyDescent="0.35">
      <c r="A41" s="19" t="s">
        <v>122</v>
      </c>
      <c r="B41" s="19">
        <f>(B14-B12)*B18/B11*B7</f>
        <v>10.683933333333238</v>
      </c>
      <c r="C41" s="19">
        <f t="shared" ref="C41:D41" si="11">(C14-C12)*C18/C11*C7</f>
        <v>-118.30379999999998</v>
      </c>
      <c r="D41" s="19">
        <f t="shared" si="11"/>
        <v>-55.840412500000006</v>
      </c>
      <c r="E41" s="19"/>
      <c r="F41" s="19">
        <f t="shared" si="10"/>
        <v>-163.46027916666674</v>
      </c>
    </row>
    <row r="42" spans="1:8" x14ac:dyDescent="0.35">
      <c r="A42" s="19" t="s">
        <v>123</v>
      </c>
      <c r="B42" s="19">
        <f>(B15-B12)*B18/B11*B7</f>
        <v>22.339133333333134</v>
      </c>
      <c r="C42" s="19">
        <f t="shared" ref="C42:E42" si="12">(C15-C12)*C18/C11*C7</f>
        <v>-295.75949999999995</v>
      </c>
      <c r="D42" s="19">
        <f t="shared" si="12"/>
        <v>-279.20206250000001</v>
      </c>
      <c r="E42" s="19">
        <f t="shared" si="12"/>
        <v>-157.12510000000003</v>
      </c>
      <c r="F42" s="19">
        <f>SUM(B42:E42)</f>
        <v>-709.74752916666694</v>
      </c>
    </row>
    <row r="43" spans="1:8" x14ac:dyDescent="0.35">
      <c r="A43" s="19"/>
      <c r="B43" s="19"/>
      <c r="C43" s="19"/>
      <c r="D43" s="19"/>
      <c r="E43" s="19"/>
      <c r="F43" s="19"/>
    </row>
    <row r="44" spans="1:8" x14ac:dyDescent="0.35">
      <c r="A44" s="15" t="s">
        <v>124</v>
      </c>
      <c r="B44" s="19"/>
      <c r="C44" s="19"/>
      <c r="D44" s="19"/>
      <c r="E44" s="19"/>
      <c r="F44" s="19"/>
    </row>
    <row r="45" spans="1:8" x14ac:dyDescent="0.35">
      <c r="A45" s="19" t="s">
        <v>121</v>
      </c>
      <c r="B45" s="19">
        <f>(B13-B12)*B19/B11*B7</f>
        <v>4.8563333333332892</v>
      </c>
      <c r="C45" s="19">
        <f>(C13-C12)*C19/C11*C7</f>
        <v>-36.969937499999993</v>
      </c>
      <c r="D45" s="19"/>
      <c r="E45" s="19"/>
      <c r="F45" s="19">
        <f t="shared" ref="F45:F47" si="13">SUM(B45:E45)</f>
        <v>-32.113604166666704</v>
      </c>
    </row>
    <row r="46" spans="1:8" x14ac:dyDescent="0.35">
      <c r="A46" s="19" t="s">
        <v>122</v>
      </c>
      <c r="B46" s="19">
        <f>(B14-B12)*B19/B11*B7</f>
        <v>10.683933333333238</v>
      </c>
      <c r="C46" s="19">
        <f t="shared" ref="C46:D46" si="14">(C14-C12)*C19/C11*C7</f>
        <v>-147.87974999999997</v>
      </c>
      <c r="D46" s="19">
        <f t="shared" si="14"/>
        <v>-83.760618750000006</v>
      </c>
      <c r="E46" s="19"/>
      <c r="F46" s="19">
        <f t="shared" si="13"/>
        <v>-220.95643541666675</v>
      </c>
    </row>
    <row r="47" spans="1:8" x14ac:dyDescent="0.35">
      <c r="A47" s="19" t="s">
        <v>123</v>
      </c>
      <c r="B47" s="19">
        <f>(B15-B12)*B19/B11*B7</f>
        <v>22.339133333333134</v>
      </c>
      <c r="C47" s="19">
        <f t="shared" ref="C47:E47" si="15">(C15-C12)*C19/C11*C7</f>
        <v>-369.69937499999992</v>
      </c>
      <c r="D47" s="19">
        <f t="shared" si="15"/>
        <v>-418.80309375000002</v>
      </c>
      <c r="E47" s="19">
        <f t="shared" si="15"/>
        <v>-274.96892500000007</v>
      </c>
      <c r="F47" s="19">
        <f t="shared" si="13"/>
        <v>-1041.1322604166669</v>
      </c>
    </row>
    <row r="48" spans="1:8" x14ac:dyDescent="0.35">
      <c r="A48" s="19"/>
      <c r="B48" s="19"/>
      <c r="C48" s="19"/>
      <c r="D48" s="19"/>
      <c r="E48" s="19"/>
      <c r="F48" s="19"/>
    </row>
    <row r="49" spans="1:6" x14ac:dyDescent="0.35">
      <c r="A49" s="15" t="s">
        <v>125</v>
      </c>
      <c r="B49" s="19"/>
      <c r="C49" s="19"/>
      <c r="D49" s="19"/>
      <c r="E49" s="19"/>
      <c r="F49" s="19"/>
    </row>
    <row r="50" spans="1:6" x14ac:dyDescent="0.35">
      <c r="A50" s="19" t="s">
        <v>121</v>
      </c>
      <c r="B50" s="19">
        <f>((B13-B12)*B22/B11*B6)-((B13-B12)*B20/B11*B5)</f>
        <v>-58.188003750000021</v>
      </c>
      <c r="C50" s="19">
        <f>((C13-C12)*C22/C11*C6)-((C13-C12)*C20/C11*C5)</f>
        <v>-42.156850999999989</v>
      </c>
      <c r="D50" s="19"/>
      <c r="E50" s="19"/>
      <c r="F50" s="19">
        <f t="shared" ref="F50:F52" si="16">SUM(B50:E50)</f>
        <v>-100.34485475000001</v>
      </c>
    </row>
    <row r="51" spans="1:6" x14ac:dyDescent="0.35">
      <c r="A51" s="19" t="s">
        <v>122</v>
      </c>
      <c r="B51" s="19">
        <f>((B14-B12)*B22/B11*B6)-((B14-B12)*B20/B11*B5)</f>
        <v>-128.01360825</v>
      </c>
      <c r="C51" s="19">
        <f t="shared" ref="C51:D51" si="17">((C14-C12)*C22/C11*C6)-((C14-C12)*C20/C11*C5)</f>
        <v>-168.62740399999996</v>
      </c>
      <c r="D51" s="19">
        <f t="shared" si="17"/>
        <v>-75.038406250000008</v>
      </c>
      <c r="E51" s="19"/>
      <c r="F51" s="19">
        <f t="shared" si="16"/>
        <v>-371.6794185</v>
      </c>
    </row>
    <row r="52" spans="1:6" x14ac:dyDescent="0.35">
      <c r="A52" s="19" t="s">
        <v>123</v>
      </c>
      <c r="B52" s="19">
        <f>((B15-B12)*B22/B11*B6)-((B15-B12)*B20/B11*B5)</f>
        <v>-267.66481725000017</v>
      </c>
      <c r="C52" s="19">
        <f t="shared" ref="C52:E52" si="18">((C15-C12)*C22/C11*C6)-((C15-C12)*C20/C11*C5)</f>
        <v>-421.56850999999995</v>
      </c>
      <c r="D52" s="19">
        <f t="shared" si="18"/>
        <v>-375.1920312499999</v>
      </c>
      <c r="E52" s="19">
        <f t="shared" si="18"/>
        <v>-222.97229650000003</v>
      </c>
      <c r="F52" s="19">
        <f t="shared" si="16"/>
        <v>-1287.3976550000002</v>
      </c>
    </row>
    <row r="53" spans="1:6" x14ac:dyDescent="0.35">
      <c r="A53" s="19"/>
      <c r="B53" s="19"/>
      <c r="C53" s="19"/>
      <c r="D53" s="19"/>
      <c r="E53" s="19"/>
      <c r="F53" s="19"/>
    </row>
    <row r="54" spans="1:6" x14ac:dyDescent="0.35">
      <c r="A54" s="15" t="s">
        <v>126</v>
      </c>
      <c r="B54" s="19"/>
      <c r="C54" s="19"/>
      <c r="D54" s="19"/>
      <c r="E54" s="19"/>
      <c r="F54" s="19"/>
    </row>
    <row r="55" spans="1:6" x14ac:dyDescent="0.35">
      <c r="A55" s="19" t="s">
        <v>121</v>
      </c>
      <c r="B55" s="19">
        <f>((B13-B12)/B11*(B6*B30-B5*B29))-(((C25*C29)+(D25*D29)+(E25*E29)+(F25*F29)+(G25*G29)+(H25*H29)))*(B13-B12)/B11</f>
        <v>-172.41943457291669</v>
      </c>
      <c r="C55" s="19">
        <f>((C13-C12)/C11)*(C30*C34-C29*C33)</f>
        <v>-23.111347499999987</v>
      </c>
      <c r="D55" s="19"/>
      <c r="E55" s="19"/>
      <c r="F55" s="19">
        <f t="shared" ref="F55:F57" si="19">SUM(B55:E55)</f>
        <v>-195.53078207291668</v>
      </c>
    </row>
    <row r="56" spans="1:6" x14ac:dyDescent="0.35">
      <c r="A56" s="19" t="s">
        <v>122</v>
      </c>
      <c r="B56" s="19">
        <f>((B14-B12)/B11*(B6*B30-B5*B29))-(((C25*C29)+(D25*D29)+(E25*E29)+(F25*F29)+(G25*G29)+(H25*H29)))*(B14-B12)/B11</f>
        <v>-379.32275606041674</v>
      </c>
      <c r="C56" s="19">
        <f>((C14-C12)/C11)*(C30*C34-C29*C33)</f>
        <v>-92.445389999999946</v>
      </c>
      <c r="D56" s="19">
        <f>((D14-D12)/D11)*(D30*D34-D29*D33)</f>
        <v>-45.8079775</v>
      </c>
      <c r="E56" s="19"/>
      <c r="F56" s="19">
        <f t="shared" si="19"/>
        <v>-517.5761235604167</v>
      </c>
    </row>
    <row r="57" spans="1:6" x14ac:dyDescent="0.35">
      <c r="A57" s="19" t="s">
        <v>123</v>
      </c>
      <c r="B57" s="19">
        <f>((B15-B12)/B11*(B6*B30-B5*B29))-(((C25*C29)+(D25*D29)+(E25*E29)+(F25*F29)+(G25*G29)+(H25*H29)))*(B15-B12)/B11</f>
        <v>-793.1293990354169</v>
      </c>
      <c r="C57" s="19">
        <f>((C15-C12)/C11)*(C30*C34-C29*C33)</f>
        <v>-231.11347499999991</v>
      </c>
      <c r="D57" s="19">
        <f t="shared" ref="D57:E57" si="20">((D15-D12)/D11)*(D30*D34-D29*D33)</f>
        <v>-229.03988749999999</v>
      </c>
      <c r="E57" s="19">
        <f t="shared" si="20"/>
        <v>-125.65026624999999</v>
      </c>
      <c r="F57" s="19">
        <f t="shared" si="19"/>
        <v>-1378.9330277854169</v>
      </c>
    </row>
  </sheetData>
  <pageMargins left="0.7" right="0.7" top="0.75" bottom="0.75" header="0.3" footer="0.3"/>
  <ignoredErrors>
    <ignoredError sqref="B27:H2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"/>
  <sheetViews>
    <sheetView workbookViewId="0">
      <selection activeCell="F10" sqref="F10"/>
    </sheetView>
  </sheetViews>
  <sheetFormatPr defaultRowHeight="14.5" x14ac:dyDescent="0.35"/>
  <cols>
    <col min="2" max="2" width="26.453125" customWidth="1"/>
  </cols>
  <sheetData>
    <row r="1" spans="1:56" x14ac:dyDescent="0.35">
      <c r="A1" s="30" t="s">
        <v>2</v>
      </c>
      <c r="B1" s="32" t="s">
        <v>3</v>
      </c>
      <c r="C1" s="25" t="s">
        <v>4</v>
      </c>
      <c r="D1" s="25"/>
      <c r="E1" s="25"/>
      <c r="F1" s="25"/>
      <c r="G1" s="25"/>
      <c r="H1" s="25"/>
      <c r="I1" s="25"/>
      <c r="J1" s="34"/>
      <c r="K1" s="35" t="s">
        <v>5</v>
      </c>
      <c r="L1" s="25" t="s">
        <v>6</v>
      </c>
      <c r="M1" s="25"/>
      <c r="N1" s="25"/>
      <c r="O1" s="25"/>
      <c r="P1" s="25"/>
      <c r="Q1" s="25"/>
      <c r="R1" s="25"/>
      <c r="S1" s="25"/>
      <c r="T1" s="28" t="s">
        <v>7</v>
      </c>
      <c r="U1" s="25" t="s">
        <v>8</v>
      </c>
      <c r="V1" s="25"/>
      <c r="W1" s="25"/>
      <c r="X1" s="25"/>
      <c r="Y1" s="25"/>
      <c r="Z1" s="25"/>
      <c r="AA1" s="25"/>
      <c r="AB1" s="25"/>
      <c r="AC1" s="28" t="s">
        <v>9</v>
      </c>
      <c r="AD1" s="25" t="s">
        <v>10</v>
      </c>
      <c r="AE1" s="25"/>
      <c r="AF1" s="25"/>
      <c r="AG1" s="25"/>
      <c r="AH1" s="25"/>
      <c r="AI1" s="25"/>
      <c r="AJ1" s="25"/>
      <c r="AK1" s="25"/>
      <c r="AL1" s="28" t="s">
        <v>11</v>
      </c>
      <c r="AM1" s="25" t="s">
        <v>12</v>
      </c>
      <c r="AN1" s="25"/>
      <c r="AO1" s="25"/>
      <c r="AP1" s="25"/>
      <c r="AQ1" s="25"/>
      <c r="AR1" s="25"/>
      <c r="AS1" s="25"/>
      <c r="AT1" s="25"/>
      <c r="AU1" s="28" t="s">
        <v>13</v>
      </c>
      <c r="AV1" s="25" t="s">
        <v>14</v>
      </c>
      <c r="AW1" s="25"/>
      <c r="AX1" s="25"/>
      <c r="AY1" s="25"/>
      <c r="AZ1" s="25"/>
      <c r="BA1" s="25"/>
      <c r="BB1" s="25"/>
      <c r="BC1" s="25"/>
      <c r="BD1" s="26" t="s">
        <v>15</v>
      </c>
    </row>
    <row r="2" spans="1:56" ht="65" x14ac:dyDescent="0.35">
      <c r="A2" s="31"/>
      <c r="B2" s="33"/>
      <c r="C2" s="1" t="s">
        <v>92</v>
      </c>
      <c r="D2" s="1" t="s">
        <v>93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7" t="s">
        <v>21</v>
      </c>
      <c r="K2" s="36"/>
      <c r="L2" s="1" t="s">
        <v>92</v>
      </c>
      <c r="M2" s="1" t="s">
        <v>93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29"/>
      <c r="U2" s="1" t="s">
        <v>92</v>
      </c>
      <c r="V2" s="1" t="s">
        <v>93</v>
      </c>
      <c r="W2" s="1" t="s">
        <v>16</v>
      </c>
      <c r="X2" s="1" t="s">
        <v>17</v>
      </c>
      <c r="Y2" s="1" t="s">
        <v>18</v>
      </c>
      <c r="Z2" s="1" t="s">
        <v>22</v>
      </c>
      <c r="AA2" s="1" t="s">
        <v>20</v>
      </c>
      <c r="AB2" s="1" t="s">
        <v>21</v>
      </c>
      <c r="AC2" s="29"/>
      <c r="AD2" s="1" t="s">
        <v>92</v>
      </c>
      <c r="AE2" s="1" t="s">
        <v>93</v>
      </c>
      <c r="AF2" s="1" t="s">
        <v>16</v>
      </c>
      <c r="AG2" s="1" t="s">
        <v>17</v>
      </c>
      <c r="AH2" s="1" t="s">
        <v>18</v>
      </c>
      <c r="AI2" s="1" t="s">
        <v>19</v>
      </c>
      <c r="AJ2" s="1" t="s">
        <v>20</v>
      </c>
      <c r="AK2" s="1" t="s">
        <v>21</v>
      </c>
      <c r="AL2" s="29"/>
      <c r="AM2" s="1" t="s">
        <v>92</v>
      </c>
      <c r="AN2" s="1" t="s">
        <v>93</v>
      </c>
      <c r="AO2" s="1" t="s">
        <v>16</v>
      </c>
      <c r="AP2" s="1" t="s">
        <v>17</v>
      </c>
      <c r="AQ2" s="1" t="s">
        <v>18</v>
      </c>
      <c r="AR2" s="1" t="s">
        <v>19</v>
      </c>
      <c r="AS2" s="1" t="s">
        <v>20</v>
      </c>
      <c r="AT2" s="1" t="s">
        <v>21</v>
      </c>
      <c r="AU2" s="29"/>
      <c r="AV2" s="1" t="s">
        <v>92</v>
      </c>
      <c r="AW2" s="1" t="s">
        <v>93</v>
      </c>
      <c r="AX2" s="1" t="s">
        <v>16</v>
      </c>
      <c r="AY2" s="1" t="s">
        <v>17</v>
      </c>
      <c r="AZ2" s="1" t="s">
        <v>18</v>
      </c>
      <c r="BA2" s="1" t="s">
        <v>19</v>
      </c>
      <c r="BB2" s="1" t="s">
        <v>20</v>
      </c>
      <c r="BC2" s="1" t="s">
        <v>21</v>
      </c>
      <c r="BD2" s="27"/>
    </row>
    <row r="3" spans="1:56" x14ac:dyDescent="0.35">
      <c r="A3" s="31"/>
      <c r="B3" s="33"/>
      <c r="C3" s="1" t="s">
        <v>23</v>
      </c>
      <c r="D3" s="1" t="s">
        <v>24</v>
      </c>
      <c r="E3" s="1" t="s">
        <v>25</v>
      </c>
      <c r="F3" s="1" t="s">
        <v>26</v>
      </c>
      <c r="G3" s="1" t="s">
        <v>27</v>
      </c>
      <c r="H3" s="1" t="s">
        <v>28</v>
      </c>
      <c r="I3" s="1" t="s">
        <v>29</v>
      </c>
      <c r="J3" s="7" t="s">
        <v>30</v>
      </c>
      <c r="K3" s="2" t="s">
        <v>31</v>
      </c>
      <c r="L3" s="1" t="s">
        <v>32</v>
      </c>
      <c r="M3" s="1" t="s">
        <v>33</v>
      </c>
      <c r="N3" s="1" t="s">
        <v>34</v>
      </c>
      <c r="O3" s="1" t="s">
        <v>35</v>
      </c>
      <c r="P3" s="1" t="s">
        <v>36</v>
      </c>
      <c r="Q3" s="1" t="s">
        <v>37</v>
      </c>
      <c r="R3" s="1" t="s">
        <v>38</v>
      </c>
      <c r="S3" s="1" t="s">
        <v>39</v>
      </c>
      <c r="T3" s="1" t="s">
        <v>40</v>
      </c>
      <c r="U3" s="1" t="s">
        <v>41</v>
      </c>
      <c r="V3" s="1" t="s">
        <v>42</v>
      </c>
      <c r="W3" s="1" t="s">
        <v>43</v>
      </c>
      <c r="X3" s="1" t="s">
        <v>44</v>
      </c>
      <c r="Y3" s="1" t="s">
        <v>45</v>
      </c>
      <c r="Z3" s="1" t="s">
        <v>46</v>
      </c>
      <c r="AA3" s="1" t="s">
        <v>47</v>
      </c>
      <c r="AB3" s="1" t="s">
        <v>48</v>
      </c>
      <c r="AC3" s="1" t="s">
        <v>49</v>
      </c>
      <c r="AD3" s="1" t="s">
        <v>50</v>
      </c>
      <c r="AE3" s="1" t="s">
        <v>51</v>
      </c>
      <c r="AF3" s="1" t="s">
        <v>52</v>
      </c>
      <c r="AG3" s="1" t="s">
        <v>53</v>
      </c>
      <c r="AH3" s="1" t="s">
        <v>54</v>
      </c>
      <c r="AI3" s="1" t="s">
        <v>55</v>
      </c>
      <c r="AJ3" s="1" t="s">
        <v>56</v>
      </c>
      <c r="AK3" s="1" t="s">
        <v>57</v>
      </c>
      <c r="AL3" s="1" t="s">
        <v>58</v>
      </c>
      <c r="AM3" s="1" t="s">
        <v>59</v>
      </c>
      <c r="AN3" s="1" t="s">
        <v>60</v>
      </c>
      <c r="AO3" s="1" t="s">
        <v>61</v>
      </c>
      <c r="AP3" s="1" t="s">
        <v>62</v>
      </c>
      <c r="AQ3" s="1" t="s">
        <v>63</v>
      </c>
      <c r="AR3" s="1" t="s">
        <v>64</v>
      </c>
      <c r="AS3" s="1" t="s">
        <v>65</v>
      </c>
      <c r="AT3" s="1" t="s">
        <v>66</v>
      </c>
      <c r="AU3" s="1" t="s">
        <v>67</v>
      </c>
      <c r="AV3" s="1" t="s">
        <v>68</v>
      </c>
      <c r="AW3" s="1" t="s">
        <v>69</v>
      </c>
      <c r="AX3" s="1" t="s">
        <v>70</v>
      </c>
      <c r="AY3" s="1" t="s">
        <v>71</v>
      </c>
      <c r="AZ3" s="1" t="s">
        <v>72</v>
      </c>
      <c r="BA3" s="1" t="s">
        <v>73</v>
      </c>
      <c r="BB3" s="1" t="s">
        <v>74</v>
      </c>
      <c r="BC3" s="1" t="s">
        <v>75</v>
      </c>
      <c r="BD3" s="7" t="s">
        <v>76</v>
      </c>
    </row>
    <row r="4" spans="1:56" ht="24" x14ac:dyDescent="0.35">
      <c r="A4" s="8">
        <v>2021</v>
      </c>
      <c r="B4" s="6" t="s">
        <v>0</v>
      </c>
      <c r="C4" s="12">
        <v>12863.81</v>
      </c>
      <c r="D4" s="12">
        <v>6485.14</v>
      </c>
      <c r="E4" s="12">
        <v>24941.99</v>
      </c>
      <c r="F4" s="12">
        <v>23784.27</v>
      </c>
      <c r="G4" s="12">
        <v>33050.879999999997</v>
      </c>
      <c r="H4" s="12">
        <v>69060.639999999999</v>
      </c>
      <c r="I4" s="12">
        <v>2383.73</v>
      </c>
      <c r="J4" s="14">
        <v>57537.77</v>
      </c>
      <c r="K4" s="3">
        <v>230108.23</v>
      </c>
      <c r="L4" s="3">
        <v>5514.44</v>
      </c>
      <c r="M4" s="4">
        <v>0</v>
      </c>
      <c r="N4" s="4">
        <v>13.14</v>
      </c>
      <c r="O4" s="4">
        <v>329.21</v>
      </c>
      <c r="P4" s="4">
        <v>1560.72</v>
      </c>
      <c r="Q4" s="3">
        <v>3503.88</v>
      </c>
      <c r="R4" s="4">
        <v>0</v>
      </c>
      <c r="S4" s="4">
        <v>3200</v>
      </c>
      <c r="T4" s="3">
        <v>14121.39</v>
      </c>
      <c r="U4" s="3">
        <v>81.88</v>
      </c>
      <c r="V4" s="3">
        <v>80.33</v>
      </c>
      <c r="W4" s="3">
        <v>3436.55</v>
      </c>
      <c r="X4" s="3">
        <v>825.17</v>
      </c>
      <c r="Y4" s="3">
        <v>2159.4499999999998</v>
      </c>
      <c r="Z4" s="3">
        <v>12073.17</v>
      </c>
      <c r="AA4" s="3">
        <v>4779.96</v>
      </c>
      <c r="AB4" s="3">
        <v>51177.21</v>
      </c>
      <c r="AC4" s="3">
        <v>74613.72</v>
      </c>
      <c r="AD4" s="3">
        <v>1254.3399999999999</v>
      </c>
      <c r="AE4" s="3">
        <v>383.04</v>
      </c>
      <c r="AF4" s="3">
        <v>1278.49</v>
      </c>
      <c r="AG4" s="3">
        <v>1297.67</v>
      </c>
      <c r="AH4" s="3">
        <v>967.92</v>
      </c>
      <c r="AI4" s="3">
        <v>15.08</v>
      </c>
      <c r="AJ4" s="3">
        <v>24.29</v>
      </c>
      <c r="AK4" s="4">
        <v>82.92</v>
      </c>
      <c r="AL4" s="3">
        <v>5303.75</v>
      </c>
      <c r="AM4" s="3">
        <v>1195.06</v>
      </c>
      <c r="AN4" s="3">
        <v>572.53</v>
      </c>
      <c r="AO4" s="3">
        <v>1119.57</v>
      </c>
      <c r="AP4" s="3">
        <v>1163.6600000000001</v>
      </c>
      <c r="AQ4" s="3">
        <v>1046.82</v>
      </c>
      <c r="AR4" s="3">
        <v>169.36</v>
      </c>
      <c r="AS4" s="3">
        <v>59.6</v>
      </c>
      <c r="AT4" s="38">
        <v>0</v>
      </c>
      <c r="AU4" s="3">
        <v>5326.6</v>
      </c>
      <c r="AV4" s="3">
        <v>17894.04</v>
      </c>
      <c r="AW4" s="3">
        <v>2497.85</v>
      </c>
      <c r="AX4" s="3">
        <v>1781</v>
      </c>
      <c r="AY4" s="3">
        <v>5139.45</v>
      </c>
      <c r="AZ4" s="3">
        <v>10262.19</v>
      </c>
      <c r="BA4" s="3">
        <v>45181.83</v>
      </c>
      <c r="BB4" s="3">
        <v>17782.54</v>
      </c>
      <c r="BC4" s="3">
        <v>71087.399999999994</v>
      </c>
      <c r="BD4" s="5">
        <v>171626.3</v>
      </c>
    </row>
    <row r="5" spans="1:56" ht="24" x14ac:dyDescent="0.35">
      <c r="A5" s="8">
        <v>2020</v>
      </c>
      <c r="B5" s="6" t="s">
        <v>0</v>
      </c>
      <c r="C5" s="12">
        <v>18878.22</v>
      </c>
      <c r="D5" s="12">
        <v>9516.31</v>
      </c>
      <c r="E5" s="12">
        <v>36679.51</v>
      </c>
      <c r="F5" s="12">
        <v>33728.620000000003</v>
      </c>
      <c r="G5" s="12">
        <v>51737.11</v>
      </c>
      <c r="H5" s="12">
        <v>35120.339999999997</v>
      </c>
      <c r="I5" s="12">
        <v>8797.51</v>
      </c>
      <c r="J5" s="14">
        <v>38187.760000000002</v>
      </c>
      <c r="K5" s="3">
        <v>232645.38</v>
      </c>
      <c r="L5" s="3">
        <v>6152.31</v>
      </c>
      <c r="M5" s="4">
        <v>0</v>
      </c>
      <c r="N5" s="4">
        <v>2506.6999999999998</v>
      </c>
      <c r="O5" s="4">
        <v>6.75</v>
      </c>
      <c r="P5" s="3">
        <v>909.4</v>
      </c>
      <c r="Q5" s="3">
        <v>519.20000000000005</v>
      </c>
      <c r="R5" s="4">
        <v>1025</v>
      </c>
      <c r="S5" s="4">
        <v>3000</v>
      </c>
      <c r="T5" s="3">
        <v>14119.36</v>
      </c>
      <c r="U5" s="3">
        <v>324.67</v>
      </c>
      <c r="V5" s="3">
        <v>56.58</v>
      </c>
      <c r="W5" s="3">
        <v>1602.23</v>
      </c>
      <c r="X5" s="3">
        <v>1881.74</v>
      </c>
      <c r="Y5" s="3">
        <v>2721.97</v>
      </c>
      <c r="Z5" s="3">
        <v>10350.6</v>
      </c>
      <c r="AA5" s="3">
        <v>11096.28</v>
      </c>
      <c r="AB5" s="3">
        <v>52118.52</v>
      </c>
      <c r="AC5" s="3">
        <v>80152.59</v>
      </c>
      <c r="AD5" s="3">
        <v>6414.85</v>
      </c>
      <c r="AE5" s="3">
        <v>536.13</v>
      </c>
      <c r="AF5" s="3">
        <v>1032.08</v>
      </c>
      <c r="AG5" s="3">
        <v>970.2</v>
      </c>
      <c r="AH5" s="3">
        <v>427.52</v>
      </c>
      <c r="AI5" s="3">
        <v>65.23</v>
      </c>
      <c r="AJ5" s="3">
        <v>0.09</v>
      </c>
      <c r="AK5" s="4">
        <v>0</v>
      </c>
      <c r="AL5" s="3">
        <v>9446.1</v>
      </c>
      <c r="AM5" s="3">
        <v>6277.04</v>
      </c>
      <c r="AN5" s="3">
        <v>574.5</v>
      </c>
      <c r="AO5" s="3">
        <v>963.51</v>
      </c>
      <c r="AP5" s="3">
        <v>896</v>
      </c>
      <c r="AQ5" s="3">
        <v>543.30999999999995</v>
      </c>
      <c r="AR5" s="3">
        <v>132.09</v>
      </c>
      <c r="AS5" s="3">
        <v>48.3</v>
      </c>
      <c r="AT5" s="4">
        <v>0</v>
      </c>
      <c r="AU5" s="3">
        <v>9434.75</v>
      </c>
      <c r="AV5" s="3">
        <v>9876.0300000000007</v>
      </c>
      <c r="AW5" s="3">
        <v>3348.89</v>
      </c>
      <c r="AX5" s="3">
        <v>9004.34</v>
      </c>
      <c r="AY5" s="3">
        <v>17271.599999999999</v>
      </c>
      <c r="AZ5" s="3">
        <v>7592.34</v>
      </c>
      <c r="BA5" s="3">
        <v>20854.060000000001</v>
      </c>
      <c r="BB5" s="3">
        <v>29468.22</v>
      </c>
      <c r="BC5" s="3">
        <v>61869.33</v>
      </c>
      <c r="BD5" s="5">
        <v>159284.81</v>
      </c>
    </row>
  </sheetData>
  <mergeCells count="14">
    <mergeCell ref="T1:T2"/>
    <mergeCell ref="A1:A3"/>
    <mergeCell ref="B1:B3"/>
    <mergeCell ref="C1:J1"/>
    <mergeCell ref="K1:K2"/>
    <mergeCell ref="L1:S1"/>
    <mergeCell ref="AV1:BC1"/>
    <mergeCell ref="BD1:BD2"/>
    <mergeCell ref="U1:AB1"/>
    <mergeCell ref="AC1:AC2"/>
    <mergeCell ref="AD1:AK1"/>
    <mergeCell ref="AL1:AL2"/>
    <mergeCell ref="AM1:AT1"/>
    <mergeCell ref="AU1:AU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workbookViewId="0">
      <selection activeCell="E23" sqref="E23"/>
    </sheetView>
  </sheetViews>
  <sheetFormatPr defaultRowHeight="14.5" x14ac:dyDescent="0.35"/>
  <cols>
    <col min="1" max="1" width="25.1796875" bestFit="1" customWidth="1"/>
    <col min="2" max="2" width="9" customWidth="1"/>
    <col min="3" max="3" width="10.1796875" customWidth="1"/>
    <col min="4" max="4" width="10.90625" customWidth="1"/>
    <col min="5" max="5" width="10" customWidth="1"/>
    <col min="6" max="6" width="11.54296875" customWidth="1"/>
    <col min="7" max="7" width="10.7265625" customWidth="1"/>
    <col min="8" max="8" width="9.26953125" customWidth="1"/>
    <col min="9" max="9" width="12.7265625" bestFit="1" customWidth="1"/>
    <col min="10" max="10" width="11.54296875" customWidth="1"/>
  </cols>
  <sheetData>
    <row r="1" spans="1:10" x14ac:dyDescent="0.35">
      <c r="A1" s="18" t="s">
        <v>113</v>
      </c>
    </row>
    <row r="2" spans="1:10" x14ac:dyDescent="0.35">
      <c r="A2" s="18"/>
    </row>
    <row r="3" spans="1:10" x14ac:dyDescent="0.35">
      <c r="A3" s="15" t="s">
        <v>77</v>
      </c>
      <c r="B3" s="16" t="s">
        <v>78</v>
      </c>
      <c r="C3" s="15" t="s">
        <v>79</v>
      </c>
      <c r="D3" s="15" t="s">
        <v>80</v>
      </c>
      <c r="E3" s="15" t="s">
        <v>81</v>
      </c>
      <c r="F3" s="15" t="s">
        <v>82</v>
      </c>
      <c r="G3" s="15" t="s">
        <v>83</v>
      </c>
      <c r="H3" s="15" t="s">
        <v>84</v>
      </c>
      <c r="I3" s="15" t="s">
        <v>85</v>
      </c>
      <c r="J3" s="15" t="s">
        <v>86</v>
      </c>
    </row>
    <row r="4" spans="1:10" x14ac:dyDescent="0.35">
      <c r="A4" s="15" t="s">
        <v>87</v>
      </c>
      <c r="B4" s="17">
        <f>'ORIENTAL BANK OF COMMERCE'!C4+'ORIENTAL BANK OF COMMERCE'!D4</f>
        <v>19348.95</v>
      </c>
      <c r="C4" s="17">
        <f>'ORIENTAL BANK OF COMMERCE'!E4</f>
        <v>24941.99</v>
      </c>
      <c r="D4" s="17">
        <f>'ORIENTAL BANK OF COMMERCE'!F4</f>
        <v>23784.27</v>
      </c>
      <c r="E4" s="17">
        <f>'ORIENTAL BANK OF COMMERCE'!G4</f>
        <v>33050.879999999997</v>
      </c>
      <c r="F4" s="17">
        <f>'ORIENTAL BANK OF COMMERCE'!H4</f>
        <v>69060.639999999999</v>
      </c>
      <c r="G4" s="17">
        <f>'ORIENTAL BANK OF COMMERCE'!I4</f>
        <v>2383.73</v>
      </c>
      <c r="H4" s="17">
        <f>'ORIENTAL BANK OF COMMERCE'!J4</f>
        <v>57537.77</v>
      </c>
      <c r="I4" s="17"/>
      <c r="J4" s="17">
        <f>SUM(B4:I4)</f>
        <v>230108.22999999998</v>
      </c>
    </row>
    <row r="5" spans="1:10" x14ac:dyDescent="0.35">
      <c r="A5" s="15" t="s">
        <v>88</v>
      </c>
      <c r="B5" s="17">
        <f>B4+'ORIENTAL BANK OF COMMERCE'!L4+'ORIENTAL BANK OF COMMERCE'!M4+'ORIENTAL BANK OF COMMERCE'!AM4+'ORIENTAL BANK OF COMMERCE'!AN4</f>
        <v>26630.98</v>
      </c>
      <c r="C5" s="17">
        <f>C4+'ORIENTAL BANK OF COMMERCE'!N4+'ORIENTAL BANK OF COMMERCE'!AO4</f>
        <v>26074.7</v>
      </c>
      <c r="D5" s="17">
        <f>D4+'ORIENTAL BANK OF COMMERCE'!O4+'ORIENTAL BANK OF COMMERCE'!AP4</f>
        <v>25277.14</v>
      </c>
      <c r="E5" s="17">
        <f>E4+'ORIENTAL BANK OF COMMERCE'!P4+'ORIENTAL BANK OF COMMERCE'!AQ4</f>
        <v>35658.42</v>
      </c>
      <c r="F5" s="17">
        <f>F4+'ORIENTAL BANK OF COMMERCE'!Q4+'ORIENTAL BANK OF COMMERCE'!AR4</f>
        <v>72733.88</v>
      </c>
      <c r="G5" s="17">
        <f>G4+'ORIENTAL BANK OF COMMERCE'!R4+'ORIENTAL BANK OF COMMERCE'!AS4</f>
        <v>2443.33</v>
      </c>
      <c r="H5" s="17">
        <f>(H4+'ORIENTAL BANK OF COMMERCE'!S4 + 'ORIENTAL BANK OF COMMERCE'!AT4)</f>
        <v>60737.77</v>
      </c>
      <c r="I5" s="17"/>
      <c r="J5" s="17">
        <f>SUM(B5:I5)</f>
        <v>249556.21999999997</v>
      </c>
    </row>
    <row r="6" spans="1:10" x14ac:dyDescent="0.35">
      <c r="A6" s="17" t="s">
        <v>89</v>
      </c>
      <c r="B6" s="17">
        <f>'ORIENTAL BANK OF COMMERCE'!U4+'ORIENTAL BANK OF COMMERCE'!V4+'ORIENTAL BANK OF COMMERCE'!AD4+'ORIENTAL BANK OF COMMERCE'!AE4+'ORIENTAL BANK OF COMMERCE'!AV4+'ORIENTAL BANK OF COMMERCE'!AW4</f>
        <v>22191.48</v>
      </c>
      <c r="C6" s="17">
        <f>'ORIENTAL BANK OF COMMERCE'!W4+'ORIENTAL BANK OF COMMERCE'!AF4+'ORIENTAL BANK OF COMMERCE'!AX4</f>
        <v>6496.04</v>
      </c>
      <c r="D6" s="17">
        <f>'ORIENTAL BANK OF COMMERCE'!X4+'ORIENTAL BANK OF COMMERCE'!AG4+'ORIENTAL BANK OF COMMERCE'!AY4</f>
        <v>7262.29</v>
      </c>
      <c r="E6" s="17">
        <f>'ORIENTAL BANK OF COMMERCE'!Y4+'ORIENTAL BANK OF COMMERCE'!AH4+'ORIENTAL BANK OF COMMERCE'!AZ4</f>
        <v>13389.560000000001</v>
      </c>
      <c r="F6" s="17">
        <f>'ORIENTAL BANK OF COMMERCE'!Z4+'ORIENTAL BANK OF COMMERCE'!AI4+'ORIENTAL BANK OF COMMERCE'!BA4</f>
        <v>57270.080000000002</v>
      </c>
      <c r="G6" s="17">
        <f>'ORIENTAL BANK OF COMMERCE'!AA4+'ORIENTAL BANK OF COMMERCE'!AJ4+'ORIENTAL BANK OF COMMERCE'!BB4</f>
        <v>22586.79</v>
      </c>
      <c r="H6" s="17">
        <f>'ORIENTAL BANK OF COMMERCE'!AB4+'ORIENTAL BANK OF COMMERCE'!AK4+'ORIENTAL BANK OF COMMERCE'!BC4</f>
        <v>122347.53</v>
      </c>
      <c r="I6" s="17"/>
      <c r="J6" s="17">
        <f t="shared" ref="J5:J6" si="0">SUM(B6:I6)</f>
        <v>251543.77</v>
      </c>
    </row>
    <row r="7" spans="1:10" x14ac:dyDescent="0.35">
      <c r="A7" s="15" t="s">
        <v>90</v>
      </c>
      <c r="B7" s="17">
        <f>B6-B5</f>
        <v>-4439.5</v>
      </c>
      <c r="C7" s="17">
        <f t="shared" ref="C7:H7" si="1">C6-C5</f>
        <v>-19578.66</v>
      </c>
      <c r="D7" s="17">
        <f t="shared" si="1"/>
        <v>-18014.849999999999</v>
      </c>
      <c r="E7" s="17">
        <f t="shared" si="1"/>
        <v>-22268.859999999997</v>
      </c>
      <c r="F7" s="17">
        <f t="shared" si="1"/>
        <v>-15463.800000000003</v>
      </c>
      <c r="G7" s="17">
        <f t="shared" si="1"/>
        <v>20143.46</v>
      </c>
      <c r="H7" s="17">
        <f t="shared" si="1"/>
        <v>61609.760000000002</v>
      </c>
      <c r="I7" s="17"/>
      <c r="J7" s="17">
        <f>J6-J5</f>
        <v>1987.5500000000175</v>
      </c>
    </row>
    <row r="8" spans="1:10" x14ac:dyDescent="0.35">
      <c r="A8" s="15" t="s">
        <v>91</v>
      </c>
      <c r="B8" s="17">
        <f>B7</f>
        <v>-4439.5</v>
      </c>
      <c r="C8" s="17">
        <f>B8+C7</f>
        <v>-24018.16</v>
      </c>
      <c r="D8" s="17">
        <f t="shared" ref="D8:H8" si="2">C8+D7</f>
        <v>-42033.009999999995</v>
      </c>
      <c r="E8" s="17">
        <f t="shared" si="2"/>
        <v>-64301.869999999995</v>
      </c>
      <c r="F8" s="17">
        <f t="shared" si="2"/>
        <v>-79765.67</v>
      </c>
      <c r="G8" s="17">
        <f t="shared" si="2"/>
        <v>-59622.21</v>
      </c>
      <c r="H8" s="17">
        <f t="shared" si="2"/>
        <v>1987.5500000000029</v>
      </c>
      <c r="I8" s="17"/>
      <c r="J8" s="17"/>
    </row>
    <row r="11" spans="1:10" x14ac:dyDescent="0.35">
      <c r="A11" t="s">
        <v>94</v>
      </c>
      <c r="B11">
        <v>12</v>
      </c>
      <c r="C11">
        <v>12</v>
      </c>
      <c r="D11">
        <v>12</v>
      </c>
      <c r="E11">
        <v>12</v>
      </c>
    </row>
    <row r="12" spans="1:10" x14ac:dyDescent="0.35">
      <c r="A12" t="s">
        <v>95</v>
      </c>
      <c r="B12">
        <f>(MID(B3,1,2)+MID(B3,5,2))/2</f>
        <v>0.5</v>
      </c>
      <c r="C12">
        <f>(MID(C3,1,2)+MID(C3,5,2))/2</f>
        <v>2</v>
      </c>
      <c r="D12">
        <f>(MID(D3,1,2)+MID(D3,5,2))/2</f>
        <v>4.5</v>
      </c>
      <c r="E12">
        <f>(MID(E3,1,2)+MID(E3,5,2))/2</f>
        <v>9</v>
      </c>
    </row>
    <row r="13" spans="1:10" x14ac:dyDescent="0.35">
      <c r="A13" t="s">
        <v>96</v>
      </c>
      <c r="B13">
        <v>3</v>
      </c>
      <c r="C13">
        <v>3</v>
      </c>
      <c r="D13">
        <v>3</v>
      </c>
      <c r="E13">
        <v>3</v>
      </c>
    </row>
    <row r="14" spans="1:10" x14ac:dyDescent="0.35">
      <c r="A14" t="s">
        <v>97</v>
      </c>
      <c r="B14">
        <v>6</v>
      </c>
      <c r="C14">
        <v>6</v>
      </c>
      <c r="D14">
        <v>6</v>
      </c>
      <c r="E14">
        <v>6</v>
      </c>
    </row>
    <row r="15" spans="1:10" x14ac:dyDescent="0.35">
      <c r="A15" t="s">
        <v>98</v>
      </c>
      <c r="B15">
        <v>12</v>
      </c>
      <c r="C15">
        <v>12</v>
      </c>
      <c r="D15">
        <v>12</v>
      </c>
      <c r="E15">
        <v>12</v>
      </c>
    </row>
    <row r="17" spans="1:8" x14ac:dyDescent="0.35">
      <c r="A17" s="19" t="s">
        <v>99</v>
      </c>
      <c r="B17" s="20" t="s">
        <v>78</v>
      </c>
      <c r="C17" s="20" t="s">
        <v>79</v>
      </c>
      <c r="D17" s="20" t="s">
        <v>80</v>
      </c>
      <c r="E17" s="20" t="s">
        <v>81</v>
      </c>
      <c r="F17" s="20" t="s">
        <v>82</v>
      </c>
      <c r="G17" s="20" t="s">
        <v>83</v>
      </c>
      <c r="H17" s="20" t="s">
        <v>84</v>
      </c>
    </row>
    <row r="18" spans="1:8" x14ac:dyDescent="0.35">
      <c r="A18" s="19" t="s">
        <v>100</v>
      </c>
      <c r="B18" s="21">
        <v>0.01</v>
      </c>
      <c r="C18" s="21">
        <v>0.01</v>
      </c>
      <c r="D18" s="21">
        <v>0.01</v>
      </c>
      <c r="E18" s="21">
        <v>0.01</v>
      </c>
      <c r="F18" s="19"/>
      <c r="G18" s="22"/>
      <c r="H18" s="19"/>
    </row>
    <row r="19" spans="1:8" x14ac:dyDescent="0.35">
      <c r="A19" s="19" t="s">
        <v>101</v>
      </c>
      <c r="B19" s="21">
        <v>0.01</v>
      </c>
      <c r="C19" s="21">
        <v>1.2500000000000001E-2</v>
      </c>
      <c r="D19" s="21">
        <v>1.4999999999999999E-2</v>
      </c>
      <c r="E19" s="21">
        <v>1.7500000000000002E-2</v>
      </c>
      <c r="F19" s="19"/>
      <c r="G19" s="19"/>
      <c r="H19" s="19"/>
    </row>
    <row r="20" spans="1:8" x14ac:dyDescent="0.35">
      <c r="A20" s="19" t="s">
        <v>102</v>
      </c>
      <c r="B20" s="21">
        <v>0.01</v>
      </c>
      <c r="C20" s="21">
        <v>0.01</v>
      </c>
      <c r="D20" s="21">
        <v>0.01</v>
      </c>
      <c r="E20" s="21">
        <v>0.01</v>
      </c>
      <c r="F20" s="19"/>
      <c r="G20" s="19"/>
      <c r="H20" s="19"/>
    </row>
    <row r="21" spans="1:8" x14ac:dyDescent="0.35">
      <c r="A21" s="19" t="s">
        <v>103</v>
      </c>
      <c r="B21" s="19">
        <v>0.66</v>
      </c>
      <c r="C21" s="19">
        <v>0.66</v>
      </c>
      <c r="D21" s="19">
        <v>0.66</v>
      </c>
      <c r="E21" s="19">
        <v>0.66</v>
      </c>
      <c r="F21" s="19"/>
      <c r="G21" s="19"/>
      <c r="H21" s="19"/>
    </row>
    <row r="22" spans="1:8" x14ac:dyDescent="0.35">
      <c r="A22" s="19" t="s">
        <v>104</v>
      </c>
      <c r="B22" s="21">
        <f>+B20*B21</f>
        <v>6.6000000000000008E-3</v>
      </c>
      <c r="C22" s="21">
        <f t="shared" ref="C22:E22" si="3">+C20*C21</f>
        <v>6.6000000000000008E-3</v>
      </c>
      <c r="D22" s="21">
        <f t="shared" si="3"/>
        <v>6.6000000000000008E-3</v>
      </c>
      <c r="E22" s="21">
        <f t="shared" si="3"/>
        <v>6.6000000000000008E-3</v>
      </c>
      <c r="F22" s="19"/>
      <c r="G22" s="19"/>
      <c r="H22" s="19"/>
    </row>
    <row r="24" spans="1:8" x14ac:dyDescent="0.35">
      <c r="A24" s="19" t="s">
        <v>105</v>
      </c>
      <c r="B24" s="19"/>
      <c r="C24" s="23">
        <v>0.15</v>
      </c>
      <c r="D24" s="23">
        <v>0.15</v>
      </c>
      <c r="E24" s="23">
        <v>0.15</v>
      </c>
      <c r="F24" s="23">
        <v>0.15</v>
      </c>
      <c r="G24" s="23">
        <v>0.15</v>
      </c>
      <c r="H24" s="23">
        <v>0.15</v>
      </c>
    </row>
    <row r="25" spans="1:8" x14ac:dyDescent="0.35">
      <c r="A25" s="19" t="s">
        <v>106</v>
      </c>
      <c r="B25" s="18">
        <f>SUM(C25:H25)</f>
        <v>31613.892</v>
      </c>
      <c r="C25" s="19">
        <f>C24*C4</f>
        <v>3741.2984999999999</v>
      </c>
      <c r="D25" s="19">
        <f t="shared" ref="D25:H25" si="4">D24*D4</f>
        <v>3567.6405</v>
      </c>
      <c r="E25" s="19">
        <f t="shared" si="4"/>
        <v>4957.6319999999996</v>
      </c>
      <c r="F25" s="19">
        <f t="shared" si="4"/>
        <v>10359.096</v>
      </c>
      <c r="G25" s="19">
        <f t="shared" si="4"/>
        <v>357.55950000000001</v>
      </c>
      <c r="H25" s="19">
        <f t="shared" si="4"/>
        <v>8630.6654999999992</v>
      </c>
    </row>
    <row r="26" spans="1:8" x14ac:dyDescent="0.35">
      <c r="A26" s="18" t="s">
        <v>107</v>
      </c>
      <c r="B26" s="24">
        <f>B4+B25</f>
        <v>50962.842000000004</v>
      </c>
      <c r="C26" s="24">
        <f>C4-C25</f>
        <v>21200.691500000001</v>
      </c>
      <c r="D26" s="24">
        <f t="shared" ref="D26:H26" si="5">D4-D25</f>
        <v>20216.629499999999</v>
      </c>
      <c r="E26" s="24">
        <f t="shared" si="5"/>
        <v>28093.248</v>
      </c>
      <c r="F26" s="24">
        <f t="shared" si="5"/>
        <v>58701.544000000002</v>
      </c>
      <c r="G26" s="24">
        <f t="shared" si="5"/>
        <v>2026.1704999999999</v>
      </c>
      <c r="H26" s="24">
        <f t="shared" si="5"/>
        <v>48907.104500000001</v>
      </c>
    </row>
    <row r="27" spans="1:8" x14ac:dyDescent="0.35">
      <c r="A27" s="18" t="s">
        <v>108</v>
      </c>
      <c r="B27" s="24">
        <f>B5+B25</f>
        <v>58244.872000000003</v>
      </c>
      <c r="C27" s="24">
        <f>C5-C25</f>
        <v>22333.4015</v>
      </c>
      <c r="D27" s="24">
        <f t="shared" ref="D27:H27" si="6">D5-D25</f>
        <v>21709.499499999998</v>
      </c>
      <c r="E27" s="24">
        <f t="shared" si="6"/>
        <v>30700.788</v>
      </c>
      <c r="F27" s="24">
        <f t="shared" si="6"/>
        <v>62374.784000000007</v>
      </c>
      <c r="G27" s="24">
        <f t="shared" si="6"/>
        <v>2085.7705000000001</v>
      </c>
      <c r="H27" s="24">
        <f t="shared" si="6"/>
        <v>52107.104500000001</v>
      </c>
    </row>
    <row r="28" spans="1:8" x14ac:dyDescent="0.35">
      <c r="A28" s="19" t="s">
        <v>109</v>
      </c>
      <c r="B28" s="24">
        <f>B6-B27</f>
        <v>-36053.392000000007</v>
      </c>
      <c r="C28" s="24">
        <f t="shared" ref="C28:H28" si="7">C6-C27</f>
        <v>-15837.361499999999</v>
      </c>
      <c r="D28" s="24">
        <f t="shared" si="7"/>
        <v>-14447.209499999997</v>
      </c>
      <c r="E28" s="24">
        <f t="shared" si="7"/>
        <v>-17311.227999999999</v>
      </c>
      <c r="F28" s="24">
        <f t="shared" si="7"/>
        <v>-5104.7040000000052</v>
      </c>
      <c r="G28" s="24">
        <f t="shared" si="7"/>
        <v>20501.019500000002</v>
      </c>
      <c r="H28" s="24">
        <f t="shared" si="7"/>
        <v>70240.425499999998</v>
      </c>
    </row>
    <row r="29" spans="1:8" x14ac:dyDescent="0.35">
      <c r="A29" s="19" t="s">
        <v>110</v>
      </c>
      <c r="B29" s="21">
        <v>0.01</v>
      </c>
      <c r="C29" s="21">
        <v>0.01</v>
      </c>
      <c r="D29" s="21">
        <v>0.01</v>
      </c>
      <c r="E29" s="21">
        <v>0.01</v>
      </c>
      <c r="F29" s="21">
        <v>0.01</v>
      </c>
      <c r="G29" s="21">
        <v>0.01</v>
      </c>
      <c r="H29" s="21">
        <v>0.01</v>
      </c>
    </row>
    <row r="30" spans="1:8" x14ac:dyDescent="0.35">
      <c r="A30" s="19" t="s">
        <v>104</v>
      </c>
      <c r="B30" s="21">
        <v>0.01</v>
      </c>
      <c r="C30" s="21">
        <v>0.01</v>
      </c>
      <c r="D30" s="21">
        <v>0.01</v>
      </c>
      <c r="E30" s="21">
        <v>0.01</v>
      </c>
      <c r="F30" s="21">
        <v>0.01</v>
      </c>
      <c r="G30" s="21">
        <v>0.01</v>
      </c>
      <c r="H30" s="21">
        <v>0.01</v>
      </c>
    </row>
    <row r="31" spans="1:8" x14ac:dyDescent="0.35">
      <c r="A31" s="19" t="s">
        <v>111</v>
      </c>
      <c r="B31" s="19"/>
      <c r="C31" s="21">
        <v>0.15</v>
      </c>
      <c r="D31" s="21">
        <v>0.15</v>
      </c>
      <c r="E31" s="21">
        <v>0.15</v>
      </c>
      <c r="F31" s="21">
        <v>0.15</v>
      </c>
      <c r="G31" s="21">
        <v>0.15</v>
      </c>
      <c r="H31" s="21">
        <v>0.15</v>
      </c>
    </row>
    <row r="32" spans="1:8" x14ac:dyDescent="0.35">
      <c r="A32" s="18" t="s">
        <v>107</v>
      </c>
      <c r="B32" s="24">
        <f>B26</f>
        <v>50962.842000000004</v>
      </c>
      <c r="C32" s="24">
        <f t="shared" ref="C32:H33" si="8">C26</f>
        <v>21200.691500000001</v>
      </c>
      <c r="D32" s="24">
        <f t="shared" si="8"/>
        <v>20216.629499999999</v>
      </c>
      <c r="E32" s="24">
        <f t="shared" si="8"/>
        <v>28093.248</v>
      </c>
      <c r="F32" s="24">
        <f t="shared" si="8"/>
        <v>58701.544000000002</v>
      </c>
      <c r="G32" s="24">
        <f t="shared" si="8"/>
        <v>2026.1704999999999</v>
      </c>
      <c r="H32" s="24">
        <f t="shared" si="8"/>
        <v>48907.104500000001</v>
      </c>
    </row>
    <row r="33" spans="1:8" x14ac:dyDescent="0.35">
      <c r="A33" s="19" t="s">
        <v>108</v>
      </c>
      <c r="B33" s="24">
        <f>B27</f>
        <v>58244.872000000003</v>
      </c>
      <c r="C33" s="24">
        <f t="shared" si="8"/>
        <v>22333.4015</v>
      </c>
      <c r="D33" s="24">
        <f t="shared" si="8"/>
        <v>21709.499499999998</v>
      </c>
      <c r="E33" s="24">
        <f t="shared" si="8"/>
        <v>30700.788</v>
      </c>
      <c r="F33" s="24">
        <f t="shared" si="8"/>
        <v>62374.784000000007</v>
      </c>
      <c r="G33" s="24">
        <f t="shared" si="8"/>
        <v>2085.7705000000001</v>
      </c>
      <c r="H33" s="24">
        <f t="shared" si="8"/>
        <v>52107.104500000001</v>
      </c>
    </row>
    <row r="34" spans="1:8" x14ac:dyDescent="0.35">
      <c r="A34" s="19" t="s">
        <v>112</v>
      </c>
      <c r="B34" s="24">
        <f>B6</f>
        <v>22191.48</v>
      </c>
      <c r="C34" s="24">
        <f t="shared" ref="C34:H34" si="9">C6</f>
        <v>6496.04</v>
      </c>
      <c r="D34" s="24">
        <f t="shared" si="9"/>
        <v>7262.29</v>
      </c>
      <c r="E34" s="24">
        <f t="shared" si="9"/>
        <v>13389.560000000001</v>
      </c>
      <c r="F34" s="24">
        <f t="shared" si="9"/>
        <v>57270.080000000002</v>
      </c>
      <c r="G34" s="24">
        <f t="shared" si="9"/>
        <v>22586.79</v>
      </c>
      <c r="H34" s="24">
        <f t="shared" si="9"/>
        <v>122347.53</v>
      </c>
    </row>
    <row r="36" spans="1:8" x14ac:dyDescent="0.35">
      <c r="A36" s="15" t="s">
        <v>114</v>
      </c>
      <c r="B36" s="19"/>
      <c r="C36" s="19"/>
      <c r="D36" s="19"/>
      <c r="E36" s="19"/>
      <c r="F36" s="19"/>
    </row>
    <row r="37" spans="1:8" x14ac:dyDescent="0.35">
      <c r="A37" s="19"/>
      <c r="B37" s="19"/>
      <c r="C37" s="19"/>
      <c r="D37" s="19"/>
      <c r="E37" s="19"/>
      <c r="F37" s="19"/>
    </row>
    <row r="38" spans="1:8" x14ac:dyDescent="0.35">
      <c r="A38" s="19"/>
      <c r="B38" s="15" t="s">
        <v>115</v>
      </c>
      <c r="C38" s="15" t="s">
        <v>116</v>
      </c>
      <c r="D38" s="15" t="s">
        <v>117</v>
      </c>
      <c r="E38" s="15" t="s">
        <v>118</v>
      </c>
      <c r="F38" s="15" t="s">
        <v>119</v>
      </c>
    </row>
    <row r="39" spans="1:8" x14ac:dyDescent="0.35">
      <c r="A39" s="15" t="s">
        <v>120</v>
      </c>
      <c r="B39" s="19"/>
      <c r="C39" s="19"/>
      <c r="D39" s="19"/>
      <c r="E39" s="19"/>
      <c r="F39" s="19"/>
    </row>
    <row r="40" spans="1:8" x14ac:dyDescent="0.35">
      <c r="A40" s="19" t="s">
        <v>121</v>
      </c>
      <c r="B40" s="19">
        <f>(B13-B12)*B18/B11*B7</f>
        <v>-9.2489583333333325</v>
      </c>
      <c r="C40" s="19">
        <f>(C13-C12)*C18/C11*C7</f>
        <v>-16.315550000000002</v>
      </c>
      <c r="D40" s="19"/>
      <c r="E40" s="19"/>
      <c r="F40" s="19">
        <f t="shared" ref="F40:F41" si="10">SUM(B40:E40)</f>
        <v>-25.564508333333336</v>
      </c>
    </row>
    <row r="41" spans="1:8" x14ac:dyDescent="0.35">
      <c r="A41" s="19" t="s">
        <v>122</v>
      </c>
      <c r="B41" s="19">
        <f>(B14-B12)*B18/B11*B7</f>
        <v>-20.347708333333333</v>
      </c>
      <c r="C41" s="19">
        <f t="shared" ref="C41:D41" si="11">(C14-C12)*C18/C11*C7</f>
        <v>-65.262200000000007</v>
      </c>
      <c r="D41" s="19">
        <f t="shared" si="11"/>
        <v>-22.518562499999998</v>
      </c>
      <c r="E41" s="19"/>
      <c r="F41" s="19">
        <f t="shared" si="10"/>
        <v>-108.12847083333334</v>
      </c>
    </row>
    <row r="42" spans="1:8" x14ac:dyDescent="0.35">
      <c r="A42" s="19" t="s">
        <v>123</v>
      </c>
      <c r="B42" s="19">
        <f>(B15-B12)*B18/B11*B7</f>
        <v>-42.545208333333335</v>
      </c>
      <c r="C42" s="19">
        <f t="shared" ref="C42:E42" si="12">(C15-C12)*C18/C11*C7</f>
        <v>-163.15549999999999</v>
      </c>
      <c r="D42" s="19">
        <f t="shared" si="12"/>
        <v>-112.59281249999998</v>
      </c>
      <c r="E42" s="19">
        <f t="shared" si="12"/>
        <v>-55.672149999999995</v>
      </c>
      <c r="F42" s="19">
        <f>SUM(B42:E42)</f>
        <v>-373.96567083333332</v>
      </c>
    </row>
    <row r="43" spans="1:8" x14ac:dyDescent="0.35">
      <c r="A43" s="19"/>
      <c r="B43" s="19"/>
      <c r="C43" s="19"/>
      <c r="D43" s="19"/>
      <c r="E43" s="19"/>
      <c r="F43" s="19"/>
    </row>
    <row r="44" spans="1:8" x14ac:dyDescent="0.35">
      <c r="A44" s="15" t="s">
        <v>124</v>
      </c>
      <c r="B44" s="19"/>
      <c r="C44" s="19"/>
      <c r="D44" s="19"/>
      <c r="E44" s="19"/>
      <c r="F44" s="19"/>
    </row>
    <row r="45" spans="1:8" x14ac:dyDescent="0.35">
      <c r="A45" s="19" t="s">
        <v>121</v>
      </c>
      <c r="B45" s="19">
        <f>(B13-B12)*B19/B11*B7</f>
        <v>-9.2489583333333325</v>
      </c>
      <c r="C45" s="19">
        <f>(C13-C12)*C19/C11*C7</f>
        <v>-20.394437499999999</v>
      </c>
      <c r="D45" s="19"/>
      <c r="E45" s="19"/>
      <c r="F45" s="19">
        <f t="shared" ref="F45:F47" si="13">SUM(B45:E45)</f>
        <v>-29.643395833333329</v>
      </c>
    </row>
    <row r="46" spans="1:8" x14ac:dyDescent="0.35">
      <c r="A46" s="19" t="s">
        <v>122</v>
      </c>
      <c r="B46" s="19">
        <f>(B14-B12)*B19/B11*B7</f>
        <v>-20.347708333333333</v>
      </c>
      <c r="C46" s="19">
        <f t="shared" ref="C46:D46" si="14">(C14-C12)*C19/C11*C7</f>
        <v>-81.577749999999995</v>
      </c>
      <c r="D46" s="19">
        <f t="shared" si="14"/>
        <v>-33.777843749999995</v>
      </c>
      <c r="E46" s="19"/>
      <c r="F46" s="19">
        <f t="shared" si="13"/>
        <v>-135.70330208333331</v>
      </c>
    </row>
    <row r="47" spans="1:8" x14ac:dyDescent="0.35">
      <c r="A47" s="19" t="s">
        <v>123</v>
      </c>
      <c r="B47" s="19">
        <f>(B15-B12)*B19/B11*B7</f>
        <v>-42.545208333333335</v>
      </c>
      <c r="C47" s="19">
        <f t="shared" ref="C47:E47" si="15">(C15-C12)*C19/C11*C7</f>
        <v>-203.94437499999998</v>
      </c>
      <c r="D47" s="19">
        <f t="shared" si="15"/>
        <v>-168.88921874999997</v>
      </c>
      <c r="E47" s="19">
        <f t="shared" si="15"/>
        <v>-97.426262499999993</v>
      </c>
      <c r="F47" s="19">
        <f t="shared" si="13"/>
        <v>-512.80506458333332</v>
      </c>
    </row>
    <row r="48" spans="1:8" x14ac:dyDescent="0.35">
      <c r="A48" s="19"/>
      <c r="B48" s="19"/>
      <c r="C48" s="19"/>
      <c r="D48" s="19"/>
      <c r="E48" s="19"/>
      <c r="F48" s="19"/>
    </row>
    <row r="49" spans="1:6" x14ac:dyDescent="0.35">
      <c r="A49" s="15" t="s">
        <v>125</v>
      </c>
      <c r="B49" s="19"/>
      <c r="C49" s="19"/>
      <c r="D49" s="19"/>
      <c r="E49" s="19"/>
      <c r="F49" s="19"/>
    </row>
    <row r="50" spans="1:6" x14ac:dyDescent="0.35">
      <c r="A50" s="19" t="s">
        <v>121</v>
      </c>
      <c r="B50" s="19">
        <f>((B13-B12)*B22/B11*B6)-((B13-B12)*B20/B11*B5)</f>
        <v>-24.967923333333331</v>
      </c>
      <c r="C50" s="19">
        <f>((C13-C12)*C22/C11*C6)-((C13-C12)*C20/C11*C5)</f>
        <v>-18.156094666666668</v>
      </c>
      <c r="D50" s="19"/>
      <c r="E50" s="19"/>
      <c r="F50" s="19">
        <f t="shared" ref="F50:F52" si="16">SUM(B50:E50)</f>
        <v>-43.124018</v>
      </c>
    </row>
    <row r="51" spans="1:6" x14ac:dyDescent="0.35">
      <c r="A51" s="19" t="s">
        <v>122</v>
      </c>
      <c r="B51" s="19">
        <f>((B14-B12)*B22/B11*B6)-((B14-B12)*B20/B11*B5)</f>
        <v>-54.929431333333326</v>
      </c>
      <c r="C51" s="19">
        <f t="shared" ref="C51:D51" si="17">((C14-C12)*C22/C11*C6)-((C14-C12)*C20/C11*C5)</f>
        <v>-72.624378666666672</v>
      </c>
      <c r="D51" s="19">
        <f t="shared" si="17"/>
        <v>-25.605035749999999</v>
      </c>
      <c r="E51" s="19"/>
      <c r="F51" s="19">
        <f t="shared" si="16"/>
        <v>-153.15884575000001</v>
      </c>
    </row>
    <row r="52" spans="1:6" x14ac:dyDescent="0.35">
      <c r="A52" s="19" t="s">
        <v>123</v>
      </c>
      <c r="B52" s="19">
        <f>((B15-B12)*B22/B11*B6)-((B15-B12)*B20/B11*B5)</f>
        <v>-114.85244733333334</v>
      </c>
      <c r="C52" s="19">
        <f t="shared" ref="C52:E52" si="18">((C15-C12)*C22/C11*C6)-((C15-C12)*C20/C11*C5)</f>
        <v>-181.56094666666667</v>
      </c>
      <c r="D52" s="19">
        <f t="shared" si="18"/>
        <v>-128.02517874999998</v>
      </c>
      <c r="E52" s="19">
        <f t="shared" si="18"/>
        <v>-67.053275999999997</v>
      </c>
      <c r="F52" s="19">
        <f t="shared" si="16"/>
        <v>-491.49184875000003</v>
      </c>
    </row>
    <row r="53" spans="1:6" x14ac:dyDescent="0.35">
      <c r="A53" s="19"/>
      <c r="B53" s="19"/>
      <c r="C53" s="19"/>
      <c r="D53" s="19"/>
      <c r="E53" s="19"/>
      <c r="F53" s="19"/>
    </row>
    <row r="54" spans="1:6" x14ac:dyDescent="0.35">
      <c r="A54" s="15" t="s">
        <v>126</v>
      </c>
      <c r="B54" s="19"/>
      <c r="C54" s="19"/>
      <c r="D54" s="19"/>
      <c r="E54" s="19"/>
      <c r="F54" s="19"/>
    </row>
    <row r="55" spans="1:6" x14ac:dyDescent="0.35">
      <c r="A55" s="19" t="s">
        <v>121</v>
      </c>
      <c r="B55" s="19">
        <f>((B13-B12)/B11*(B6*B30-B5*B29))-(((C25*C29)+(D25*D29)+(E25*E29)+(F25*F29)+(G25*G29)+(H25*H29)))*(B13-B12)/B11</f>
        <v>-75.111233333333331</v>
      </c>
      <c r="C55" s="19">
        <f>((C13-C12)/C11)*(C30*C34-C29*C33)</f>
        <v>-13.197801249999998</v>
      </c>
      <c r="D55" s="19"/>
      <c r="E55" s="19"/>
      <c r="F55" s="19">
        <f t="shared" ref="F55:F57" si="19">SUM(B55:E55)</f>
        <v>-88.309034583333329</v>
      </c>
    </row>
    <row r="56" spans="1:6" x14ac:dyDescent="0.35">
      <c r="A56" s="19" t="s">
        <v>122</v>
      </c>
      <c r="B56" s="19">
        <f>((B14-B12)/B11*(B6*B30-B5*B29))-(((C25*C29)+(D25*D29)+(E25*E29)+(F25*F29)+(G25*G29)+(H25*H29)))*(B14-B12)/B11</f>
        <v>-165.24471333333332</v>
      </c>
      <c r="C56" s="19">
        <f>((C14-C12)/C11)*(C30*C34-C29*C33)</f>
        <v>-52.791204999999991</v>
      </c>
      <c r="D56" s="19">
        <f>((D14-D12)/D11)*(D30*D34-D29*D33)</f>
        <v>-18.059011874999996</v>
      </c>
      <c r="E56" s="19"/>
      <c r="F56" s="19">
        <f t="shared" si="19"/>
        <v>-236.09493020833332</v>
      </c>
    </row>
    <row r="57" spans="1:6" x14ac:dyDescent="0.35">
      <c r="A57" s="19" t="s">
        <v>123</v>
      </c>
      <c r="B57" s="19">
        <f>((B15-B12)/B11*(B6*B30-B5*B29))-(((C25*C29)+(D25*D29)+(E25*E29)+(F25*F29)+(G25*G29)+(H25*H29)))*(B15-B12)/B11</f>
        <v>-345.51167333333331</v>
      </c>
      <c r="C57" s="19">
        <f>((C15-C12)/C11)*(C30*C34-C29*C33)</f>
        <v>-131.97801249999998</v>
      </c>
      <c r="D57" s="19">
        <f t="shared" ref="D57:E57" si="20">((D15-D12)/D11)*(D30*D34-D29*D33)</f>
        <v>-90.29505937499998</v>
      </c>
      <c r="E57" s="19">
        <f t="shared" si="20"/>
        <v>-43.27807</v>
      </c>
      <c r="F57" s="19">
        <f t="shared" si="19"/>
        <v>-611.06281520833318</v>
      </c>
    </row>
  </sheetData>
  <pageMargins left="0.7" right="0.7" top="0.75" bottom="0.75" header="0.3" footer="0.3"/>
  <ignoredErrors>
    <ignoredError sqref="B27:H27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opLeftCell="A13" workbookViewId="0">
      <selection activeCell="I15" sqref="I15"/>
    </sheetView>
  </sheetViews>
  <sheetFormatPr defaultRowHeight="14.5" x14ac:dyDescent="0.35"/>
  <cols>
    <col min="1" max="1" width="25.1796875" bestFit="1" customWidth="1"/>
    <col min="2" max="2" width="9" customWidth="1"/>
    <col min="3" max="3" width="10.1796875" customWidth="1"/>
    <col min="4" max="4" width="10.90625" customWidth="1"/>
    <col min="5" max="5" width="10" customWidth="1"/>
    <col min="6" max="6" width="11.54296875" customWidth="1"/>
    <col min="7" max="7" width="10.7265625" customWidth="1"/>
    <col min="8" max="8" width="9.26953125" customWidth="1"/>
    <col min="9" max="9" width="12.7265625" bestFit="1" customWidth="1"/>
    <col min="10" max="10" width="11.54296875" customWidth="1"/>
  </cols>
  <sheetData>
    <row r="1" spans="1:10" x14ac:dyDescent="0.35">
      <c r="A1" s="18" t="s">
        <v>127</v>
      </c>
    </row>
    <row r="2" spans="1:10" x14ac:dyDescent="0.35">
      <c r="A2" s="18"/>
    </row>
    <row r="3" spans="1:10" x14ac:dyDescent="0.35">
      <c r="A3" s="15" t="s">
        <v>77</v>
      </c>
      <c r="B3" s="16" t="s">
        <v>78</v>
      </c>
      <c r="C3" s="15" t="s">
        <v>79</v>
      </c>
      <c r="D3" s="15" t="s">
        <v>80</v>
      </c>
      <c r="E3" s="15" t="s">
        <v>81</v>
      </c>
      <c r="F3" s="15" t="s">
        <v>82</v>
      </c>
      <c r="G3" s="15" t="s">
        <v>83</v>
      </c>
      <c r="H3" s="15" t="s">
        <v>84</v>
      </c>
      <c r="I3" s="15" t="s">
        <v>85</v>
      </c>
      <c r="J3" s="15" t="s">
        <v>86</v>
      </c>
    </row>
    <row r="4" spans="1:10" x14ac:dyDescent="0.35">
      <c r="A4" s="15" t="s">
        <v>87</v>
      </c>
      <c r="B4" s="17">
        <f>'ORIENTAL BANK OF COMMERCE'!C5+'ORIENTAL BANK OF COMMERCE'!D5</f>
        <v>28394.53</v>
      </c>
      <c r="C4" s="17">
        <f>'ORIENTAL BANK OF COMMERCE'!E5</f>
        <v>36679.51</v>
      </c>
      <c r="D4" s="17">
        <f>'ORIENTAL BANK OF COMMERCE'!F5</f>
        <v>33728.620000000003</v>
      </c>
      <c r="E4" s="17">
        <f>'ORIENTAL BANK OF COMMERCE'!G5</f>
        <v>51737.11</v>
      </c>
      <c r="F4" s="17">
        <f>'ORIENTAL BANK OF COMMERCE'!H5</f>
        <v>35120.339999999997</v>
      </c>
      <c r="G4" s="17">
        <f>'ORIENTAL BANK OF COMMERCE'!I5</f>
        <v>8797.51</v>
      </c>
      <c r="H4" s="17">
        <f>'ORIENTAL BANK OF COMMERCE'!J5</f>
        <v>38187.760000000002</v>
      </c>
      <c r="I4" s="17"/>
      <c r="J4" s="17">
        <f>SUM(B4:I4)</f>
        <v>232645.38000000003</v>
      </c>
    </row>
    <row r="5" spans="1:10" x14ac:dyDescent="0.35">
      <c r="A5" s="15" t="s">
        <v>88</v>
      </c>
      <c r="B5" s="17">
        <f>B4+'ORIENTAL BANK OF COMMERCE'!L5+'ORIENTAL BANK OF COMMERCE'!M5+'ORIENTAL BANK OF COMMERCE'!AM5+'ORIENTAL BANK OF COMMERCE'!AN5</f>
        <v>41398.379999999997</v>
      </c>
      <c r="C5" s="17">
        <f>C4+'ORIENTAL BANK OF COMMERCE'!N5+'ORIENTAL BANK OF COMMERCE'!AO5</f>
        <v>40149.72</v>
      </c>
      <c r="D5" s="17">
        <f>D4+'ORIENTAL BANK OF COMMERCE'!O5+'ORIENTAL BANK OF COMMERCE'!AP5</f>
        <v>34631.370000000003</v>
      </c>
      <c r="E5" s="17">
        <f>E4+'ORIENTAL BANK OF COMMERCE'!P5+'ORIENTAL BANK OF COMMERCE'!AQ5</f>
        <v>53189.82</v>
      </c>
      <c r="F5" s="17">
        <f>F4+'ORIENTAL BANK OF COMMERCE'!Q5+'ORIENTAL BANK OF COMMERCE'!AR5</f>
        <v>35771.62999999999</v>
      </c>
      <c r="G5" s="17">
        <f>G4+'ORIENTAL BANK OF COMMERCE'!R5+'ORIENTAL BANK OF COMMERCE'!AS5</f>
        <v>9870.81</v>
      </c>
      <c r="H5" s="17">
        <f>H4+'ORIENTAL BANK OF COMMERCE'!S5+'ORIENTAL BANK OF COMMERCE'!AT5</f>
        <v>41187.760000000002</v>
      </c>
      <c r="I5" s="17"/>
      <c r="J5" s="17">
        <f t="shared" ref="J5:J6" si="0">SUM(B5:I5)</f>
        <v>256199.49</v>
      </c>
    </row>
    <row r="6" spans="1:10" x14ac:dyDescent="0.35">
      <c r="A6" s="17" t="s">
        <v>89</v>
      </c>
      <c r="B6" s="17">
        <f>'ORIENTAL BANK OF COMMERCE'!U5+'ORIENTAL BANK OF COMMERCE'!V5+'ORIENTAL BANK OF COMMERCE'!AD5+'ORIENTAL BANK OF COMMERCE'!AE5+'ORIENTAL BANK OF COMMERCE'!AV5+'ORIENTAL BANK OF COMMERCE'!AW5</f>
        <v>20557.150000000001</v>
      </c>
      <c r="C6" s="17">
        <f>'ORIENTAL BANK OF COMMERCE'!W5+'ORIENTAL BANK OF COMMERCE'!AF5+'ORIENTAL BANK OF COMMERCE'!AX5</f>
        <v>11638.65</v>
      </c>
      <c r="D6" s="17">
        <f>'ORIENTAL BANK OF COMMERCE'!X5+'ORIENTAL BANK OF COMMERCE'!AG5+'ORIENTAL BANK OF COMMERCE'!AY5</f>
        <v>20123.539999999997</v>
      </c>
      <c r="E6" s="17">
        <f>'ORIENTAL BANK OF COMMERCE'!Y5+'ORIENTAL BANK OF COMMERCE'!AH5+'ORIENTAL BANK OF COMMERCE'!AZ5</f>
        <v>10741.83</v>
      </c>
      <c r="F6" s="17">
        <f>'ORIENTAL BANK OF COMMERCE'!Z5+'ORIENTAL BANK OF COMMERCE'!AI5+'ORIENTAL BANK OF COMMERCE'!BA5</f>
        <v>31269.89</v>
      </c>
      <c r="G6" s="17">
        <f>'ORIENTAL BANK OF COMMERCE'!AA5+'ORIENTAL BANK OF COMMERCE'!AJ5+'ORIENTAL BANK OF COMMERCE'!BB5</f>
        <v>40564.590000000004</v>
      </c>
      <c r="H6" s="17">
        <f>'ORIENTAL BANK OF COMMERCE'!AB5+'ORIENTAL BANK OF COMMERCE'!AK5+'ORIENTAL BANK OF COMMERCE'!BC5</f>
        <v>113987.85</v>
      </c>
      <c r="I6" s="17"/>
      <c r="J6" s="17">
        <f t="shared" si="0"/>
        <v>248883.5</v>
      </c>
    </row>
    <row r="7" spans="1:10" x14ac:dyDescent="0.35">
      <c r="A7" s="15" t="s">
        <v>90</v>
      </c>
      <c r="B7" s="17">
        <f>B6-B5</f>
        <v>-20841.229999999996</v>
      </c>
      <c r="C7" s="17">
        <f t="shared" ref="C7:H7" si="1">C6-C5</f>
        <v>-28511.07</v>
      </c>
      <c r="D7" s="17">
        <f t="shared" si="1"/>
        <v>-14507.830000000005</v>
      </c>
      <c r="E7" s="17">
        <f t="shared" si="1"/>
        <v>-42447.99</v>
      </c>
      <c r="F7" s="17">
        <f t="shared" si="1"/>
        <v>-4501.7399999999907</v>
      </c>
      <c r="G7" s="17">
        <f t="shared" si="1"/>
        <v>30693.780000000006</v>
      </c>
      <c r="H7" s="17">
        <f t="shared" si="1"/>
        <v>72800.09</v>
      </c>
      <c r="I7" s="17"/>
      <c r="J7" s="17">
        <f>J6-J5</f>
        <v>-7315.9899999999907</v>
      </c>
    </row>
    <row r="8" spans="1:10" x14ac:dyDescent="0.35">
      <c r="A8" s="15" t="s">
        <v>91</v>
      </c>
      <c r="B8" s="17">
        <f>B7</f>
        <v>-20841.229999999996</v>
      </c>
      <c r="C8" s="17">
        <f>B8+C7</f>
        <v>-49352.299999999996</v>
      </c>
      <c r="D8" s="17">
        <f t="shared" ref="D8:H8" si="2">C8+D7</f>
        <v>-63860.130000000005</v>
      </c>
      <c r="E8" s="17">
        <f t="shared" si="2"/>
        <v>-106308.12</v>
      </c>
      <c r="F8" s="17">
        <f t="shared" si="2"/>
        <v>-110809.85999999999</v>
      </c>
      <c r="G8" s="17">
        <f t="shared" si="2"/>
        <v>-80116.079999999987</v>
      </c>
      <c r="H8" s="17">
        <f t="shared" si="2"/>
        <v>-7315.9899999999907</v>
      </c>
      <c r="I8" s="17"/>
      <c r="J8" s="17"/>
    </row>
    <row r="11" spans="1:10" x14ac:dyDescent="0.35">
      <c r="A11" t="s">
        <v>94</v>
      </c>
      <c r="B11">
        <v>12</v>
      </c>
      <c r="C11">
        <v>12</v>
      </c>
      <c r="D11">
        <v>12</v>
      </c>
      <c r="E11">
        <v>12</v>
      </c>
    </row>
    <row r="12" spans="1:10" x14ac:dyDescent="0.35">
      <c r="A12" t="s">
        <v>95</v>
      </c>
      <c r="B12">
        <f>(MID(B3,1,2)+MID(B3,5,2))/2</f>
        <v>0.5</v>
      </c>
      <c r="C12">
        <f>(MID(C3,1,2)+MID(C3,5,2))/2</f>
        <v>2</v>
      </c>
      <c r="D12">
        <f>(MID(D3,1,2)+MID(D3,5,2))/2</f>
        <v>4.5</v>
      </c>
      <c r="E12">
        <f>(MID(E3,1,2)+MID(E3,5,2))/2</f>
        <v>9</v>
      </c>
    </row>
    <row r="13" spans="1:10" x14ac:dyDescent="0.35">
      <c r="A13" t="s">
        <v>96</v>
      </c>
      <c r="B13">
        <v>3</v>
      </c>
      <c r="C13">
        <v>3</v>
      </c>
      <c r="D13">
        <v>3</v>
      </c>
      <c r="E13">
        <v>3</v>
      </c>
    </row>
    <row r="14" spans="1:10" x14ac:dyDescent="0.35">
      <c r="A14" t="s">
        <v>97</v>
      </c>
      <c r="B14">
        <v>6</v>
      </c>
      <c r="C14">
        <v>6</v>
      </c>
      <c r="D14">
        <v>6</v>
      </c>
      <c r="E14">
        <v>6</v>
      </c>
    </row>
    <row r="15" spans="1:10" x14ac:dyDescent="0.35">
      <c r="A15" t="s">
        <v>98</v>
      </c>
      <c r="B15">
        <v>12</v>
      </c>
      <c r="C15">
        <v>12</v>
      </c>
      <c r="D15">
        <v>12</v>
      </c>
      <c r="E15">
        <v>12</v>
      </c>
    </row>
    <row r="17" spans="1:8" x14ac:dyDescent="0.35">
      <c r="A17" s="19" t="s">
        <v>99</v>
      </c>
      <c r="B17" s="20" t="s">
        <v>78</v>
      </c>
      <c r="C17" s="20" t="s">
        <v>79</v>
      </c>
      <c r="D17" s="20" t="s">
        <v>80</v>
      </c>
      <c r="E17" s="20" t="s">
        <v>81</v>
      </c>
      <c r="F17" s="20" t="s">
        <v>82</v>
      </c>
      <c r="G17" s="20" t="s">
        <v>83</v>
      </c>
      <c r="H17" s="20" t="s">
        <v>84</v>
      </c>
    </row>
    <row r="18" spans="1:8" x14ac:dyDescent="0.35">
      <c r="A18" s="19" t="s">
        <v>100</v>
      </c>
      <c r="B18" s="21">
        <v>0.01</v>
      </c>
      <c r="C18" s="21">
        <v>0.01</v>
      </c>
      <c r="D18" s="21">
        <v>0.01</v>
      </c>
      <c r="E18" s="21">
        <v>0.01</v>
      </c>
      <c r="F18" s="19"/>
      <c r="G18" s="22"/>
      <c r="H18" s="19"/>
    </row>
    <row r="19" spans="1:8" x14ac:dyDescent="0.35">
      <c r="A19" s="19" t="s">
        <v>101</v>
      </c>
      <c r="B19" s="21">
        <v>0.01</v>
      </c>
      <c r="C19" s="21">
        <v>1.2500000000000001E-2</v>
      </c>
      <c r="D19" s="21">
        <v>1.4999999999999999E-2</v>
      </c>
      <c r="E19" s="21">
        <v>1.7500000000000002E-2</v>
      </c>
      <c r="F19" s="19"/>
      <c r="G19" s="19"/>
      <c r="H19" s="19"/>
    </row>
    <row r="20" spans="1:8" x14ac:dyDescent="0.35">
      <c r="A20" s="19" t="s">
        <v>102</v>
      </c>
      <c r="B20" s="21">
        <v>0.01</v>
      </c>
      <c r="C20" s="21">
        <v>0.01</v>
      </c>
      <c r="D20" s="21">
        <v>0.01</v>
      </c>
      <c r="E20" s="21">
        <v>0.01</v>
      </c>
      <c r="F20" s="19"/>
      <c r="G20" s="19"/>
      <c r="H20" s="19"/>
    </row>
    <row r="21" spans="1:8" x14ac:dyDescent="0.35">
      <c r="A21" s="19" t="s">
        <v>103</v>
      </c>
      <c r="B21" s="19">
        <v>0.66</v>
      </c>
      <c r="C21" s="19">
        <v>0.66</v>
      </c>
      <c r="D21" s="19">
        <v>0.66</v>
      </c>
      <c r="E21" s="19">
        <v>0.66</v>
      </c>
      <c r="F21" s="19"/>
      <c r="G21" s="19"/>
      <c r="H21" s="19"/>
    </row>
    <row r="22" spans="1:8" x14ac:dyDescent="0.35">
      <c r="A22" s="19" t="s">
        <v>104</v>
      </c>
      <c r="B22" s="21">
        <f>+B20*B21</f>
        <v>6.6000000000000008E-3</v>
      </c>
      <c r="C22" s="21">
        <f t="shared" ref="C22:E22" si="3">+C20*C21</f>
        <v>6.6000000000000008E-3</v>
      </c>
      <c r="D22" s="21">
        <f t="shared" si="3"/>
        <v>6.6000000000000008E-3</v>
      </c>
      <c r="E22" s="21">
        <f t="shared" si="3"/>
        <v>6.6000000000000008E-3</v>
      </c>
      <c r="F22" s="19"/>
      <c r="G22" s="19"/>
      <c r="H22" s="19"/>
    </row>
    <row r="24" spans="1:8" x14ac:dyDescent="0.35">
      <c r="A24" s="19" t="s">
        <v>105</v>
      </c>
      <c r="B24" s="19"/>
      <c r="C24" s="23">
        <v>0.15</v>
      </c>
      <c r="D24" s="23">
        <v>0.15</v>
      </c>
      <c r="E24" s="23">
        <v>0.15</v>
      </c>
      <c r="F24" s="23">
        <v>0.15</v>
      </c>
      <c r="G24" s="23">
        <v>0.15</v>
      </c>
      <c r="H24" s="23">
        <v>0.15</v>
      </c>
    </row>
    <row r="25" spans="1:8" x14ac:dyDescent="0.35">
      <c r="A25" s="19" t="s">
        <v>106</v>
      </c>
      <c r="B25" s="18">
        <f>SUM(C25:H25)</f>
        <v>30637.627499999999</v>
      </c>
      <c r="C25" s="19">
        <f>C24*C4</f>
        <v>5501.9265000000005</v>
      </c>
      <c r="D25" s="19">
        <f t="shared" ref="D25:H25" si="4">D24*D4</f>
        <v>5059.2930000000006</v>
      </c>
      <c r="E25" s="19">
        <f t="shared" si="4"/>
        <v>7760.5664999999999</v>
      </c>
      <c r="F25" s="19">
        <f t="shared" si="4"/>
        <v>5268.0509999999995</v>
      </c>
      <c r="G25" s="19">
        <f t="shared" si="4"/>
        <v>1319.6265000000001</v>
      </c>
      <c r="H25" s="19">
        <f t="shared" si="4"/>
        <v>5728.1639999999998</v>
      </c>
    </row>
    <row r="26" spans="1:8" x14ac:dyDescent="0.35">
      <c r="A26" s="18" t="s">
        <v>107</v>
      </c>
      <c r="B26" s="24">
        <f>B4+B25</f>
        <v>59032.157500000001</v>
      </c>
      <c r="C26" s="24">
        <f>C4-C25</f>
        <v>31177.583500000001</v>
      </c>
      <c r="D26" s="24">
        <f t="shared" ref="D26:H26" si="5">D4-D25</f>
        <v>28669.327000000001</v>
      </c>
      <c r="E26" s="24">
        <f t="shared" si="5"/>
        <v>43976.5435</v>
      </c>
      <c r="F26" s="24">
        <f t="shared" si="5"/>
        <v>29852.288999999997</v>
      </c>
      <c r="G26" s="24">
        <f t="shared" si="5"/>
        <v>7477.8834999999999</v>
      </c>
      <c r="H26" s="24">
        <f t="shared" si="5"/>
        <v>32459.596000000001</v>
      </c>
    </row>
    <row r="27" spans="1:8" x14ac:dyDescent="0.35">
      <c r="A27" s="18" t="s">
        <v>108</v>
      </c>
      <c r="B27" s="24">
        <f>B5+B25</f>
        <v>72036.007499999992</v>
      </c>
      <c r="C27" s="24">
        <f>C5-C25</f>
        <v>34647.7935</v>
      </c>
      <c r="D27" s="24">
        <f t="shared" ref="D27:H27" si="6">D5-D25</f>
        <v>29572.077000000001</v>
      </c>
      <c r="E27" s="24">
        <f t="shared" si="6"/>
        <v>45429.253499999999</v>
      </c>
      <c r="F27" s="24">
        <f t="shared" si="6"/>
        <v>30503.578999999991</v>
      </c>
      <c r="G27" s="24">
        <f t="shared" si="6"/>
        <v>8551.1834999999992</v>
      </c>
      <c r="H27" s="24">
        <f t="shared" si="6"/>
        <v>35459.596000000005</v>
      </c>
    </row>
    <row r="28" spans="1:8" x14ac:dyDescent="0.35">
      <c r="A28" s="19" t="s">
        <v>109</v>
      </c>
      <c r="B28" s="24">
        <f>B6-B27</f>
        <v>-51478.857499999991</v>
      </c>
      <c r="C28" s="24">
        <f t="shared" ref="C28:H28" si="7">C6-C27</f>
        <v>-23009.143499999998</v>
      </c>
      <c r="D28" s="24">
        <f t="shared" si="7"/>
        <v>-9448.5370000000039</v>
      </c>
      <c r="E28" s="24">
        <f t="shared" si="7"/>
        <v>-34687.423499999997</v>
      </c>
      <c r="F28" s="24">
        <f t="shared" si="7"/>
        <v>766.31100000000879</v>
      </c>
      <c r="G28" s="24">
        <f t="shared" si="7"/>
        <v>32013.406500000005</v>
      </c>
      <c r="H28" s="24">
        <f t="shared" si="7"/>
        <v>78528.254000000001</v>
      </c>
    </row>
    <row r="29" spans="1:8" x14ac:dyDescent="0.35">
      <c r="A29" s="19" t="s">
        <v>110</v>
      </c>
      <c r="B29" s="21">
        <v>0.01</v>
      </c>
      <c r="C29" s="21">
        <v>0.01</v>
      </c>
      <c r="D29" s="21">
        <v>0.01</v>
      </c>
      <c r="E29" s="21">
        <v>0.01</v>
      </c>
      <c r="F29" s="21">
        <v>0.01</v>
      </c>
      <c r="G29" s="21">
        <v>0.01</v>
      </c>
      <c r="H29" s="21">
        <v>0.01</v>
      </c>
    </row>
    <row r="30" spans="1:8" x14ac:dyDescent="0.35">
      <c r="A30" s="19" t="s">
        <v>104</v>
      </c>
      <c r="B30" s="21">
        <v>0.01</v>
      </c>
      <c r="C30" s="21">
        <v>0.01</v>
      </c>
      <c r="D30" s="21">
        <v>0.01</v>
      </c>
      <c r="E30" s="21">
        <v>0.01</v>
      </c>
      <c r="F30" s="21">
        <v>0.01</v>
      </c>
      <c r="G30" s="21">
        <v>0.01</v>
      </c>
      <c r="H30" s="21">
        <v>0.01</v>
      </c>
    </row>
    <row r="31" spans="1:8" x14ac:dyDescent="0.35">
      <c r="A31" s="19" t="s">
        <v>111</v>
      </c>
      <c r="B31" s="19"/>
      <c r="C31" s="21">
        <v>0.15</v>
      </c>
      <c r="D31" s="21">
        <v>0.15</v>
      </c>
      <c r="E31" s="21">
        <v>0.15</v>
      </c>
      <c r="F31" s="21">
        <v>0.15</v>
      </c>
      <c r="G31" s="21">
        <v>0.15</v>
      </c>
      <c r="H31" s="21">
        <v>0.15</v>
      </c>
    </row>
    <row r="32" spans="1:8" x14ac:dyDescent="0.35">
      <c r="A32" s="18" t="s">
        <v>107</v>
      </c>
      <c r="B32" s="24">
        <f>B26</f>
        <v>59032.157500000001</v>
      </c>
      <c r="C32" s="24">
        <f t="shared" ref="C32:H33" si="8">C26</f>
        <v>31177.583500000001</v>
      </c>
      <c r="D32" s="24">
        <f t="shared" si="8"/>
        <v>28669.327000000001</v>
      </c>
      <c r="E32" s="24">
        <f t="shared" si="8"/>
        <v>43976.5435</v>
      </c>
      <c r="F32" s="24">
        <f t="shared" si="8"/>
        <v>29852.288999999997</v>
      </c>
      <c r="G32" s="24">
        <f t="shared" si="8"/>
        <v>7477.8834999999999</v>
      </c>
      <c r="H32" s="24">
        <f t="shared" si="8"/>
        <v>32459.596000000001</v>
      </c>
    </row>
    <row r="33" spans="1:8" x14ac:dyDescent="0.35">
      <c r="A33" s="19" t="s">
        <v>108</v>
      </c>
      <c r="B33" s="24">
        <f>B27</f>
        <v>72036.007499999992</v>
      </c>
      <c r="C33" s="24">
        <f t="shared" si="8"/>
        <v>34647.7935</v>
      </c>
      <c r="D33" s="24">
        <f t="shared" si="8"/>
        <v>29572.077000000001</v>
      </c>
      <c r="E33" s="24">
        <f t="shared" si="8"/>
        <v>45429.253499999999</v>
      </c>
      <c r="F33" s="24">
        <f t="shared" si="8"/>
        <v>30503.578999999991</v>
      </c>
      <c r="G33" s="24">
        <f t="shared" si="8"/>
        <v>8551.1834999999992</v>
      </c>
      <c r="H33" s="24">
        <f t="shared" si="8"/>
        <v>35459.596000000005</v>
      </c>
    </row>
    <row r="34" spans="1:8" x14ac:dyDescent="0.35">
      <c r="A34" s="19" t="s">
        <v>112</v>
      </c>
      <c r="B34" s="24">
        <f>B6</f>
        <v>20557.150000000001</v>
      </c>
      <c r="C34" s="24">
        <f t="shared" ref="C34:H34" si="9">C6</f>
        <v>11638.65</v>
      </c>
      <c r="D34" s="24">
        <f t="shared" si="9"/>
        <v>20123.539999999997</v>
      </c>
      <c r="E34" s="24">
        <f t="shared" si="9"/>
        <v>10741.83</v>
      </c>
      <c r="F34" s="24">
        <f t="shared" si="9"/>
        <v>31269.89</v>
      </c>
      <c r="G34" s="24">
        <f t="shared" si="9"/>
        <v>40564.590000000004</v>
      </c>
      <c r="H34" s="24">
        <f t="shared" si="9"/>
        <v>113987.85</v>
      </c>
    </row>
    <row r="36" spans="1:8" x14ac:dyDescent="0.35">
      <c r="A36" s="15" t="s">
        <v>114</v>
      </c>
      <c r="B36" s="19"/>
      <c r="C36" s="19"/>
      <c r="D36" s="19"/>
      <c r="E36" s="19"/>
      <c r="F36" s="19"/>
    </row>
    <row r="37" spans="1:8" x14ac:dyDescent="0.35">
      <c r="A37" s="19"/>
      <c r="B37" s="19"/>
      <c r="C37" s="19"/>
      <c r="D37" s="19"/>
      <c r="E37" s="19"/>
      <c r="F37" s="19"/>
    </row>
    <row r="38" spans="1:8" x14ac:dyDescent="0.35">
      <c r="A38" s="19"/>
      <c r="B38" s="15" t="s">
        <v>115</v>
      </c>
      <c r="C38" s="15" t="s">
        <v>116</v>
      </c>
      <c r="D38" s="15" t="s">
        <v>117</v>
      </c>
      <c r="E38" s="15" t="s">
        <v>118</v>
      </c>
      <c r="F38" s="15" t="s">
        <v>119</v>
      </c>
    </row>
    <row r="39" spans="1:8" x14ac:dyDescent="0.35">
      <c r="A39" s="15" t="s">
        <v>120</v>
      </c>
      <c r="B39" s="19"/>
      <c r="C39" s="19"/>
      <c r="D39" s="19"/>
      <c r="E39" s="19"/>
      <c r="F39" s="19"/>
    </row>
    <row r="40" spans="1:8" x14ac:dyDescent="0.35">
      <c r="A40" s="19" t="s">
        <v>121</v>
      </c>
      <c r="B40" s="19">
        <f>(B13-B12)*B18/B11*B7</f>
        <v>-43.419229166666661</v>
      </c>
      <c r="C40" s="19">
        <f>(C13-C12)*C18/C11*C7</f>
        <v>-23.759225000000001</v>
      </c>
      <c r="D40" s="19"/>
      <c r="E40" s="19"/>
      <c r="F40" s="19">
        <f t="shared" ref="F40:F41" si="10">SUM(B40:E40)</f>
        <v>-67.178454166666654</v>
      </c>
    </row>
    <row r="41" spans="1:8" x14ac:dyDescent="0.35">
      <c r="A41" s="19" t="s">
        <v>122</v>
      </c>
      <c r="B41" s="19">
        <f>(B14-B12)*B18/B11*B7</f>
        <v>-95.522304166666643</v>
      </c>
      <c r="C41" s="19">
        <f t="shared" ref="C41:D41" si="11">(C14-C12)*C18/C11*C7</f>
        <v>-95.036900000000003</v>
      </c>
      <c r="D41" s="19">
        <f t="shared" si="11"/>
        <v>-18.134787500000009</v>
      </c>
      <c r="E41" s="19"/>
      <c r="F41" s="19">
        <f t="shared" si="10"/>
        <v>-208.69399166666665</v>
      </c>
    </row>
    <row r="42" spans="1:8" x14ac:dyDescent="0.35">
      <c r="A42" s="19" t="s">
        <v>123</v>
      </c>
      <c r="B42" s="19">
        <f>(B15-B12)*B18/B11*B7</f>
        <v>-199.72845416666664</v>
      </c>
      <c r="C42" s="19">
        <f t="shared" ref="C42:E42" si="12">(C15-C12)*C18/C11*C7</f>
        <v>-237.59225000000001</v>
      </c>
      <c r="D42" s="19">
        <f t="shared" si="12"/>
        <v>-90.673937500000022</v>
      </c>
      <c r="E42" s="19">
        <f t="shared" si="12"/>
        <v>-106.119975</v>
      </c>
      <c r="F42" s="19">
        <f>SUM(B42:E42)</f>
        <v>-634.11461666666662</v>
      </c>
    </row>
    <row r="43" spans="1:8" x14ac:dyDescent="0.35">
      <c r="A43" s="19"/>
      <c r="B43" s="19"/>
      <c r="C43" s="19"/>
      <c r="D43" s="19"/>
      <c r="E43" s="19"/>
      <c r="F43" s="19"/>
    </row>
    <row r="44" spans="1:8" x14ac:dyDescent="0.35">
      <c r="A44" s="15" t="s">
        <v>124</v>
      </c>
      <c r="B44" s="19"/>
      <c r="C44" s="19"/>
      <c r="D44" s="19"/>
      <c r="E44" s="19"/>
      <c r="F44" s="19"/>
    </row>
    <row r="45" spans="1:8" x14ac:dyDescent="0.35">
      <c r="A45" s="19" t="s">
        <v>121</v>
      </c>
      <c r="B45" s="19">
        <f>(B13-B12)*B19/B11*B7</f>
        <v>-43.419229166666661</v>
      </c>
      <c r="C45" s="19">
        <f>(C13-C12)*C19/C11*C7</f>
        <v>-29.699031250000001</v>
      </c>
      <c r="D45" s="19"/>
      <c r="E45" s="19"/>
      <c r="F45" s="19">
        <f t="shared" ref="F45:F47" si="13">SUM(B45:E45)</f>
        <v>-73.118260416666658</v>
      </c>
    </row>
    <row r="46" spans="1:8" x14ac:dyDescent="0.35">
      <c r="A46" s="19" t="s">
        <v>122</v>
      </c>
      <c r="B46" s="19">
        <f>(B14-B12)*B19/B11*B7</f>
        <v>-95.522304166666643</v>
      </c>
      <c r="C46" s="19">
        <f t="shared" ref="C46:D46" si="14">(C14-C12)*C19/C11*C7</f>
        <v>-118.796125</v>
      </c>
      <c r="D46" s="19">
        <f t="shared" si="14"/>
        <v>-27.20218125000001</v>
      </c>
      <c r="E46" s="19"/>
      <c r="F46" s="19">
        <f t="shared" si="13"/>
        <v>-241.52061041666667</v>
      </c>
    </row>
    <row r="47" spans="1:8" x14ac:dyDescent="0.35">
      <c r="A47" s="19" t="s">
        <v>123</v>
      </c>
      <c r="B47" s="19">
        <f>(B15-B12)*B19/B11*B7</f>
        <v>-199.72845416666664</v>
      </c>
      <c r="C47" s="19">
        <f t="shared" ref="C47:E47" si="15">(C15-C12)*C19/C11*C7</f>
        <v>-296.99031249999996</v>
      </c>
      <c r="D47" s="19">
        <f t="shared" si="15"/>
        <v>-136.01090625000003</v>
      </c>
      <c r="E47" s="19">
        <f t="shared" si="15"/>
        <v>-185.70995625</v>
      </c>
      <c r="F47" s="19">
        <f t="shared" si="13"/>
        <v>-818.43962916666669</v>
      </c>
    </row>
    <row r="48" spans="1:8" x14ac:dyDescent="0.35">
      <c r="A48" s="19"/>
      <c r="B48" s="19"/>
      <c r="C48" s="19"/>
      <c r="D48" s="19"/>
      <c r="E48" s="19"/>
      <c r="F48" s="19"/>
    </row>
    <row r="49" spans="1:6" x14ac:dyDescent="0.35">
      <c r="A49" s="15" t="s">
        <v>125</v>
      </c>
      <c r="B49" s="19"/>
      <c r="C49" s="19"/>
      <c r="D49" s="19"/>
      <c r="E49" s="19"/>
      <c r="F49" s="19"/>
    </row>
    <row r="50" spans="1:6" x14ac:dyDescent="0.35">
      <c r="A50" s="19" t="s">
        <v>121</v>
      </c>
      <c r="B50" s="19">
        <f>((B13-B12)*B22/B11*B6)-((B13-B12)*B20/B11*B5)</f>
        <v>-57.980543749999988</v>
      </c>
      <c r="C50" s="19">
        <f>((C13-C12)*C22/C11*C6)-((C13-C12)*C20/C11*C5)</f>
        <v>-27.056842500000002</v>
      </c>
      <c r="D50" s="19"/>
      <c r="E50" s="19"/>
      <c r="F50" s="19">
        <f t="shared" ref="F50:F52" si="16">SUM(B50:E50)</f>
        <v>-85.037386249999997</v>
      </c>
    </row>
    <row r="51" spans="1:6" x14ac:dyDescent="0.35">
      <c r="A51" s="19" t="s">
        <v>122</v>
      </c>
      <c r="B51" s="19">
        <f>((B14-B12)*B22/B11*B6)-((B14-B12)*B20/B11*B5)</f>
        <v>-127.55719624999998</v>
      </c>
      <c r="C51" s="19">
        <f t="shared" ref="C51:D51" si="17">((C14-C12)*C22/C11*C6)-((C14-C12)*C20/C11*C5)</f>
        <v>-108.22737000000001</v>
      </c>
      <c r="D51" s="19">
        <f t="shared" si="17"/>
        <v>-26.687292000000006</v>
      </c>
      <c r="E51" s="19"/>
      <c r="F51" s="19">
        <f t="shared" si="16"/>
        <v>-262.47185824999997</v>
      </c>
    </row>
    <row r="52" spans="1:6" x14ac:dyDescent="0.35">
      <c r="A52" s="19" t="s">
        <v>123</v>
      </c>
      <c r="B52" s="19">
        <f>((B15-B12)*B22/B11*B6)-((B15-B12)*B20/B11*B5)</f>
        <v>-266.71050124999999</v>
      </c>
      <c r="C52" s="19">
        <f t="shared" ref="C52:E52" si="18">((C15-C12)*C22/C11*C6)-((C15-C12)*C20/C11*C5)</f>
        <v>-270.56842500000005</v>
      </c>
      <c r="D52" s="19">
        <f t="shared" si="18"/>
        <v>-133.43646000000001</v>
      </c>
      <c r="E52" s="19">
        <f t="shared" si="18"/>
        <v>-115.2505305</v>
      </c>
      <c r="F52" s="19">
        <f t="shared" si="16"/>
        <v>-785.96591675000002</v>
      </c>
    </row>
    <row r="53" spans="1:6" x14ac:dyDescent="0.35">
      <c r="A53" s="19"/>
      <c r="B53" s="19"/>
      <c r="C53" s="19"/>
      <c r="D53" s="19"/>
      <c r="E53" s="19"/>
      <c r="F53" s="19"/>
    </row>
    <row r="54" spans="1:6" x14ac:dyDescent="0.35">
      <c r="A54" s="15" t="s">
        <v>126</v>
      </c>
      <c r="B54" s="19"/>
      <c r="C54" s="19"/>
      <c r="D54" s="19"/>
      <c r="E54" s="19"/>
      <c r="F54" s="19"/>
    </row>
    <row r="55" spans="1:6" x14ac:dyDescent="0.35">
      <c r="A55" s="19" t="s">
        <v>121</v>
      </c>
      <c r="B55" s="19">
        <f>((B13-B12)/B11*(B6*B30-B5*B29))-(((C25*C29)+(D25*D29)+(E25*E29)+(F25*F29)+(G25*G29)+(H25*H29)))*(B13-B12)/B11</f>
        <v>-107.24761979166666</v>
      </c>
      <c r="C55" s="19">
        <f>((C13-C12)/C11)*(C30*C34-C29*C33)</f>
        <v>-19.174286249999998</v>
      </c>
      <c r="D55" s="19"/>
      <c r="E55" s="19"/>
      <c r="F55" s="19">
        <f t="shared" ref="F55:F57" si="19">SUM(B55:E55)</f>
        <v>-126.42190604166666</v>
      </c>
    </row>
    <row r="56" spans="1:6" x14ac:dyDescent="0.35">
      <c r="A56" s="19" t="s">
        <v>122</v>
      </c>
      <c r="B56" s="19">
        <f>((B14-B12)/B11*(B6*B30-B5*B29))-(((C25*C29)+(D25*D29)+(E25*E29)+(F25*F29)+(G25*G29)+(H25*H29)))*(B14-B12)/B11</f>
        <v>-235.94476354166665</v>
      </c>
      <c r="C56" s="19">
        <f>((C14-C12)/C11)*(C30*C34-C29*C33)</f>
        <v>-76.697144999999992</v>
      </c>
      <c r="D56" s="19">
        <f>((D14-D12)/D11)*(D30*D34-D29*D33)</f>
        <v>-11.810671250000006</v>
      </c>
      <c r="E56" s="19"/>
      <c r="F56" s="19">
        <f t="shared" si="19"/>
        <v>-324.45257979166661</v>
      </c>
    </row>
    <row r="57" spans="1:6" x14ac:dyDescent="0.35">
      <c r="A57" s="19" t="s">
        <v>123</v>
      </c>
      <c r="B57" s="19">
        <f>((B15-B12)/B11*(B6*B30-B5*B29))-(((C25*C29)+(D25*D29)+(E25*E29)+(F25*F29)+(G25*G29)+(H25*H29)))*(B15-B12)/B11</f>
        <v>-493.33905104166661</v>
      </c>
      <c r="C57" s="19">
        <f>((C15-C12)/C11)*(C30*C34-C29*C33)</f>
        <v>-191.7428625</v>
      </c>
      <c r="D57" s="19">
        <f t="shared" ref="D57:E57" si="20">((D15-D12)/D11)*(D30*D34-D29*D33)</f>
        <v>-59.053356250000029</v>
      </c>
      <c r="E57" s="19">
        <f t="shared" si="20"/>
        <v>-86.71855875</v>
      </c>
      <c r="F57" s="19">
        <f t="shared" si="19"/>
        <v>-830.85382854166664</v>
      </c>
    </row>
  </sheetData>
  <pageMargins left="0.7" right="0.7" top="0.75" bottom="0.75" header="0.3" footer="0.3"/>
  <ignoredErrors>
    <ignoredError sqref="B27:H2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AXIS BANK LIMITED</vt:lpstr>
      <vt:lpstr>Axis 21</vt:lpstr>
      <vt:lpstr>Axis 20</vt:lpstr>
      <vt:lpstr>ORIENTAL BANK OF COMMERCE</vt:lpstr>
      <vt:lpstr>OBC 21</vt:lpstr>
      <vt:lpstr>OBC 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Lenovo</dc:creator>
  <cp:lastModifiedBy>Lenovo</cp:lastModifiedBy>
  <dcterms:created xsi:type="dcterms:W3CDTF">2022-02-21T19:04:48Z</dcterms:created>
  <dcterms:modified xsi:type="dcterms:W3CDTF">2022-05-01T18:10:39Z</dcterms:modified>
</cp:coreProperties>
</file>