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<sst xmlns="http://schemas.openxmlformats.org/spreadsheetml/2006/main" count="123" uniqueCount="25">
  <si>
    <t>Patient_ID</t>
  </si>
  <si>
    <t>Category</t>
  </si>
  <si>
    <t>Age</t>
  </si>
  <si>
    <t>Gender</t>
  </si>
  <si>
    <t>State of Mind</t>
  </si>
  <si>
    <t>EMG Rest (µV)</t>
  </si>
  <si>
    <t>EMG Flexion (µV)</t>
  </si>
  <si>
    <t>EMG Extension (µV)</t>
  </si>
  <si>
    <t>EEG Rest (µV)</t>
  </si>
  <si>
    <t>EEG Flexion (µV)</t>
  </si>
  <si>
    <t>EEG Extension (µV)</t>
  </si>
  <si>
    <t>Time (s)</t>
  </si>
  <si>
    <t>No Pain</t>
  </si>
  <si>
    <t>Female</t>
  </si>
  <si>
    <t>Sad</t>
  </si>
  <si>
    <t>Stressed</t>
  </si>
  <si>
    <t>Calm</t>
  </si>
  <si>
    <t>Carefree</t>
  </si>
  <si>
    <t>Happy</t>
  </si>
  <si>
    <t>Male</t>
  </si>
  <si>
    <t xml:space="preserve">MIN VALUES </t>
  </si>
  <si>
    <t>MAX VALUES</t>
  </si>
  <si>
    <t xml:space="preserve">AVERAGE VALUES </t>
  </si>
  <si>
    <t>Pain</t>
  </si>
  <si>
    <t xml:space="preserve">MAX VALUES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</si>
</sst>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9.0"/>
      <color theme="1"/>
      <name val="Verdana"/>
    </font>
    <font>
      <sz val="8.0"/>
      <color theme="1"/>
      <name val="Verdana"/>
    </font>
    <font/>
    <font>
      <b/>
      <sz val="11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top style="thin">
        <color rgb="FFDDDDDD"/>
      </top>
      <bottom style="thin">
        <color rgb="FFDDDDDD"/>
      </bottom>
    </border>
    <border>
      <top style="thin">
        <color rgb="FFDDDDDD"/>
      </top>
      <bottom style="thin">
        <color rgb="FFDDDDDD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 shrinkToFit="0" wrapText="0"/>
    </xf>
    <xf borderId="2" fillId="0" fontId="2" numFmtId="0" xfId="0" applyAlignment="1" applyBorder="1" applyFont="1">
      <alignment horizontal="left" readingOrder="0" shrinkToFit="0" wrapText="0"/>
    </xf>
    <xf borderId="3" fillId="0" fontId="3" numFmtId="0" xfId="0" applyBorder="1" applyFont="1"/>
    <xf borderId="4" fillId="0" fontId="3" numFmtId="0" xfId="0" applyBorder="1" applyFont="1"/>
    <xf borderId="2" fillId="2" fontId="1" numFmtId="0" xfId="0" applyAlignment="1" applyBorder="1" applyFill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readingOrder="0" shrinkToFit="0" vertical="center" wrapText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5"/>
    <col customWidth="1" min="7" max="7" width="19.0"/>
    <col customWidth="1" min="8" max="8" width="18.5"/>
    <col customWidth="1" min="9" max="9" width="15.38"/>
    <col customWidth="1" min="10" max="10" width="16.25"/>
    <col customWidth="1" min="11" max="11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1.0</v>
      </c>
      <c r="B2" s="2" t="s">
        <v>12</v>
      </c>
      <c r="C2" s="2">
        <v>23.0</v>
      </c>
      <c r="D2" s="2" t="s">
        <v>13</v>
      </c>
      <c r="E2" s="2" t="s">
        <v>14</v>
      </c>
      <c r="F2" s="2">
        <v>0.500168372</v>
      </c>
      <c r="G2" s="2">
        <v>0.999100196</v>
      </c>
      <c r="H2" s="2">
        <v>0.798152212</v>
      </c>
      <c r="I2" s="2">
        <f>(49.97456808/10)-1</f>
        <v>3.997456808</v>
      </c>
      <c r="J2" s="3">
        <v>49.79963893</v>
      </c>
      <c r="K2" s="4">
        <v>49.93269449</v>
      </c>
      <c r="L2" s="2">
        <v>0.325423729</v>
      </c>
    </row>
    <row r="3">
      <c r="A3" s="2">
        <v>2.0</v>
      </c>
      <c r="B3" s="2" t="s">
        <v>12</v>
      </c>
      <c r="C3" s="2">
        <v>28.0</v>
      </c>
      <c r="D3" s="2" t="s">
        <v>13</v>
      </c>
      <c r="E3" s="2" t="s">
        <v>15</v>
      </c>
      <c r="F3" s="2">
        <v>0.499261063</v>
      </c>
      <c r="G3" s="2">
        <v>0.802557261</v>
      </c>
      <c r="H3" s="2">
        <v>0.799466688</v>
      </c>
      <c r="I3" s="2">
        <f>(50.04846839/10)-2</f>
        <v>3.004846839</v>
      </c>
      <c r="J3" s="3">
        <v>40.05298322</v>
      </c>
      <c r="K3" s="4">
        <v>49.96666107</v>
      </c>
      <c r="L3" s="2">
        <v>0.33559322</v>
      </c>
    </row>
    <row r="4">
      <c r="A4" s="2">
        <v>3.0</v>
      </c>
      <c r="B4" s="2" t="s">
        <v>12</v>
      </c>
      <c r="C4" s="2">
        <v>31.0</v>
      </c>
      <c r="D4" s="2" t="s">
        <v>13</v>
      </c>
      <c r="E4" s="2" t="s">
        <v>16</v>
      </c>
      <c r="F4" s="2">
        <v>0.499858327</v>
      </c>
      <c r="G4" s="2">
        <v>0.8001190203</v>
      </c>
      <c r="H4" s="2">
        <v>0.798369849</v>
      </c>
      <c r="I4" s="2">
        <f>(50.23927755/10)-2</f>
        <v>3.023927755</v>
      </c>
      <c r="J4" s="3">
        <v>39.83138332</v>
      </c>
      <c r="K4" s="4">
        <v>50.17452179</v>
      </c>
      <c r="L4" s="2">
        <v>0.345762712</v>
      </c>
    </row>
    <row r="5">
      <c r="A5" s="2">
        <v>4.0</v>
      </c>
      <c r="B5" s="2" t="s">
        <v>12</v>
      </c>
      <c r="C5" s="2">
        <v>22.0</v>
      </c>
      <c r="D5" s="2" t="s">
        <v>13</v>
      </c>
      <c r="E5" s="2" t="s">
        <v>15</v>
      </c>
      <c r="F5" s="2">
        <v>0.501058437</v>
      </c>
      <c r="G5" s="2">
        <v>1.001391347</v>
      </c>
      <c r="H5" s="2">
        <v>0.801820383</v>
      </c>
      <c r="I5" s="2">
        <f>(49.89443689/10)-0.9</f>
        <v>4.089443689</v>
      </c>
      <c r="J5" s="3">
        <v>30.05137296</v>
      </c>
      <c r="K5" s="4">
        <v>49.903710759999996</v>
      </c>
      <c r="L5" s="2">
        <v>0.355932203</v>
      </c>
    </row>
    <row r="6">
      <c r="A6" s="2">
        <v>5.0</v>
      </c>
      <c r="B6" s="2" t="s">
        <v>12</v>
      </c>
      <c r="C6" s="2">
        <v>26.0</v>
      </c>
      <c r="D6" s="2" t="s">
        <v>13</v>
      </c>
      <c r="E6" s="2" t="s">
        <v>17</v>
      </c>
      <c r="F6" s="2">
        <v>0.497758633</v>
      </c>
      <c r="G6" s="2">
        <v>0.998952083</v>
      </c>
      <c r="H6" s="2">
        <v>0.798205057</v>
      </c>
      <c r="I6" s="2">
        <f>(50.03478777/10)-2</f>
        <v>3.003478777</v>
      </c>
      <c r="J6" s="3">
        <v>49.97577937</v>
      </c>
      <c r="K6" s="4">
        <v>49.955122970000005</v>
      </c>
      <c r="L6" s="2">
        <v>0.386440678</v>
      </c>
    </row>
    <row r="7">
      <c r="A7" s="2">
        <v>6.0</v>
      </c>
      <c r="B7" s="2" t="s">
        <v>12</v>
      </c>
      <c r="C7" s="2">
        <v>23.0</v>
      </c>
      <c r="D7" s="2" t="s">
        <v>13</v>
      </c>
      <c r="E7" s="2" t="s">
        <v>15</v>
      </c>
      <c r="F7" s="2">
        <v>0.499976866</v>
      </c>
      <c r="G7" s="2">
        <v>0.803142033</v>
      </c>
      <c r="H7" s="2">
        <v>0.80096879</v>
      </c>
      <c r="I7" s="2">
        <f>(50.22538296/10)-2</f>
        <v>3.022538296</v>
      </c>
      <c r="J7" s="3">
        <v>39.92268878</v>
      </c>
      <c r="K7" s="4">
        <v>50.09427078</v>
      </c>
      <c r="L7" s="2">
        <v>0.406779661</v>
      </c>
    </row>
    <row r="8">
      <c r="A8" s="2">
        <v>7.0</v>
      </c>
      <c r="B8" s="2" t="s">
        <v>12</v>
      </c>
      <c r="C8" s="2">
        <v>27.0</v>
      </c>
      <c r="D8" s="2" t="s">
        <v>13</v>
      </c>
      <c r="E8" s="2" t="s">
        <v>17</v>
      </c>
      <c r="F8" s="2">
        <v>0.500186467</v>
      </c>
      <c r="G8" s="2">
        <v>1.999715615</v>
      </c>
      <c r="H8" s="2">
        <v>0.800405227</v>
      </c>
      <c r="I8" s="2">
        <f>(49.95017932/10)-2</f>
        <v>2.995017932</v>
      </c>
      <c r="J8" s="3">
        <v>49.86786737</v>
      </c>
      <c r="K8" s="4">
        <v>50.17559819</v>
      </c>
      <c r="L8" s="2">
        <v>0.427118644</v>
      </c>
    </row>
    <row r="9">
      <c r="A9" s="2">
        <v>8.0</v>
      </c>
      <c r="B9" s="2" t="s">
        <v>12</v>
      </c>
      <c r="C9" s="2">
        <v>27.0</v>
      </c>
      <c r="D9" s="2" t="s">
        <v>13</v>
      </c>
      <c r="E9" s="2" t="s">
        <v>14</v>
      </c>
      <c r="F9" s="2">
        <v>0.499175969</v>
      </c>
      <c r="G9" s="2">
        <v>1.000464554</v>
      </c>
      <c r="H9" s="2">
        <v>0.799691542</v>
      </c>
      <c r="I9" s="2">
        <f>(49.91863479/10)-1</f>
        <v>3.991863479</v>
      </c>
      <c r="J9" s="3">
        <v>50.08350199</v>
      </c>
      <c r="K9" s="4">
        <v>50.058898060000004</v>
      </c>
      <c r="L9" s="2">
        <v>0.457627119</v>
      </c>
    </row>
    <row r="10">
      <c r="A10" s="2">
        <v>9.0</v>
      </c>
      <c r="B10" s="2" t="s">
        <v>12</v>
      </c>
      <c r="C10" s="2">
        <v>31.0</v>
      </c>
      <c r="D10" s="2" t="s">
        <v>13</v>
      </c>
      <c r="E10" s="2" t="s">
        <v>18</v>
      </c>
      <c r="F10" s="2">
        <v>0.498985705</v>
      </c>
      <c r="G10" s="2">
        <v>0.999381152</v>
      </c>
      <c r="H10" s="2">
        <v>0.798319548</v>
      </c>
      <c r="I10" s="2">
        <f>(50.26557862/10)-1</f>
        <v>4.026557862</v>
      </c>
      <c r="J10" s="3">
        <v>29.8958066</v>
      </c>
      <c r="K10" s="4">
        <v>49.925129670000004</v>
      </c>
      <c r="L10" s="2">
        <v>0.498305085</v>
      </c>
    </row>
    <row r="11">
      <c r="A11" s="2">
        <v>10.0</v>
      </c>
      <c r="B11" s="2" t="s">
        <v>12</v>
      </c>
      <c r="C11" s="2">
        <v>25.0</v>
      </c>
      <c r="D11" s="2" t="s">
        <v>13</v>
      </c>
      <c r="E11" s="2" t="s">
        <v>16</v>
      </c>
      <c r="F11" s="2">
        <v>0.501177442</v>
      </c>
      <c r="G11" s="2">
        <v>0.998475161</v>
      </c>
      <c r="H11" s="2">
        <v>0.799223504</v>
      </c>
      <c r="I11" s="2">
        <f>(49.92274475/10)-1</f>
        <v>3.992274475</v>
      </c>
      <c r="J11" s="3">
        <v>24.96264475</v>
      </c>
      <c r="K11" s="4">
        <v>50.1127407</v>
      </c>
      <c r="L11" s="2">
        <v>0.518644068</v>
      </c>
    </row>
    <row r="12">
      <c r="A12" s="2">
        <v>11.0</v>
      </c>
      <c r="B12" s="2" t="s">
        <v>12</v>
      </c>
      <c r="C12" s="2">
        <v>25.0</v>
      </c>
      <c r="D12" s="2" t="s">
        <v>13</v>
      </c>
      <c r="E12" s="2" t="s">
        <v>16</v>
      </c>
      <c r="F12" s="2">
        <v>0.50024882</v>
      </c>
      <c r="G12" s="2">
        <v>0.999094976</v>
      </c>
      <c r="H12" s="2">
        <v>0.799848569</v>
      </c>
      <c r="I12" s="2">
        <v>4.02593231</v>
      </c>
      <c r="J12" s="3">
        <v>50.0464883</v>
      </c>
      <c r="K12" s="4">
        <v>50.03208594</v>
      </c>
      <c r="L12" s="2">
        <v>0.559322034</v>
      </c>
    </row>
    <row r="13">
      <c r="A13" s="2">
        <v>12.0</v>
      </c>
      <c r="B13" s="2" t="s">
        <v>12</v>
      </c>
      <c r="C13" s="2">
        <v>31.0</v>
      </c>
      <c r="D13" s="2" t="s">
        <v>13</v>
      </c>
      <c r="E13" s="2" t="s">
        <v>14</v>
      </c>
      <c r="F13" s="2">
        <v>0.501794274</v>
      </c>
      <c r="G13" s="2">
        <v>0.9000850454</v>
      </c>
      <c r="H13" s="2">
        <v>0.803510512</v>
      </c>
      <c r="I13" s="2">
        <v>3.91507292</v>
      </c>
      <c r="J13" s="3">
        <v>30.3090742</v>
      </c>
      <c r="K13" s="4">
        <v>49.84258228</v>
      </c>
      <c r="L13" s="2">
        <v>0.569491525</v>
      </c>
    </row>
    <row r="14">
      <c r="A14" s="2">
        <v>13.0</v>
      </c>
      <c r="B14" s="2" t="s">
        <v>12</v>
      </c>
      <c r="C14" s="2">
        <v>21.0</v>
      </c>
      <c r="D14" s="2" t="s">
        <v>19</v>
      </c>
      <c r="E14" s="2" t="s">
        <v>18</v>
      </c>
      <c r="F14" s="2">
        <v>0.499359854</v>
      </c>
      <c r="G14" s="2">
        <v>1.000971292</v>
      </c>
      <c r="H14" s="2">
        <v>0.800286739</v>
      </c>
      <c r="I14" s="2">
        <v>2.02509753</v>
      </c>
      <c r="J14" s="3">
        <v>19.87502164</v>
      </c>
      <c r="K14" s="4">
        <v>49.99138873</v>
      </c>
      <c r="L14" s="2">
        <v>0.305084746</v>
      </c>
    </row>
    <row r="15">
      <c r="A15" s="2">
        <v>14.0</v>
      </c>
      <c r="B15" s="2" t="s">
        <v>12</v>
      </c>
      <c r="C15" s="2">
        <v>23.0</v>
      </c>
      <c r="D15" s="2" t="s">
        <v>19</v>
      </c>
      <c r="E15" s="2" t="s">
        <v>14</v>
      </c>
      <c r="F15" s="2">
        <v>0.499239305</v>
      </c>
      <c r="G15" s="2">
        <v>1.001448174</v>
      </c>
      <c r="H15" s="2">
        <v>0.799923477</v>
      </c>
      <c r="I15" s="2">
        <f>(50.0954109/10)-2</f>
        <v>3.00954109</v>
      </c>
      <c r="J15" s="3">
        <v>30.17117422</v>
      </c>
      <c r="K15" s="4">
        <v>50.12272485</v>
      </c>
      <c r="L15" s="2">
        <v>0.315254237</v>
      </c>
    </row>
    <row r="16">
      <c r="A16" s="2">
        <v>15.0</v>
      </c>
      <c r="B16" s="2" t="s">
        <v>12</v>
      </c>
      <c r="C16" s="2">
        <v>31.0</v>
      </c>
      <c r="D16" s="2" t="s">
        <v>19</v>
      </c>
      <c r="E16" s="2" t="s">
        <v>17</v>
      </c>
      <c r="F16" s="2">
        <v>0.500203901</v>
      </c>
      <c r="G16" s="2">
        <v>1.002249871</v>
      </c>
      <c r="H16" s="2">
        <v>0.79917728</v>
      </c>
      <c r="I16" s="2">
        <f>(49.91863479/10)-1</f>
        <v>3.991863479</v>
      </c>
      <c r="J16" s="3">
        <v>19.9625862</v>
      </c>
      <c r="K16" s="4">
        <v>50.067443100000006</v>
      </c>
      <c r="L16" s="2">
        <v>0.315254237</v>
      </c>
    </row>
    <row r="17">
      <c r="A17" s="5" t="s">
        <v>20</v>
      </c>
      <c r="B17" s="6"/>
      <c r="C17" s="6"/>
      <c r="D17" s="6"/>
      <c r="E17" s="7"/>
      <c r="F17" s="2">
        <f t="shared" ref="F17:L17" si="1">MIN(F2:F16)</f>
        <v>0.497758633</v>
      </c>
      <c r="G17" s="2">
        <f t="shared" si="1"/>
        <v>0.8001190203</v>
      </c>
      <c r="H17" s="2">
        <f t="shared" si="1"/>
        <v>0.798152212</v>
      </c>
      <c r="I17" s="2">
        <f t="shared" si="1"/>
        <v>2.02509753</v>
      </c>
      <c r="J17" s="2">
        <f t="shared" si="1"/>
        <v>19.87502164</v>
      </c>
      <c r="K17" s="2">
        <f t="shared" si="1"/>
        <v>49.84258228</v>
      </c>
      <c r="L17" s="2">
        <f t="shared" si="1"/>
        <v>0.305084746</v>
      </c>
    </row>
    <row r="18">
      <c r="A18" s="5" t="s">
        <v>21</v>
      </c>
      <c r="B18" s="6"/>
      <c r="C18" s="6"/>
      <c r="D18" s="6"/>
      <c r="E18" s="7"/>
      <c r="F18" s="2">
        <f t="shared" ref="F18:L18" si="2">MAX(F2:F16)</f>
        <v>0.501794274</v>
      </c>
      <c r="G18" s="2">
        <f t="shared" si="2"/>
        <v>1.999715615</v>
      </c>
      <c r="H18" s="2">
        <f t="shared" si="2"/>
        <v>0.803510512</v>
      </c>
      <c r="I18" s="2">
        <f t="shared" si="2"/>
        <v>4.089443689</v>
      </c>
      <c r="J18" s="2">
        <f t="shared" si="2"/>
        <v>50.08350199</v>
      </c>
      <c r="K18" s="2">
        <f t="shared" si="2"/>
        <v>50.17559819</v>
      </c>
      <c r="L18" s="2">
        <f t="shared" si="2"/>
        <v>0.569491525</v>
      </c>
    </row>
    <row r="20" ht="22.5" customHeight="1">
      <c r="A20" s="8" t="s">
        <v>22</v>
      </c>
      <c r="B20" s="6"/>
      <c r="C20" s="6"/>
      <c r="D20" s="6"/>
      <c r="E20" s="7"/>
      <c r="F20" s="9">
        <f t="shared" ref="F20:L20" si="3">SUM(F2:F16)/15</f>
        <v>0.4998968957</v>
      </c>
      <c r="G20" s="9">
        <f t="shared" si="3"/>
        <v>1.020476519</v>
      </c>
      <c r="H20" s="9">
        <f t="shared" si="3"/>
        <v>0.7998246251</v>
      </c>
      <c r="I20" s="9">
        <f t="shared" si="3"/>
        <v>3.474327549</v>
      </c>
      <c r="J20" s="9">
        <f t="shared" si="3"/>
        <v>36.98720079</v>
      </c>
      <c r="K20" s="9">
        <f t="shared" si="3"/>
        <v>50.02370489</v>
      </c>
      <c r="L20" s="9">
        <f t="shared" si="3"/>
        <v>0.4081355932</v>
      </c>
    </row>
    <row r="21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</row>
    <row r="22">
      <c r="A22" s="2">
        <v>1.0</v>
      </c>
      <c r="B22" s="2" t="s">
        <v>23</v>
      </c>
      <c r="C22" s="2">
        <v>71.0</v>
      </c>
      <c r="D22" s="2" t="s">
        <v>13</v>
      </c>
      <c r="E22" s="2" t="s">
        <v>18</v>
      </c>
      <c r="F22" s="2">
        <v>1.499384164</v>
      </c>
      <c r="G22" s="2">
        <v>1.999606258</v>
      </c>
      <c r="H22" s="2">
        <v>1.798109079</v>
      </c>
      <c r="I22" s="2">
        <f> 50.00450261/10</f>
        <v>5.000450261</v>
      </c>
      <c r="J22" s="2">
        <v>60.12402719</v>
      </c>
      <c r="K22" s="2">
        <v>69.82874585</v>
      </c>
      <c r="L22" s="2">
        <v>0.091525424</v>
      </c>
    </row>
    <row r="23">
      <c r="A23" s="2">
        <v>2.0</v>
      </c>
      <c r="B23" s="2" t="s">
        <v>23</v>
      </c>
      <c r="C23" s="2">
        <v>57.0</v>
      </c>
      <c r="D23" s="2" t="s">
        <v>13</v>
      </c>
      <c r="E23" s="2" t="s">
        <v>18</v>
      </c>
      <c r="F23" s="2">
        <v>1.499640855</v>
      </c>
      <c r="G23" s="2">
        <v>0.997254081</v>
      </c>
      <c r="H23" s="2">
        <v>2.99511511</v>
      </c>
      <c r="I23" s="2">
        <f>70.10623732/10</f>
        <v>7.010623732</v>
      </c>
      <c r="J23" s="4">
        <v>60.041974022</v>
      </c>
      <c r="K23" s="4">
        <v>77.94108911</v>
      </c>
      <c r="L23" s="2">
        <v>0.13220339</v>
      </c>
    </row>
    <row r="24">
      <c r="A24" s="2">
        <v>3.0</v>
      </c>
      <c r="B24" s="2" t="s">
        <v>23</v>
      </c>
      <c r="C24" s="2">
        <v>72.0</v>
      </c>
      <c r="D24" s="2" t="s">
        <v>13</v>
      </c>
      <c r="E24" s="2" t="s">
        <v>15</v>
      </c>
      <c r="F24" s="2">
        <v>0.799088923</v>
      </c>
      <c r="G24" s="2">
        <v>1.001177257</v>
      </c>
      <c r="H24" s="2">
        <v>1.798491742</v>
      </c>
      <c r="I24" s="2">
        <f>50.14060725/10</f>
        <v>5.014060725</v>
      </c>
      <c r="J24" s="4">
        <v>69.86555048</v>
      </c>
      <c r="K24" s="4">
        <v>75.97622905</v>
      </c>
      <c r="L24" s="2">
        <v>0.152542373</v>
      </c>
    </row>
    <row r="25">
      <c r="A25" s="2">
        <v>4.0</v>
      </c>
      <c r="B25" s="2" t="s">
        <v>23</v>
      </c>
      <c r="C25" s="2">
        <v>57.0</v>
      </c>
      <c r="D25" s="2" t="s">
        <v>13</v>
      </c>
      <c r="E25" s="2" t="s">
        <v>18</v>
      </c>
      <c r="F25" s="2">
        <v>1.501316884</v>
      </c>
      <c r="G25" s="2">
        <v>3.000330991</v>
      </c>
      <c r="H25" s="2">
        <v>1.7985446</v>
      </c>
      <c r="I25" s="2">
        <f>57.89032075/10</f>
        <v>5.789032075</v>
      </c>
      <c r="J25" s="4">
        <v>73.14169781999999</v>
      </c>
      <c r="K25" s="4">
        <v>78.89766935</v>
      </c>
      <c r="L25" s="2">
        <v>0.183050847</v>
      </c>
    </row>
    <row r="26">
      <c r="A26" s="2">
        <v>5.0</v>
      </c>
      <c r="B26" s="2" t="s">
        <v>23</v>
      </c>
      <c r="C26" s="2">
        <v>61.0</v>
      </c>
      <c r="D26" s="2" t="s">
        <v>13</v>
      </c>
      <c r="E26" s="2" t="s">
        <v>17</v>
      </c>
      <c r="F26" s="2">
        <v>0.7501276039</v>
      </c>
      <c r="G26" s="2">
        <v>1.000749064</v>
      </c>
      <c r="H26" s="2">
        <v>1.97053531</v>
      </c>
      <c r="I26" s="2">
        <f>79.81145665/10</f>
        <v>7.981145665</v>
      </c>
      <c r="J26" s="4">
        <v>82.31714893</v>
      </c>
      <c r="K26" s="4">
        <v>81.92500559</v>
      </c>
      <c r="L26" s="2">
        <v>0.193220339</v>
      </c>
    </row>
    <row r="27">
      <c r="A27" s="2">
        <v>6.0</v>
      </c>
      <c r="B27" s="2" t="s">
        <v>23</v>
      </c>
      <c r="C27" s="2">
        <v>66.0</v>
      </c>
      <c r="D27" s="2" t="s">
        <v>13</v>
      </c>
      <c r="E27" s="2" t="s">
        <v>16</v>
      </c>
      <c r="F27" s="2">
        <f>0.500440112+1</f>
        <v>1.500440112</v>
      </c>
      <c r="G27" s="2">
        <v>2.00081733</v>
      </c>
      <c r="H27" s="2">
        <v>1.800760191</v>
      </c>
      <c r="I27" s="2">
        <f>59.93809311/10</f>
        <v>5.993809311</v>
      </c>
      <c r="J27" s="4">
        <v>75.02074634</v>
      </c>
      <c r="K27" s="4">
        <v>72.94435252</v>
      </c>
      <c r="L27" s="2">
        <v>0.213559322</v>
      </c>
    </row>
    <row r="28">
      <c r="A28" s="2">
        <v>7.0</v>
      </c>
      <c r="B28" s="2" t="s">
        <v>23</v>
      </c>
      <c r="C28" s="2">
        <v>63.0</v>
      </c>
      <c r="D28" s="2" t="s">
        <v>13</v>
      </c>
      <c r="E28" s="2" t="s">
        <v>16</v>
      </c>
      <c r="F28" s="2">
        <v>0.800712955</v>
      </c>
      <c r="G28" s="2">
        <v>2.001000414</v>
      </c>
      <c r="H28" s="2">
        <v>1.80162272</v>
      </c>
      <c r="I28" s="2">
        <f>57.00514944/10</f>
        <v>5.700514944</v>
      </c>
      <c r="J28" s="4">
        <v>77.84851565</v>
      </c>
      <c r="K28" s="4">
        <v>73.86393636</v>
      </c>
      <c r="L28" s="2">
        <v>0.223728814</v>
      </c>
    </row>
    <row r="29">
      <c r="A29" s="2">
        <v>8.0</v>
      </c>
      <c r="B29" s="2" t="s">
        <v>23</v>
      </c>
      <c r="C29" s="2">
        <v>70.0</v>
      </c>
      <c r="D29" s="2" t="s">
        <v>13</v>
      </c>
      <c r="E29" s="2" t="s">
        <v>14</v>
      </c>
      <c r="F29" s="2">
        <v>0.9502380566</v>
      </c>
      <c r="G29" s="2">
        <v>2.998764071</v>
      </c>
      <c r="H29" s="2">
        <v>2.9300842404</v>
      </c>
      <c r="I29" s="2">
        <f>79.79035116/10</f>
        <v>7.979035116</v>
      </c>
      <c r="J29" s="4">
        <v>72.9919155</v>
      </c>
      <c r="K29" s="4">
        <v>70.91883553</v>
      </c>
      <c r="L29" s="2">
        <v>0.233898305</v>
      </c>
    </row>
    <row r="30">
      <c r="A30" s="2">
        <v>9.0</v>
      </c>
      <c r="B30" s="2" t="s">
        <v>23</v>
      </c>
      <c r="C30" s="2">
        <v>63.0</v>
      </c>
      <c r="D30" s="2" t="s">
        <v>13</v>
      </c>
      <c r="E30" s="2" t="s">
        <v>16</v>
      </c>
      <c r="F30" s="2">
        <v>1.497063261</v>
      </c>
      <c r="G30" s="2">
        <v>1.000562485</v>
      </c>
      <c r="H30" s="2">
        <f> 0.799021897+1</f>
        <v>1.799021897</v>
      </c>
      <c r="I30" s="2">
        <f>60.11296461/10</f>
        <v>6.011296461</v>
      </c>
      <c r="J30" s="4">
        <v>78.87614984999999</v>
      </c>
      <c r="K30" s="4">
        <v>78.82571553</v>
      </c>
      <c r="L30" s="2">
        <v>0.244067797</v>
      </c>
    </row>
    <row r="31">
      <c r="A31" s="2">
        <v>10.0</v>
      </c>
      <c r="B31" s="2" t="s">
        <v>23</v>
      </c>
      <c r="C31" s="2">
        <v>62.0</v>
      </c>
      <c r="D31" s="2" t="s">
        <v>13</v>
      </c>
      <c r="E31" s="2" t="s">
        <v>15</v>
      </c>
      <c r="F31" s="2">
        <v>0.9900737351</v>
      </c>
      <c r="G31" s="2">
        <v>0.998524659</v>
      </c>
      <c r="H31" s="2">
        <v>3.801380313</v>
      </c>
      <c r="I31" s="2">
        <v>9.92108653</v>
      </c>
      <c r="J31" s="4">
        <v>86.95405508</v>
      </c>
      <c r="K31" s="4">
        <v>77.99719695</v>
      </c>
      <c r="L31" s="2">
        <v>0.26440678</v>
      </c>
    </row>
    <row r="32">
      <c r="A32" s="2">
        <v>11.0</v>
      </c>
      <c r="B32" s="2" t="s">
        <v>23</v>
      </c>
      <c r="C32" s="2">
        <v>64.0</v>
      </c>
      <c r="D32" s="2" t="s">
        <v>13</v>
      </c>
      <c r="E32" s="2" t="s">
        <v>15</v>
      </c>
      <c r="F32" s="2">
        <v>1.499537277</v>
      </c>
      <c r="G32" s="2">
        <v>1.000205437</v>
      </c>
      <c r="H32" s="2">
        <f>0.79933939+2</f>
        <v>2.79933939</v>
      </c>
      <c r="I32" s="2">
        <v>50.18350703</v>
      </c>
      <c r="J32" s="4">
        <v>71.80083295</v>
      </c>
      <c r="K32" s="4">
        <v>77.03600085</v>
      </c>
      <c r="L32" s="2">
        <v>0.274576271</v>
      </c>
    </row>
    <row r="33">
      <c r="A33" s="2">
        <v>12.0</v>
      </c>
      <c r="B33" s="2" t="s">
        <v>23</v>
      </c>
      <c r="C33" s="2">
        <v>72.0</v>
      </c>
      <c r="D33" s="2" t="s">
        <v>19</v>
      </c>
      <c r="E33" s="2" t="s">
        <v>14</v>
      </c>
      <c r="F33" s="2">
        <v>1.497644249</v>
      </c>
      <c r="G33" s="2">
        <v>0.999714054</v>
      </c>
      <c r="H33" s="2">
        <f> 0.802358068+1</f>
        <v>1.802358068</v>
      </c>
      <c r="I33" s="2">
        <v>49.98902787</v>
      </c>
      <c r="J33" s="4">
        <v>74.01717187</v>
      </c>
      <c r="K33" s="4">
        <v>72.9487909</v>
      </c>
      <c r="L33" s="2">
        <v>0.010169492</v>
      </c>
    </row>
    <row r="34">
      <c r="A34" s="2">
        <v>13.0</v>
      </c>
      <c r="B34" s="2" t="s">
        <v>23</v>
      </c>
      <c r="C34" s="2">
        <v>69.0</v>
      </c>
      <c r="D34" s="2" t="s">
        <v>19</v>
      </c>
      <c r="E34" s="2" t="s">
        <v>14</v>
      </c>
      <c r="F34" s="2">
        <v>1.499057773</v>
      </c>
      <c r="G34" s="2">
        <f>1.000143338+1</f>
        <v>2.000143338</v>
      </c>
      <c r="H34" s="2">
        <f>0.800321247+2</f>
        <v>2.800321247</v>
      </c>
      <c r="I34" s="2">
        <v>49.89126384</v>
      </c>
      <c r="J34" s="4">
        <v>76.93853623999999</v>
      </c>
      <c r="K34" s="4">
        <v>80.12774115</v>
      </c>
      <c r="L34" s="2">
        <v>0.020338983</v>
      </c>
    </row>
    <row r="35">
      <c r="A35" s="2">
        <v>14.0</v>
      </c>
      <c r="B35" s="2" t="s">
        <v>23</v>
      </c>
      <c r="C35" s="2">
        <v>68.0</v>
      </c>
      <c r="D35" s="2" t="s">
        <v>19</v>
      </c>
      <c r="E35" s="2" t="s">
        <v>14</v>
      </c>
      <c r="F35" s="2">
        <f>0.500719024+1</f>
        <v>1.500719024</v>
      </c>
      <c r="G35" s="2">
        <v>0.998921916</v>
      </c>
      <c r="H35" s="2">
        <v>1.800548917</v>
      </c>
      <c r="I35" s="2">
        <v>49.75916302</v>
      </c>
      <c r="J35" s="4">
        <v>77.94884169</v>
      </c>
      <c r="K35" s="4">
        <v>74.8568554</v>
      </c>
      <c r="L35" s="2">
        <v>0.030508475</v>
      </c>
    </row>
    <row r="36">
      <c r="A36" s="2">
        <v>15.0</v>
      </c>
      <c r="B36" s="2" t="s">
        <v>23</v>
      </c>
      <c r="C36" s="2">
        <v>63.0</v>
      </c>
      <c r="D36" s="2" t="s">
        <v>19</v>
      </c>
      <c r="E36" s="2" t="s">
        <v>16</v>
      </c>
      <c r="F36" s="2">
        <v>0.900496507</v>
      </c>
      <c r="G36" s="2">
        <v>3.998466906</v>
      </c>
      <c r="H36" s="2">
        <v>2.798728522</v>
      </c>
      <c r="I36" s="2">
        <v>50.10823611</v>
      </c>
      <c r="J36" s="4">
        <v>65.90660883000001</v>
      </c>
      <c r="K36" s="4">
        <v>77.16870225</v>
      </c>
      <c r="L36" s="2">
        <v>0.040677966</v>
      </c>
    </row>
    <row r="37">
      <c r="A37" s="2">
        <v>16.0</v>
      </c>
      <c r="B37" s="2" t="s">
        <v>23</v>
      </c>
      <c r="C37" s="2">
        <v>60.0</v>
      </c>
      <c r="D37" s="2" t="s">
        <v>19</v>
      </c>
      <c r="E37" s="2" t="s">
        <v>18</v>
      </c>
      <c r="F37" s="2">
        <v>1.500265523</v>
      </c>
      <c r="G37" s="2">
        <v>1.99959633</v>
      </c>
      <c r="H37" s="2">
        <v>1.799749142</v>
      </c>
      <c r="I37" s="2">
        <v>49.82164998</v>
      </c>
      <c r="J37" s="4">
        <v>73.88580342</v>
      </c>
      <c r="K37" s="4">
        <v>77.95757571</v>
      </c>
      <c r="L37" s="2">
        <v>0.050847458</v>
      </c>
    </row>
    <row r="38" ht="21.75" customHeight="1">
      <c r="A38" s="10" t="s">
        <v>22</v>
      </c>
      <c r="F38" s="11">
        <f t="shared" ref="F38:L38" si="4">AVERAGE(F22:F37)</f>
        <v>1.261612931</v>
      </c>
      <c r="G38" s="11">
        <f t="shared" si="4"/>
        <v>1.749739662</v>
      </c>
      <c r="H38" s="11">
        <f t="shared" si="4"/>
        <v>2.268419406</v>
      </c>
      <c r="I38" s="11">
        <f t="shared" si="4"/>
        <v>22.88461892</v>
      </c>
      <c r="J38" s="11">
        <f t="shared" si="4"/>
        <v>73.60497349</v>
      </c>
      <c r="K38" s="11">
        <f t="shared" si="4"/>
        <v>76.20090263</v>
      </c>
      <c r="L38" s="11">
        <f t="shared" si="4"/>
        <v>0.1474576273</v>
      </c>
    </row>
    <row r="39">
      <c r="A39" s="12" t="s">
        <v>20</v>
      </c>
      <c r="F39" s="13">
        <f t="shared" ref="F39:L39" si="5">MIN(F22:F37)</f>
        <v>0.7501276039</v>
      </c>
      <c r="G39" s="13">
        <f t="shared" si="5"/>
        <v>0.997254081</v>
      </c>
      <c r="H39" s="13">
        <f t="shared" si="5"/>
        <v>1.798109079</v>
      </c>
      <c r="I39" s="13">
        <f t="shared" si="5"/>
        <v>5.000450261</v>
      </c>
      <c r="J39" s="13">
        <f t="shared" si="5"/>
        <v>60.04197402</v>
      </c>
      <c r="K39" s="13">
        <f t="shared" si="5"/>
        <v>69.82874585</v>
      </c>
      <c r="L39" s="13">
        <f t="shared" si="5"/>
        <v>0.010169492</v>
      </c>
    </row>
    <row r="40">
      <c r="A40" s="12" t="s">
        <v>24</v>
      </c>
      <c r="F40" s="13">
        <f t="shared" ref="F40:L40" si="6">MAX(F22:F37)</f>
        <v>1.501316884</v>
      </c>
      <c r="G40" s="13">
        <f t="shared" si="6"/>
        <v>3.998466906</v>
      </c>
      <c r="H40" s="13">
        <f t="shared" si="6"/>
        <v>3.801380313</v>
      </c>
      <c r="I40" s="13">
        <f t="shared" si="6"/>
        <v>50.18350703</v>
      </c>
      <c r="J40" s="13">
        <f t="shared" si="6"/>
        <v>86.95405508</v>
      </c>
      <c r="K40" s="13">
        <f t="shared" si="6"/>
        <v>81.92500559</v>
      </c>
      <c r="L40" s="13">
        <f t="shared" si="6"/>
        <v>0.274576271</v>
      </c>
    </row>
  </sheetData>
  <mergeCells count="6">
    <mergeCell ref="A17:E17"/>
    <mergeCell ref="A18:E18"/>
    <mergeCell ref="A20:E20"/>
    <mergeCell ref="A38:E38"/>
    <mergeCell ref="A39:E39"/>
    <mergeCell ref="A40:E40"/>
  </mergeCells>
  <drawing r:id="rId1"/>
</worksheet>
</file>