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shah/Library/Mobile Documents/com~apple~CloudDocs/Projects/Finlatics - Business Analyst Experience Program/Project 2/"/>
    </mc:Choice>
  </mc:AlternateContent>
  <xr:revisionPtr revIDLastSave="0" documentId="13_ncr:1_{F6B609EB-BDEA-FD41-AA05-C19E0E3D6110}" xr6:coauthVersionLast="47" xr6:coauthVersionMax="47" xr10:uidLastSave="{00000000-0000-0000-0000-000000000000}"/>
  <bookViews>
    <workbookView xWindow="-28800" yWindow="500" windowWidth="28800" windowHeight="17500" activeTab="1" xr2:uid="{00000000-000D-0000-FFFF-FFFF00000000}"/>
  </bookViews>
  <sheets>
    <sheet name="Question 1" sheetId="1" r:id="rId1"/>
    <sheet name="Question 2" sheetId="2" r:id="rId2"/>
    <sheet name="Question 3" sheetId="4" r:id="rId3"/>
    <sheet name="Question 4" sheetId="5" r:id="rId4"/>
    <sheet name="Question 5" sheetId="3" r:id="rId5"/>
  </sheets>
  <definedNames>
    <definedName name="_xlchart.v1.0" hidden="1">'Question 3'!$A$2:$A$9</definedName>
    <definedName name="_xlchart.v1.1" hidden="1">'Question 3'!$B$1</definedName>
    <definedName name="_xlchart.v1.10" hidden="1">'Question 3'!$A$2:$A$9</definedName>
    <definedName name="_xlchart.v1.11" hidden="1">'Question 3'!$B$1</definedName>
    <definedName name="_xlchart.v1.12" hidden="1">'Question 3'!$B$2:$B$9</definedName>
    <definedName name="_xlchart.v1.13" hidden="1">'Question 3'!$C$1</definedName>
    <definedName name="_xlchart.v1.14" hidden="1">'Question 3'!$C$2:$C$9</definedName>
    <definedName name="_xlchart.v1.15" hidden="1">'Question 3'!$A$2:$A$9</definedName>
    <definedName name="_xlchart.v1.16" hidden="1">'Question 3'!$B$1</definedName>
    <definedName name="_xlchart.v1.17" hidden="1">'Question 3'!$B$2:$B$9</definedName>
    <definedName name="_xlchart.v1.18" hidden="1">'Question 3'!$C$1</definedName>
    <definedName name="_xlchart.v1.19" hidden="1">'Question 3'!$C$2:$C$9</definedName>
    <definedName name="_xlchart.v1.2" hidden="1">'Question 3'!$B$2:$B$9</definedName>
    <definedName name="_xlchart.v1.20" hidden="1">'Question 3'!$A$2:$A$9</definedName>
    <definedName name="_xlchart.v1.21" hidden="1">'Question 3'!$B$1</definedName>
    <definedName name="_xlchart.v1.22" hidden="1">'Question 3'!$B$2:$B$9</definedName>
    <definedName name="_xlchart.v1.23" hidden="1">'Question 3'!$C$1</definedName>
    <definedName name="_xlchart.v1.24" hidden="1">'Question 3'!$C$2:$C$9</definedName>
    <definedName name="_xlchart.v1.25" hidden="1">'Question 3'!$A$2:$A$9</definedName>
    <definedName name="_xlchart.v1.26" hidden="1">'Question 3'!$B$1</definedName>
    <definedName name="_xlchart.v1.27" hidden="1">'Question 3'!$B$2:$B$9</definedName>
    <definedName name="_xlchart.v1.28" hidden="1">'Question 3'!$C$1</definedName>
    <definedName name="_xlchart.v1.29" hidden="1">'Question 3'!$C$2:$C$9</definedName>
    <definedName name="_xlchart.v1.3" hidden="1">'Question 3'!$C$1</definedName>
    <definedName name="_xlchart.v1.30" hidden="1">'Question 3'!$A$2:$A$9</definedName>
    <definedName name="_xlchart.v1.31" hidden="1">'Question 3'!$B$1</definedName>
    <definedName name="_xlchart.v1.32" hidden="1">'Question 3'!$B$2:$B$9</definedName>
    <definedName name="_xlchart.v1.33" hidden="1">'Question 3'!$C$1</definedName>
    <definedName name="_xlchart.v1.34" hidden="1">'Question 3'!$C$2:$C$9</definedName>
    <definedName name="_xlchart.v1.4" hidden="1">'Question 3'!$C$2:$C$9</definedName>
    <definedName name="_xlchart.v1.5" hidden="1">'Question 3'!$A$2:$A$9</definedName>
    <definedName name="_xlchart.v1.6" hidden="1">'Question 3'!$B$1</definedName>
    <definedName name="_xlchart.v1.7" hidden="1">'Question 3'!$B$2:$B$9</definedName>
    <definedName name="_xlchart.v1.8" hidden="1">'Question 3'!$C$1</definedName>
    <definedName name="_xlchart.v1.9" hidden="1">'Question 3'!$C$2:$C$9</definedName>
    <definedName name="_xlnm.Print_Area" localSheetId="2">'Question 3'!$A$1:$G$40</definedName>
    <definedName name="_xlnm.Print_Area" localSheetId="3">'Question 4'!$A$1:$J$64</definedName>
    <definedName name="_xlnm.Print_Area" localSheetId="4">'Question 5'!$A$1:$E$35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/>
  <c r="D5" i="4" s="1"/>
  <c r="C8" i="4"/>
  <c r="C6" i="4"/>
  <c r="D6" i="4" s="1"/>
  <c r="C4" i="4"/>
  <c r="D4" i="4" s="1"/>
  <c r="D9" i="4"/>
  <c r="D8" i="4"/>
  <c r="D2" i="4"/>
  <c r="D7" i="4"/>
  <c r="D3" i="4"/>
  <c r="J18" i="5"/>
  <c r="D4" i="5" s="1"/>
  <c r="D12" i="5"/>
  <c r="I4" i="5"/>
  <c r="I17" i="5"/>
  <c r="I10" i="5"/>
  <c r="I6" i="5"/>
  <c r="I16" i="5"/>
  <c r="I15" i="5"/>
  <c r="I11" i="5"/>
  <c r="I14" i="5"/>
  <c r="I9" i="5"/>
  <c r="I7" i="5"/>
  <c r="I8" i="5"/>
  <c r="I5" i="5"/>
  <c r="I12" i="5"/>
  <c r="I13" i="5"/>
  <c r="I3" i="5"/>
  <c r="G18" i="5"/>
  <c r="H18" i="5"/>
  <c r="C32" i="3"/>
  <c r="B32" i="3"/>
  <c r="D9" i="3"/>
  <c r="D18" i="3"/>
  <c r="D19" i="3"/>
  <c r="D13" i="3"/>
  <c r="D22" i="3"/>
  <c r="D26" i="3"/>
  <c r="D23" i="3"/>
  <c r="D20" i="3"/>
  <c r="D10" i="3"/>
  <c r="D2" i="3"/>
  <c r="D21" i="3"/>
  <c r="D14" i="3"/>
  <c r="D3" i="3"/>
  <c r="D4" i="3"/>
  <c r="D5" i="3"/>
  <c r="D11" i="3"/>
  <c r="D15" i="3"/>
  <c r="D27" i="3"/>
  <c r="D28" i="3"/>
  <c r="D16" i="3"/>
  <c r="D6" i="3"/>
  <c r="D12" i="3"/>
  <c r="D7" i="3"/>
  <c r="D24" i="3"/>
  <c r="D25" i="3"/>
  <c r="D17" i="3"/>
  <c r="D8" i="3"/>
  <c r="E5" i="2"/>
  <c r="E6" i="2"/>
  <c r="E4" i="2"/>
  <c r="H29" i="1"/>
  <c r="H28" i="1"/>
  <c r="E29" i="1"/>
  <c r="D8" i="5" l="1"/>
  <c r="D3" i="5"/>
  <c r="D7" i="5"/>
  <c r="D11" i="5"/>
  <c r="D15" i="5"/>
  <c r="D6" i="5"/>
  <c r="D13" i="5"/>
  <c r="D10" i="5"/>
  <c r="D5" i="5"/>
  <c r="D16" i="5"/>
  <c r="D9" i="5"/>
  <c r="D17" i="5"/>
  <c r="D14" i="5"/>
  <c r="I18" i="5"/>
  <c r="C16" i="5" s="1"/>
  <c r="D32" i="3"/>
  <c r="A35" i="3" s="1"/>
  <c r="B16" i="5" l="1"/>
  <c r="D18" i="5"/>
  <c r="C3" i="5"/>
  <c r="B3" i="5" s="1"/>
  <c r="C4" i="5"/>
  <c r="B4" i="5" s="1"/>
  <c r="C9" i="5"/>
  <c r="B9" i="5" s="1"/>
  <c r="C12" i="5"/>
  <c r="B12" i="5" s="1"/>
  <c r="C15" i="5"/>
  <c r="B15" i="5" s="1"/>
  <c r="C10" i="5"/>
  <c r="B10" i="5" s="1"/>
  <c r="C11" i="5"/>
  <c r="B11" i="5" s="1"/>
  <c r="C17" i="5"/>
  <c r="C8" i="5"/>
  <c r="B8" i="5" s="1"/>
  <c r="C6" i="5"/>
  <c r="B6" i="5" s="1"/>
  <c r="C7" i="5"/>
  <c r="B7" i="5" s="1"/>
  <c r="C5" i="5"/>
  <c r="B5" i="5" s="1"/>
  <c r="C13" i="5"/>
  <c r="B13" i="5" s="1"/>
  <c r="C14" i="5"/>
  <c r="B14" i="5" s="1"/>
  <c r="C18" i="5" l="1"/>
  <c r="E18" i="5"/>
  <c r="F18" i="5"/>
</calcChain>
</file>

<file path=xl/sharedStrings.xml><?xml version="1.0" encoding="utf-8"?>
<sst xmlns="http://schemas.openxmlformats.org/spreadsheetml/2006/main" count="154" uniqueCount="66">
  <si>
    <t>States</t>
  </si>
  <si>
    <t>No of Hotels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</si>
  <si>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</si>
  <si>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</si>
  <si>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</si>
  <si>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</si>
  <si>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</si>
  <si>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</si>
  <si>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</si>
  <si>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</si>
  <si>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</si>
  <si>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</si>
  <si>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</si>
  <si>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</si>
  <si>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</si>
  <si>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</si>
  <si>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</si>
  <si>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</si>
  <si>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</si>
  <si>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</si>
  <si>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</si>
  <si>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</si>
  <si>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</si>
  <si>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</si>
  <si>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</si>
  <si>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</si>
  <si>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</si>
  <si>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</si>
  <si>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</si>
  <si>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</si>
  <si>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No.</t>
  </si>
  <si>
    <t>State with Maximum Number of Hotels:</t>
  </si>
  <si>
    <t>No of Climate Types</t>
  </si>
  <si>
    <t>Onset Date</t>
  </si>
  <si>
    <t>Retreat Date</t>
  </si>
  <si>
    <t>No.of Monsoon Days</t>
  </si>
  <si>
    <t>Ladakh</t>
  </si>
  <si>
    <t>Jammu &amp; Kashmir</t>
  </si>
  <si>
    <t>Total</t>
  </si>
  <si>
    <t>Share in %</t>
  </si>
  <si>
    <t>Delhi</t>
  </si>
  <si>
    <t>Others</t>
  </si>
  <si>
    <t>Domestic</t>
  </si>
  <si>
    <t>International</t>
  </si>
  <si>
    <t xml:space="preserve">The Monsoon Season Lasts for an average of </t>
  </si>
  <si>
    <t>International (in Mil)</t>
  </si>
  <si>
    <t>Domestic (in Mil)</t>
  </si>
  <si>
    <t>Hotels</t>
  </si>
  <si>
    <t>Ratio</t>
  </si>
  <si>
    <t xml:space="preserve">The best state to set up a hotel is </t>
  </si>
  <si>
    <t>This is because</t>
  </si>
  <si>
    <t>Values</t>
  </si>
  <si>
    <t>- It has very large inflow of tourists</t>
  </si>
  <si>
    <t>- It has low number of hotels</t>
  </si>
  <si>
    <t>- Andhra Pradesh has a slightly higher value for the ratio, but UP has a lower number of rainy days</t>
  </si>
  <si>
    <t>Total Visitors</t>
  </si>
  <si>
    <t>Total Visitors (in Mil)</t>
  </si>
  <si>
    <t>The ratio is defined as the ratio of the % share of Total Visitors to the % Share of the number of Hotels in that State</t>
  </si>
  <si>
    <t>A higher value of this ratio will indicate a good opportunity for a new hotel</t>
  </si>
  <si>
    <t>State/UT</t>
  </si>
  <si>
    <t>NE State</t>
  </si>
  <si>
    <t>Hotels (Absolute)</t>
  </si>
  <si>
    <t>Visitors</t>
  </si>
  <si>
    <t>The ratio is defined as the ratio of the Total Visitors to the Number of Hotels</t>
  </si>
  <si>
    <t>The Following States</t>
  </si>
  <si>
    <t>have 3 Climate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</si>
</sst>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809]dd\ mmmm"/>
  </numFmts>
  <fonts count="2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Montserrat"/>
    </font>
    <font>
      <b/>
      <sz val="12"/>
      <color rgb="FFFFFFFF"/>
      <name val="Montserrat"/>
    </font>
    <font>
      <sz val="12"/>
      <color rgb="FF000000"/>
      <name val="Montserrat"/>
    </font>
    <font>
      <b/>
      <sz val="12"/>
      <color theme="1"/>
      <name val="Montserrat"/>
    </font>
    <font>
      <b/>
      <sz val="12"/>
      <color theme="0"/>
      <name val="Montserrat"/>
    </font>
    <font>
      <sz val="12"/>
      <name val="Montserrat"/>
    </font>
    <font>
      <sz val="12"/>
      <color theme="0"/>
      <name val="Montserrat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F9ED5"/>
        <bgColor rgb="FF0F9ED5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18" fillId="0" borderId="0" xfId="0" applyFont="1"/>
    <xf numFmtId="0" fontId="19" fillId="33" borderId="10" xfId="0" applyFont="1" applyFill="1" applyBorder="1"/>
    <xf numFmtId="0" fontId="20" fillId="0" borderId="0" xfId="0" applyFont="1"/>
    <xf numFmtId="165" fontId="20" fillId="0" borderId="0" xfId="0" applyNumberFormat="1" applyFont="1"/>
    <xf numFmtId="165" fontId="18" fillId="0" borderId="0" xfId="0" applyNumberFormat="1" applyFont="1"/>
    <xf numFmtId="43" fontId="20" fillId="0" borderId="0" xfId="42" applyFont="1"/>
    <xf numFmtId="43" fontId="18" fillId="0" borderId="0" xfId="42" applyFont="1"/>
    <xf numFmtId="0" fontId="18" fillId="0" borderId="0" xfId="0" applyFont="1" applyAlignment="1">
      <alignment horizontal="center"/>
    </xf>
    <xf numFmtId="0" fontId="18" fillId="34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21" fillId="0" borderId="0" xfId="0" applyFont="1"/>
    <xf numFmtId="164" fontId="18" fillId="0" borderId="0" xfId="42" applyNumberFormat="1" applyFont="1"/>
    <xf numFmtId="164" fontId="21" fillId="0" borderId="0" xfId="42" applyNumberFormat="1" applyFont="1"/>
    <xf numFmtId="164" fontId="18" fillId="0" borderId="0" xfId="42" applyNumberFormat="1" applyFont="1" applyFill="1"/>
    <xf numFmtId="164" fontId="20" fillId="0" borderId="0" xfId="0" applyNumberFormat="1" applyFont="1"/>
    <xf numFmtId="0" fontId="18" fillId="34" borderId="0" xfId="0" applyFont="1" applyFill="1" applyAlignment="1">
      <alignment horizontal="left"/>
    </xf>
    <xf numFmtId="0" fontId="18" fillId="0" borderId="0" xfId="0" applyFont="1" applyAlignment="1"/>
    <xf numFmtId="0" fontId="18" fillId="34" borderId="0" xfId="0" applyFont="1" applyFill="1" applyAlignment="1">
      <alignment horizontal="left"/>
    </xf>
    <xf numFmtId="0" fontId="18" fillId="0" borderId="0" xfId="0" applyFont="1" applyAlignment="1">
      <alignment vertical="center"/>
    </xf>
    <xf numFmtId="164" fontId="18" fillId="0" borderId="0" xfId="42" applyNumberFormat="1" applyFont="1" applyAlignment="1">
      <alignment vertical="center"/>
    </xf>
    <xf numFmtId="0" fontId="18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/>
    </xf>
    <xf numFmtId="2" fontId="18" fillId="0" borderId="0" xfId="0" applyNumberFormat="1" applyFont="1"/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horizontal="left" vertical="center"/>
    </xf>
    <xf numFmtId="0" fontId="18" fillId="34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8" fillId="0" borderId="0" xfId="0" quotePrefix="1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24" fillId="35" borderId="0" xfId="0" applyFont="1" applyFill="1" applyAlignment="1">
      <alignment vertical="center" wrapText="1"/>
    </xf>
    <xf numFmtId="0" fontId="22" fillId="35" borderId="0" xfId="0" applyFont="1" applyFill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43" fontId="23" fillId="0" borderId="0" xfId="42" applyFont="1" applyAlignment="1">
      <alignment vertical="center" wrapText="1"/>
    </xf>
    <xf numFmtId="10" fontId="23" fillId="0" borderId="0" xfId="43" applyNumberFormat="1" applyFont="1" applyAlignment="1">
      <alignment vertical="center" wrapText="1"/>
    </xf>
    <xf numFmtId="164" fontId="23" fillId="0" borderId="0" xfId="42" applyNumberFormat="1" applyFont="1" applyAlignment="1">
      <alignment vertical="center" wrapText="1"/>
    </xf>
    <xf numFmtId="164" fontId="23" fillId="0" borderId="0" xfId="42" applyNumberFormat="1" applyFont="1" applyBorder="1" applyAlignment="1">
      <alignment vertical="center" wrapText="1"/>
    </xf>
    <xf numFmtId="10" fontId="24" fillId="0" borderId="0" xfId="0" applyNumberFormat="1" applyFont="1" applyAlignment="1">
      <alignment vertical="center" wrapText="1"/>
    </xf>
    <xf numFmtId="43" fontId="24" fillId="0" borderId="0" xfId="0" applyNumberFormat="1" applyFont="1" applyAlignment="1">
      <alignment vertical="center" wrapText="1"/>
    </xf>
    <xf numFmtId="164" fontId="24" fillId="0" borderId="0" xfId="0" applyNumberFormat="1" applyFont="1" applyAlignment="1">
      <alignment vertical="center" wrapText="1"/>
    </xf>
    <xf numFmtId="0" fontId="24" fillId="0" borderId="0" xfId="0" applyFont="1" applyAlignment="1">
      <alignment horizontal="center" vertical="top" wrapText="1"/>
    </xf>
    <xf numFmtId="164" fontId="18" fillId="0" borderId="0" xfId="0" applyNumberFormat="1" applyFont="1"/>
    <xf numFmtId="0" fontId="18" fillId="34" borderId="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tserra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tserra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tserrat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tserrat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tserrat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tserrat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numFmt numFmtId="164" formatCode="_(* #,##0_);_(* \(#,##0\);_(* &quot;-&quot;??_);_(@_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numFmt numFmtId="35" formatCode="_(* #,##0.00_);_(* \(#,##0.00\);_(* &quot;-&quot;??_);_(@_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numFmt numFmtId="35" formatCode="_(* #,##0.00_);_(* \(#,##0.00\);_(* &quot;-&quot;??_);_(@_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numFmt numFmtId="35" formatCode="_(* #,##0.00_);_(* \(#,##0.00\);_(* &quot;-&quot;??_);_(@_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numFmt numFmtId="14" formatCode="0.0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numFmt numFmtId="14" formatCode="0.0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numFmt numFmtId="14" formatCode="0.0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numFmt numFmtId="14" formatCode="0.0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0"/>
        <name val="Montserrat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numFmt numFmtId="164" formatCode="_(* #,##0_);_(* \(#,##0\);_(* &quot;-&quot;??_);_(@_)"/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numFmt numFmtId="14" formatCode="0.00%"/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numFmt numFmtId="14" formatCode="0.00%"/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numFmt numFmtId="14" formatCode="0.00%"/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numFmt numFmtId="14" formatCode="0.00%"/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ontserrat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name val="Montserra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Montserrat"/>
        <scheme val="none"/>
      </font>
      <fill>
        <patternFill patternType="solid">
          <fgColor rgb="FF0F9ED5"/>
          <bgColor rgb="FF0F9E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tserrat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tserrat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2"/>
        <name val="Montserrat"/>
        <scheme val="none"/>
      </font>
    </dxf>
    <dxf>
      <font>
        <strike val="0"/>
        <outline val="0"/>
        <shadow val="0"/>
        <u val="none"/>
        <vertAlign val="baseline"/>
        <sz val="12"/>
        <name val="Montserra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Montserrat"/>
        <scheme val="none"/>
      </font>
      <fill>
        <patternFill patternType="solid">
          <fgColor rgb="FF0F9ED5"/>
          <bgColor rgb="FF0F9ED5"/>
        </patternFill>
      </fill>
    </dxf>
    <dxf>
      <font>
        <strike val="0"/>
        <outline val="0"/>
        <shadow val="0"/>
        <u val="none"/>
        <vertAlign val="baseline"/>
        <sz val="12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tserrat"/>
        <scheme val="none"/>
      </font>
      <numFmt numFmtId="165" formatCode="[$-809]dd\ mmmm"/>
    </dxf>
    <dxf>
      <font>
        <strike val="0"/>
        <outline val="0"/>
        <shadow val="0"/>
        <u val="none"/>
        <vertAlign val="baseline"/>
        <sz val="12"/>
        <name val="Montserrat"/>
        <scheme val="none"/>
      </font>
      <numFmt numFmtId="165" formatCode="[$-809]dd\ m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tserrat"/>
        <scheme val="none"/>
      </font>
      <numFmt numFmtId="165" formatCode="[$-809]dd\ m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tserrat"/>
        <scheme val="none"/>
      </font>
      <numFmt numFmtId="165" formatCode="[$-809]dd\ m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tserrat"/>
        <scheme val="none"/>
      </font>
    </dxf>
    <dxf>
      <border outline="0"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Hotels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1'!$B$29:$B$56</c:f>
              <c:strCache>
                <c:ptCount val="28"/>
                <c:pt idx="0">
                  <c:v>Mizoram</c:v>
                </c:pt>
                <c:pt idx="1">
                  <c:v>Nagaland</c:v>
                </c:pt>
                <c:pt idx="2">
                  <c:v>Tripura</c:v>
                </c:pt>
                <c:pt idx="3">
                  <c:v>Meghalaya</c:v>
                </c:pt>
                <c:pt idx="4">
                  <c:v>Manipur</c:v>
                </c:pt>
                <c:pt idx="5">
                  <c:v>Bihar</c:v>
                </c:pt>
                <c:pt idx="6">
                  <c:v>Jharkhand</c:v>
                </c:pt>
                <c:pt idx="7">
                  <c:v>Arunachal Pradesh</c:v>
                </c:pt>
                <c:pt idx="8">
                  <c:v>Punjab</c:v>
                </c:pt>
                <c:pt idx="9">
                  <c:v>Sikkim</c:v>
                </c:pt>
                <c:pt idx="10">
                  <c:v>Madhya Pradesh</c:v>
                </c:pt>
                <c:pt idx="11">
                  <c:v>Odisha</c:v>
                </c:pt>
                <c:pt idx="12">
                  <c:v>Assam</c:v>
                </c:pt>
                <c:pt idx="13">
                  <c:v>Chhattisgarh</c:v>
                </c:pt>
                <c:pt idx="14">
                  <c:v>Andhra Pradesh</c:v>
                </c:pt>
                <c:pt idx="15">
                  <c:v>Telangana</c:v>
                </c:pt>
                <c:pt idx="16">
                  <c:v>Karnataka</c:v>
                </c:pt>
                <c:pt idx="17">
                  <c:v>Goa</c:v>
                </c:pt>
                <c:pt idx="18">
                  <c:v>Haryana</c:v>
                </c:pt>
                <c:pt idx="19">
                  <c:v>Uttarakhand</c:v>
                </c:pt>
                <c:pt idx="20">
                  <c:v>Uttar Pradesh</c:v>
                </c:pt>
                <c:pt idx="21">
                  <c:v>Rajasthan</c:v>
                </c:pt>
                <c:pt idx="22">
                  <c:v>Himachal Pradesh</c:v>
                </c:pt>
                <c:pt idx="23">
                  <c:v>West Bengal</c:v>
                </c:pt>
                <c:pt idx="24">
                  <c:v>Maharashtra</c:v>
                </c:pt>
                <c:pt idx="25">
                  <c:v>Gujarat</c:v>
                </c:pt>
                <c:pt idx="26">
                  <c:v>Tamil Nadu</c:v>
                </c:pt>
                <c:pt idx="27">
                  <c:v>Kerala</c:v>
                </c:pt>
              </c:strCache>
            </c:strRef>
          </c:cat>
          <c:val>
            <c:numRef>
              <c:f>'Question 1'!$C$29:$C$56</c:f>
              <c:numCache>
                <c:formatCode>_(* #,##0_);_(* \(#,##0\);_(* "-"??_);_(@_)</c:formatCode>
                <c:ptCount val="28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4000</c:v>
                </c:pt>
                <c:pt idx="7">
                  <c:v>5000</c:v>
                </c:pt>
                <c:pt idx="8">
                  <c:v>11000</c:v>
                </c:pt>
                <c:pt idx="9">
                  <c:v>12000</c:v>
                </c:pt>
                <c:pt idx="10">
                  <c:v>14000</c:v>
                </c:pt>
                <c:pt idx="11">
                  <c:v>20000</c:v>
                </c:pt>
                <c:pt idx="12">
                  <c:v>25000</c:v>
                </c:pt>
                <c:pt idx="13">
                  <c:v>25000</c:v>
                </c:pt>
                <c:pt idx="14">
                  <c:v>34000</c:v>
                </c:pt>
                <c:pt idx="15">
                  <c:v>34000</c:v>
                </c:pt>
                <c:pt idx="16">
                  <c:v>40000</c:v>
                </c:pt>
                <c:pt idx="17">
                  <c:v>44000</c:v>
                </c:pt>
                <c:pt idx="18">
                  <c:v>48000</c:v>
                </c:pt>
                <c:pt idx="19">
                  <c:v>50000</c:v>
                </c:pt>
                <c:pt idx="20">
                  <c:v>58000</c:v>
                </c:pt>
                <c:pt idx="21">
                  <c:v>72000</c:v>
                </c:pt>
                <c:pt idx="22">
                  <c:v>83000</c:v>
                </c:pt>
                <c:pt idx="23">
                  <c:v>87000</c:v>
                </c:pt>
                <c:pt idx="24">
                  <c:v>102000</c:v>
                </c:pt>
                <c:pt idx="25">
                  <c:v>107000</c:v>
                </c:pt>
                <c:pt idx="26">
                  <c:v>116000</c:v>
                </c:pt>
                <c:pt idx="27">
                  <c:v>672000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7E-784A-BA53-FBF2838F5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9100351"/>
        <c:axId val="852105423"/>
      </c:barChart>
      <c:catAx>
        <c:axId val="1429100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05423"/>
        <c:crosses val="autoZero"/>
        <c:auto val="1"/>
        <c:lblAlgn val="ctr"/>
        <c:lblOffset val="100"/>
        <c:noMultiLvlLbl val="0"/>
      </c:catAx>
      <c:valAx>
        <c:axId val="85210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10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Hotels Vs Visitors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Hotels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3'!$A$2:$A$9</c:f>
              <c:strCache>
                <c:ptCount val="8"/>
                <c:pt idx="0">
                  <c:v>Meghalaya</c:v>
                </c:pt>
                <c:pt idx="1">
                  <c:v>Assam</c:v>
                </c:pt>
                <c:pt idx="2">
                  <c:v>Tripura</c:v>
                </c:pt>
                <c:pt idx="3">
                  <c:v>Mizoram</c:v>
                </c:pt>
                <c:pt idx="4">
                  <c:v>Sikkim</c:v>
                </c:pt>
                <c:pt idx="5">
                  <c:v>Nagaland</c:v>
                </c:pt>
                <c:pt idx="6">
                  <c:v>Manipur</c:v>
                </c:pt>
                <c:pt idx="7">
                  <c:v>Arunachal Pradesh</c:v>
                </c:pt>
              </c:strCache>
            </c:strRef>
          </c:cat>
          <c:val>
            <c:numRef>
              <c:f>'Question 3'!$B$2:$B$9</c:f>
              <c:numCache>
                <c:formatCode>_(* #,##0_);_(* \(#,##0\);_(* "-"??_);_(@_)</c:formatCode>
                <c:ptCount val="8"/>
                <c:pt idx="0">
                  <c:v>2000</c:v>
                </c:pt>
                <c:pt idx="1">
                  <c:v>25000</c:v>
                </c:pt>
                <c:pt idx="2">
                  <c:v>1000</c:v>
                </c:pt>
                <c:pt idx="3">
                  <c:v>1000</c:v>
                </c:pt>
                <c:pt idx="4">
                  <c:v>12000</c:v>
                </c:pt>
                <c:pt idx="5">
                  <c:v>1000</c:v>
                </c:pt>
                <c:pt idx="6">
                  <c:v>3000</c:v>
                </c:pt>
                <c:pt idx="7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5-C742-91BD-CCE9581ED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7785424"/>
        <c:axId val="267787696"/>
      </c:barChart>
      <c:lineChart>
        <c:grouping val="standard"/>
        <c:varyColors val="0"/>
        <c:ser>
          <c:idx val="1"/>
          <c:order val="1"/>
          <c:tx>
            <c:strRef>
              <c:f>'Question 3'!$C$1</c:f>
              <c:strCache>
                <c:ptCount val="1"/>
                <c:pt idx="0">
                  <c:v>Visitors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'Question 3'!$A$2:$A$9</c:f>
              <c:strCache>
                <c:ptCount val="8"/>
                <c:pt idx="0">
                  <c:v>Meghalaya</c:v>
                </c:pt>
                <c:pt idx="1">
                  <c:v>Assam</c:v>
                </c:pt>
                <c:pt idx="2">
                  <c:v>Tripura</c:v>
                </c:pt>
                <c:pt idx="3">
                  <c:v>Mizoram</c:v>
                </c:pt>
                <c:pt idx="4">
                  <c:v>Sikkim</c:v>
                </c:pt>
                <c:pt idx="5">
                  <c:v>Nagaland</c:v>
                </c:pt>
                <c:pt idx="6">
                  <c:v>Manipur</c:v>
                </c:pt>
                <c:pt idx="7">
                  <c:v>Arunachal Pradesh</c:v>
                </c:pt>
              </c:strCache>
            </c:strRef>
          </c:cat>
          <c:val>
            <c:numRef>
              <c:f>'Question 3'!$C$2:$C$9</c:f>
              <c:numCache>
                <c:formatCode>_(* #,##0_);_(* \(#,##0\);_(* "-"??_);_(@_)</c:formatCode>
                <c:ptCount val="8"/>
                <c:pt idx="0">
                  <c:v>1270000</c:v>
                </c:pt>
                <c:pt idx="1">
                  <c:v>9800000</c:v>
                </c:pt>
                <c:pt idx="2">
                  <c:v>244100</c:v>
                </c:pt>
                <c:pt idx="3">
                  <c:v>221000</c:v>
                </c:pt>
                <c:pt idx="4">
                  <c:v>1694200</c:v>
                </c:pt>
                <c:pt idx="5">
                  <c:v>97400</c:v>
                </c:pt>
                <c:pt idx="6">
                  <c:v>143400</c:v>
                </c:pt>
                <c:pt idx="7">
                  <c:v>223500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95-C742-91BD-CCE9581ED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830944"/>
        <c:axId val="267828352"/>
      </c:lineChart>
      <c:catAx>
        <c:axId val="26778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87696"/>
        <c:crosses val="autoZero"/>
        <c:auto val="1"/>
        <c:lblAlgn val="ctr"/>
        <c:lblOffset val="100"/>
        <c:noMultiLvlLbl val="0"/>
      </c:catAx>
      <c:valAx>
        <c:axId val="26778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85424"/>
        <c:crosses val="autoZero"/>
        <c:crossBetween val="between"/>
      </c:valAx>
      <c:valAx>
        <c:axId val="267828352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830944"/>
        <c:crosses val="max"/>
        <c:crossBetween val="between"/>
      </c:valAx>
      <c:catAx>
        <c:axId val="267830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78283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Share in Tourism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4'!$E$2</c:f>
              <c:strCache>
                <c:ptCount val="1"/>
                <c:pt idx="0">
                  <c:v>International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4'!$A$3:$A$17</c:f>
              <c:strCache>
                <c:ptCount val="15"/>
                <c:pt idx="0">
                  <c:v>Others</c:v>
                </c:pt>
                <c:pt idx="1">
                  <c:v>Andhra Pradesh</c:v>
                </c:pt>
                <c:pt idx="2">
                  <c:v>Uttar Pradesh</c:v>
                </c:pt>
                <c:pt idx="3">
                  <c:v>Karnataka</c:v>
                </c:pt>
                <c:pt idx="4">
                  <c:v>Tamil Nadu</c:v>
                </c:pt>
                <c:pt idx="5">
                  <c:v>Telangana</c:v>
                </c:pt>
                <c:pt idx="6">
                  <c:v>Rajasthan</c:v>
                </c:pt>
                <c:pt idx="7">
                  <c:v>Gujarat</c:v>
                </c:pt>
                <c:pt idx="8">
                  <c:v>Maharashtra</c:v>
                </c:pt>
                <c:pt idx="9">
                  <c:v>Uttarakhand</c:v>
                </c:pt>
                <c:pt idx="10">
                  <c:v>West Bengal</c:v>
                </c:pt>
                <c:pt idx="11">
                  <c:v>Punjab</c:v>
                </c:pt>
                <c:pt idx="12">
                  <c:v>Madhya Pradesh</c:v>
                </c:pt>
                <c:pt idx="13">
                  <c:v>Kerala</c:v>
                </c:pt>
                <c:pt idx="14">
                  <c:v>Delhi</c:v>
                </c:pt>
              </c:strCache>
            </c:strRef>
          </c:cat>
          <c:val>
            <c:numRef>
              <c:f>'Question 4'!$E$3:$E$17</c:f>
              <c:numCache>
                <c:formatCode>0.00%</c:formatCode>
                <c:ptCount val="15"/>
                <c:pt idx="0">
                  <c:v>0.12970000000000001</c:v>
                </c:pt>
                <c:pt idx="1">
                  <c:v>0</c:v>
                </c:pt>
                <c:pt idx="2">
                  <c:v>7.5600000000000001E-2</c:v>
                </c:pt>
                <c:pt idx="3">
                  <c:v>0</c:v>
                </c:pt>
                <c:pt idx="4">
                  <c:v>4.7400000000000005E-2</c:v>
                </c:pt>
                <c:pt idx="5">
                  <c:v>0</c:v>
                </c:pt>
                <c:pt idx="6">
                  <c:v>4.6199999999999998E-2</c:v>
                </c:pt>
                <c:pt idx="7">
                  <c:v>0.20699999999999999</c:v>
                </c:pt>
                <c:pt idx="8">
                  <c:v>0.17600000000000002</c:v>
                </c:pt>
                <c:pt idx="9">
                  <c:v>0</c:v>
                </c:pt>
                <c:pt idx="10">
                  <c:v>0.1207</c:v>
                </c:pt>
                <c:pt idx="11">
                  <c:v>3.8399999999999997E-2</c:v>
                </c:pt>
                <c:pt idx="12">
                  <c:v>2.3799999999999998E-2</c:v>
                </c:pt>
                <c:pt idx="13">
                  <c:v>4.0199999999999993E-2</c:v>
                </c:pt>
                <c:pt idx="14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7D-6D4D-9BE2-1CDA5045EC1A}"/>
            </c:ext>
          </c:extLst>
        </c:ser>
        <c:ser>
          <c:idx val="1"/>
          <c:order val="1"/>
          <c:tx>
            <c:strRef>
              <c:f>'Question 4'!$F$2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4'!$A$3:$A$17</c:f>
              <c:strCache>
                <c:ptCount val="15"/>
                <c:pt idx="0">
                  <c:v>Others</c:v>
                </c:pt>
                <c:pt idx="1">
                  <c:v>Andhra Pradesh</c:v>
                </c:pt>
                <c:pt idx="2">
                  <c:v>Uttar Pradesh</c:v>
                </c:pt>
                <c:pt idx="3">
                  <c:v>Karnataka</c:v>
                </c:pt>
                <c:pt idx="4">
                  <c:v>Tamil Nadu</c:v>
                </c:pt>
                <c:pt idx="5">
                  <c:v>Telangana</c:v>
                </c:pt>
                <c:pt idx="6">
                  <c:v>Rajasthan</c:v>
                </c:pt>
                <c:pt idx="7">
                  <c:v>Gujarat</c:v>
                </c:pt>
                <c:pt idx="8">
                  <c:v>Maharashtra</c:v>
                </c:pt>
                <c:pt idx="9">
                  <c:v>Uttarakhand</c:v>
                </c:pt>
                <c:pt idx="10">
                  <c:v>West Bengal</c:v>
                </c:pt>
                <c:pt idx="11">
                  <c:v>Punjab</c:v>
                </c:pt>
                <c:pt idx="12">
                  <c:v>Madhya Pradesh</c:v>
                </c:pt>
                <c:pt idx="13">
                  <c:v>Kerala</c:v>
                </c:pt>
                <c:pt idx="14">
                  <c:v>Delhi</c:v>
                </c:pt>
              </c:strCache>
            </c:strRef>
          </c:cat>
          <c:val>
            <c:numRef>
              <c:f>'Question 4'!$F$3:$F$17</c:f>
              <c:numCache>
                <c:formatCode>0.00%</c:formatCode>
                <c:ptCount val="15"/>
                <c:pt idx="0">
                  <c:v>0.1525</c:v>
                </c:pt>
                <c:pt idx="1">
                  <c:v>0.11130000000000001</c:v>
                </c:pt>
                <c:pt idx="2">
                  <c:v>0.1837</c:v>
                </c:pt>
                <c:pt idx="3">
                  <c:v>0.10539999999999999</c:v>
                </c:pt>
                <c:pt idx="4">
                  <c:v>0.1263</c:v>
                </c:pt>
                <c:pt idx="5">
                  <c:v>3.5099999999999999E-2</c:v>
                </c:pt>
                <c:pt idx="6">
                  <c:v>6.2600000000000003E-2</c:v>
                </c:pt>
                <c:pt idx="7">
                  <c:v>7.85E-2</c:v>
                </c:pt>
                <c:pt idx="8">
                  <c:v>6.4299999999999996E-2</c:v>
                </c:pt>
                <c:pt idx="9">
                  <c:v>3.1600000000000003E-2</c:v>
                </c:pt>
                <c:pt idx="10">
                  <c:v>4.87E-2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7D-6D4D-9BE2-1CDA5045EC1A}"/>
            </c:ext>
          </c:extLst>
        </c:ser>
        <c:ser>
          <c:idx val="2"/>
          <c:order val="2"/>
          <c:tx>
            <c:strRef>
              <c:f>'Question 4'!$C$2</c:f>
              <c:strCache>
                <c:ptCount val="1"/>
                <c:pt idx="0">
                  <c:v>Total Visitors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'Question 4'!$A$3:$A$17</c:f>
              <c:strCache>
                <c:ptCount val="15"/>
                <c:pt idx="0">
                  <c:v>Others</c:v>
                </c:pt>
                <c:pt idx="1">
                  <c:v>Andhra Pradesh</c:v>
                </c:pt>
                <c:pt idx="2">
                  <c:v>Uttar Pradesh</c:v>
                </c:pt>
                <c:pt idx="3">
                  <c:v>Karnataka</c:v>
                </c:pt>
                <c:pt idx="4">
                  <c:v>Tamil Nadu</c:v>
                </c:pt>
                <c:pt idx="5">
                  <c:v>Telangana</c:v>
                </c:pt>
                <c:pt idx="6">
                  <c:v>Rajasthan</c:v>
                </c:pt>
                <c:pt idx="7">
                  <c:v>Gujarat</c:v>
                </c:pt>
                <c:pt idx="8">
                  <c:v>Maharashtra</c:v>
                </c:pt>
                <c:pt idx="9">
                  <c:v>Uttarakhand</c:v>
                </c:pt>
                <c:pt idx="10">
                  <c:v>West Bengal</c:v>
                </c:pt>
                <c:pt idx="11">
                  <c:v>Punjab</c:v>
                </c:pt>
                <c:pt idx="12">
                  <c:v>Madhya Pradesh</c:v>
                </c:pt>
                <c:pt idx="13">
                  <c:v>Kerala</c:v>
                </c:pt>
                <c:pt idx="14">
                  <c:v>Delhi</c:v>
                </c:pt>
              </c:strCache>
            </c:strRef>
          </c:cat>
          <c:val>
            <c:numRef>
              <c:f>'Question 4'!$C$3:$C$17</c:f>
              <c:numCache>
                <c:formatCode>0.00%</c:formatCode>
                <c:ptCount val="15"/>
                <c:pt idx="0">
                  <c:v>0.15240285123016786</c:v>
                </c:pt>
                <c:pt idx="1">
                  <c:v>0.11078408829616004</c:v>
                </c:pt>
                <c:pt idx="2">
                  <c:v>0.18312255690963442</c:v>
                </c:pt>
                <c:pt idx="3">
                  <c:v>0.10485743849160727</c:v>
                </c:pt>
                <c:pt idx="4">
                  <c:v>0.12588526097953553</c:v>
                </c:pt>
                <c:pt idx="5">
                  <c:v>3.4921821108300763E-2</c:v>
                </c:pt>
                <c:pt idx="6">
                  <c:v>6.2502874223959531E-2</c:v>
                </c:pt>
                <c:pt idx="7">
                  <c:v>7.9092894918372042E-2</c:v>
                </c:pt>
                <c:pt idx="8">
                  <c:v>6.4848240974936772E-2</c:v>
                </c:pt>
                <c:pt idx="9">
                  <c:v>3.1409519429753965E-2</c:v>
                </c:pt>
                <c:pt idx="10">
                  <c:v>4.9195217291331347E-2</c:v>
                </c:pt>
                <c:pt idx="11">
                  <c:v>1.8969878132904118E-4</c:v>
                </c:pt>
                <c:pt idx="12">
                  <c:v>1.1496895838123708E-4</c:v>
                </c:pt>
                <c:pt idx="13">
                  <c:v>2.0119567716716486E-4</c:v>
                </c:pt>
                <c:pt idx="14">
                  <c:v>4.7137272936307196E-4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7D-6D4D-9BE2-1CDA5045EC1A}"/>
            </c:ext>
          </c:extLst>
        </c:ser>
        <c:ser>
          <c:idx val="3"/>
          <c:order val="3"/>
          <c:tx>
            <c:strRef>
              <c:f>'Question 4'!$D$2</c:f>
              <c:strCache>
                <c:ptCount val="1"/>
                <c:pt idx="0">
                  <c:v>Hotels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'Question 4'!$A$3:$A$17</c:f>
              <c:strCache>
                <c:ptCount val="15"/>
                <c:pt idx="0">
                  <c:v>Others</c:v>
                </c:pt>
                <c:pt idx="1">
                  <c:v>Andhra Pradesh</c:v>
                </c:pt>
                <c:pt idx="2">
                  <c:v>Uttar Pradesh</c:v>
                </c:pt>
                <c:pt idx="3">
                  <c:v>Karnataka</c:v>
                </c:pt>
                <c:pt idx="4">
                  <c:v>Tamil Nadu</c:v>
                </c:pt>
                <c:pt idx="5">
                  <c:v>Telangana</c:v>
                </c:pt>
                <c:pt idx="6">
                  <c:v>Rajasthan</c:v>
                </c:pt>
                <c:pt idx="7">
                  <c:v>Gujarat</c:v>
                </c:pt>
                <c:pt idx="8">
                  <c:v>Maharashtra</c:v>
                </c:pt>
                <c:pt idx="9">
                  <c:v>Uttarakhand</c:v>
                </c:pt>
                <c:pt idx="10">
                  <c:v>West Bengal</c:v>
                </c:pt>
                <c:pt idx="11">
                  <c:v>Punjab</c:v>
                </c:pt>
                <c:pt idx="12">
                  <c:v>Madhya Pradesh</c:v>
                </c:pt>
                <c:pt idx="13">
                  <c:v>Kerala</c:v>
                </c:pt>
                <c:pt idx="14">
                  <c:v>Delhi</c:v>
                </c:pt>
              </c:strCache>
            </c:strRef>
          </c:cat>
          <c:val>
            <c:numRef>
              <c:f>'Question 4'!$D$3:$D$17</c:f>
              <c:numCache>
                <c:formatCode>0.00%</c:formatCode>
                <c:ptCount val="15"/>
                <c:pt idx="0">
                  <c:v>1.9511510387422795E-2</c:v>
                </c:pt>
                <c:pt idx="1">
                  <c:v>2.3862998315553059E-2</c:v>
                </c:pt>
                <c:pt idx="2">
                  <c:v>4.0707467714766986E-2</c:v>
                </c:pt>
                <c:pt idx="3">
                  <c:v>2.8074115665356541E-2</c:v>
                </c:pt>
                <c:pt idx="4">
                  <c:v>8.1414935429533972E-2</c:v>
                </c:pt>
                <c:pt idx="5">
                  <c:v>2.3862998315553059E-2</c:v>
                </c:pt>
                <c:pt idx="6">
                  <c:v>5.0533408197641773E-2</c:v>
                </c:pt>
                <c:pt idx="7">
                  <c:v>7.5098259404828754E-2</c:v>
                </c:pt>
                <c:pt idx="8">
                  <c:v>7.1588994946659185E-2</c:v>
                </c:pt>
                <c:pt idx="9">
                  <c:v>3.5092644581695677E-2</c:v>
                </c:pt>
                <c:pt idx="10">
                  <c:v>6.1061201572150475E-2</c:v>
                </c:pt>
                <c:pt idx="11">
                  <c:v>7.7203818079730488E-3</c:v>
                </c:pt>
                <c:pt idx="12">
                  <c:v>9.8259404828747888E-3</c:v>
                </c:pt>
                <c:pt idx="13">
                  <c:v>0.47164514317798989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7D-6D4D-9BE2-1CDA5045E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732304"/>
        <c:axId val="266754624"/>
      </c:barChart>
      <c:catAx>
        <c:axId val="26673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54624"/>
        <c:crosses val="autoZero"/>
        <c:auto val="1"/>
        <c:lblAlgn val="ctr"/>
        <c:lblOffset val="100"/>
        <c:noMultiLvlLbl val="0"/>
      </c:catAx>
      <c:valAx>
        <c:axId val="26675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3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838200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5F6633-B3F5-A897-182C-3192D9ACF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27810</xdr:colOff>
      <xdr:row>10</xdr:row>
      <xdr:rowOff>174740</xdr:rowOff>
    </xdr:from>
    <xdr:to>
      <xdr:col>7</xdr:col>
      <xdr:colOff>0</xdr:colOff>
      <xdr:row>30</xdr:row>
      <xdr:rowOff>21599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A2388-FC47-B2B6-8589-150DF1F0D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19</xdr:row>
      <xdr:rowOff>12700</xdr:rowOff>
    </xdr:from>
    <xdr:to>
      <xdr:col>10</xdr:col>
      <xdr:colOff>0</xdr:colOff>
      <xdr:row>43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632D74-EB59-0573-9410-D9D1F2F8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E818F-B2A9-7E42-9581-3FA7C183385B}" name="Table1" displayName="Table1" ref="A28:C56" totalsRowShown="0" headerRowDxfId="38" dataDxfId="37">
  <autoFilter ref="A28:C56" xr:uid="{C0DE818F-B2A9-7E42-9581-3FA7C183385B}">
    <filterColumn colId="0" hiddenButton="1"/>
    <filterColumn colId="1" hiddenButton="1"/>
    <filterColumn colId="2" hiddenButton="1"/>
  </autoFilter>
  <sortState xmlns:xlrd2="http://schemas.microsoft.com/office/spreadsheetml/2017/richdata2" ref="A29:C56">
    <sortCondition ref="C41:C56"/>
  </sortState>
  <tableColumns count="3">
    <tableColumn id="1" xr3:uid="{F06B9EB2-DEB8-BF4D-9C06-D4999093A367}" name="No." dataDxfId="41"/>
    <tableColumn id="2" xr3:uid="{735D14F6-FF28-AD45-8EEA-E951AB155C8A}" name="States" dataDxfId="40"/>
    <tableColumn id="3" xr3:uid="{CFAF6DCF-B4ED-D84E-A43C-85075812F9EB}" name="No of Hotels" dataDxfId="39" dataCellStyle="Comma"/>
  </tableColumns>
  <tableStyleInfo name="TableStyleMedium1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406BD1-1520-9044-8F32-30E7F20DE964}" name="Table2" displayName="Table2" ref="A1:B29" totalsRowShown="0" headerRowDxfId="34" dataDxfId="33" headerRowBorderDxfId="55" tableBorderDxfId="54">
  <autoFilter ref="A1:B29" xr:uid="{E1406BD1-1520-9044-8F32-30E7F20DE964}">
    <filterColumn colId="0" hiddenButton="1"/>
    <filterColumn colId="1" hiddenButton="1"/>
  </autoFilter>
  <tableColumns count="2">
    <tableColumn id="1" xr3:uid="{A4E99B95-706D-AE4A-B451-10E2A263C510}" name="States" dataDxfId="36"/>
    <tableColumn id="2" xr3:uid="{320693D2-7717-1B41-8E88-2EB38FF31141}" name="No of Climate Types" dataDxfId="35"/>
  </tableColumns>
  <tableStyleInfo name="TableStyleMedium19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6B4F35-C85B-8845-BDB8-F977ED12AAC0}" name="Table5" displayName="Table5" ref="A1:D9" headerRowDxfId="4">
  <autoFilter ref="A1:D9" xr:uid="{6E6B4F35-C85B-8845-BDB8-F977ED12AAC0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D9">
    <sortCondition descending="1" ref="D5:D9"/>
  </sortState>
  <tableColumns count="4">
    <tableColumn id="1" xr3:uid="{31E98A4C-E512-DB48-8C74-1FD731FC3227}" name="NE State" totalsRowLabel="Total" dataDxfId="8" totalsRowDxfId="0"/>
    <tableColumn id="2" xr3:uid="{5E218F80-5BB2-0E4B-A37D-335DD61007DE}" name="Hotels" dataDxfId="7" totalsRowDxfId="1" dataCellStyle="Comma"/>
    <tableColumn id="3" xr3:uid="{C298B52F-9B05-3149-B5D4-47D0D1D597A3}" name="Visitors" dataDxfId="6" totalsRowDxfId="2" dataCellStyle="Comma"/>
    <tableColumn id="4" xr3:uid="{E752C987-7FF6-E34F-847E-6C444E8795F6}" name="Ratio" totalsRowFunction="sum" dataDxfId="5" totalsRowDxfId="3">
      <calculatedColumnFormula>C2/B2</calculatedColumnFormula>
    </tableColumn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91191F-48D2-F045-8CE3-A3B34DA70FB2}" name="Table4" displayName="Table4" ref="A2:J18" totalsRowCount="1" headerRowDxfId="21" dataDxfId="19" totalsRowDxfId="20">
  <autoFilter ref="A2:J17" xr:uid="{B091191F-48D2-F045-8CE3-A3B34DA70F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A3:J17">
    <sortCondition descending="1" ref="B5:B17"/>
  </sortState>
  <tableColumns count="10">
    <tableColumn id="1" xr3:uid="{29D546A1-026C-2744-8AAD-1AAC826A417C}" name="State/UT" totalsRowLabel="Total" dataDxfId="31" totalsRowDxfId="18"/>
    <tableColumn id="12" xr3:uid="{7D377CE0-ABC3-2240-BD47-951C80D45620}" name="Ratio" dataDxfId="30" totalsRowDxfId="17" dataCellStyle="Comma">
      <calculatedColumnFormula>Table4[[#This Row],[Total Visitors]]/Table4[[#This Row],[Hotels]]</calculatedColumnFormula>
    </tableColumn>
    <tableColumn id="7" xr3:uid="{73DF78D3-5282-124A-844B-5991290EF6F8}" name="Total Visitors" totalsRowFunction="sum" dataDxfId="29" totalsRowDxfId="16" dataCellStyle="Per cent">
      <calculatedColumnFormula>Table4[[#This Row],[Total Visitors (in Mil)]]/Table4[[#Totals],[Total Visitors (in Mil)]]</calculatedColumnFormula>
    </tableColumn>
    <tableColumn id="11" xr3:uid="{67B0D8D9-D274-9D48-AB7E-E3EDDB279364}" name="Hotels" totalsRowFunction="sum" dataDxfId="28" totalsRowDxfId="15" dataCellStyle="Per cent">
      <calculatedColumnFormula>Table4[[#This Row],[Hotels (Absolute)]]/Table4[[#Totals],[Hotels (Absolute)]]</calculatedColumnFormula>
    </tableColumn>
    <tableColumn id="2" xr3:uid="{648DE0E7-D2D4-2E47-8768-03DBBA29D33D}" name="International" totalsRowFunction="sum" dataDxfId="27" totalsRowDxfId="14" dataCellStyle="Per cent"/>
    <tableColumn id="3" xr3:uid="{0CE0AD50-FE66-A241-A849-48E76B3B9E32}" name="Domestic" totalsRowFunction="sum" dataDxfId="26" totalsRowDxfId="13" dataCellStyle="Per cent"/>
    <tableColumn id="4" xr3:uid="{5922F68F-77AF-D946-B900-7D4BFE5F6F13}" name="International (in Mil)" totalsRowFunction="sum" dataDxfId="25" totalsRowDxfId="12" dataCellStyle="Comma"/>
    <tableColumn id="5" xr3:uid="{91F4DC23-B41B-A543-AD9A-74EFE3EE523C}" name="Domestic (in Mil)" totalsRowFunction="sum" dataDxfId="24" totalsRowDxfId="11" dataCellStyle="Comma"/>
    <tableColumn id="6" xr3:uid="{AF359DD3-FD61-A14B-9844-BCC586DFDFAF}" name="Total Visitors (in Mil)" totalsRowFunction="sum" dataDxfId="23" totalsRowDxfId="10" dataCellStyle="Comma">
      <calculatedColumnFormula>SUM(Table4[[#This Row],[International (in Mil)]:[Domestic (in Mil)]])</calculatedColumnFormula>
    </tableColumn>
    <tableColumn id="10" xr3:uid="{D529D09B-E1F5-2540-8073-F5984FBEA3D2}" name="Hotels (Absolute)" totalsRowFunction="sum" dataDxfId="22" totalsRowDxfId="9" dataCellStyle="Comma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C8DCA9-7BD5-2140-8041-25F71969AC74}" name="Table24" displayName="Table24" ref="A1:D32" totalsRowCount="1" headerRowDxfId="44" dataDxfId="42" totalsRowDxfId="43" headerRowBorderDxfId="53" tableBorderDxfId="52">
  <autoFilter ref="A1:D31" xr:uid="{E1406BD1-1520-9044-8F32-30E7F20DE964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D31">
    <sortCondition descending="1" ref="D16:D31"/>
  </sortState>
  <tableColumns count="4">
    <tableColumn id="1" xr3:uid="{BD0E53D4-732C-D24A-AD64-31C54EB370C1}" name="States" totalsRowLabel="Total" dataDxfId="51" totalsRowDxfId="50"/>
    <tableColumn id="2" xr3:uid="{75A35F63-3272-8249-A139-DA179DD95882}" name="Onset Date" totalsRowFunction="custom" dataDxfId="49" totalsRowDxfId="48">
      <totalsRowFormula>AVERAGEA(Table24[Onset Date])</totalsRowFormula>
    </tableColumn>
    <tableColumn id="3" xr3:uid="{34BD4A87-CCC2-4E40-A026-4F4A06A716AD}" name="Retreat Date" totalsRowFunction="custom" dataDxfId="47" totalsRowDxfId="46">
      <totalsRowFormula>AVERAGEA(Table24[Retreat Date])</totalsRowFormula>
    </tableColumn>
    <tableColumn id="4" xr3:uid="{04D17103-15AA-464A-A685-17D5D0F09C93}" name="No.of Monsoon Days" totalsRowFunction="average" dataDxfId="45" totalsRowDxfId="32"/>
  </tableColumns>
  <tableStyleInfo name="TableStyleMedium1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H56"/>
  <sheetViews>
    <sheetView zoomScaleNormal="100" workbookViewId="0">
      <selection activeCell="B30" sqref="A29:C56"/>
    </sheetView>
  </sheetViews>
  <sheetFormatPr baseColWidth="10" defaultRowHeight="16"/>
  <cols>
    <col min="1" max="1" width="4.6640625" style="1" bestFit="1" customWidth="1"/>
    <col min="2" max="2" width="20.5" style="1" bestFit="1" customWidth="1"/>
    <col min="3" max="3" width="14.1640625" style="1" bestFit="1" customWidth="1"/>
    <col min="4" max="4" width="5" style="1" customWidth="1"/>
    <col min="5" max="6" width="10.83203125" style="1"/>
    <col min="7" max="7" width="21.5" style="1" customWidth="1"/>
    <col min="8" max="8" width="11.1640625" style="1" bestFit="1" customWidth="1"/>
    <col min="9" max="16384" width="10.83203125" style="1"/>
  </cols>
  <sheetData>
    <row r="28" spans="1:8">
      <c r="A28" s="1" t="s">
        <v>30</v>
      </c>
      <c r="B28" s="1" t="s">
        <v>0</v>
      </c>
      <c r="C28" s="1" t="s">
        <v>1</v>
      </c>
      <c r="E28" s="10" t="s">
        <v>31</v>
      </c>
      <c r="F28" s="10"/>
      <c r="G28" s="10"/>
      <c r="H28" s="11" t="str">
        <f>B56</f>
        <v>Kerala</v>
      </c>
    </row>
    <row r="29" spans="1:8">
      <c r="A29" s="1">
        <v>1</v>
      </c>
      <c r="B29" s="1" t="s">
        <v>18</v>
      </c>
      <c r="C29" s="12">
        <v>1000</v>
      </c>
      <c r="E29" s="10" t="str">
        <f>_xlfn.CONCAT("Number of Hotels in ",H28, ":")</f>
        <v>Number of Hotels in Kerala:</v>
      </c>
      <c r="F29" s="10"/>
      <c r="G29" s="10"/>
      <c r="H29" s="13">
        <f>C56</f>
        <v>672000</v>
      </c>
    </row>
    <row r="30" spans="1:8">
      <c r="A30" s="1">
        <v>2</v>
      </c>
      <c r="B30" s="1" t="s">
        <v>19</v>
      </c>
      <c r="C30" s="12">
        <v>1000</v>
      </c>
    </row>
    <row r="31" spans="1:8">
      <c r="A31" s="1">
        <v>3</v>
      </c>
      <c r="B31" s="1" t="s">
        <v>26</v>
      </c>
      <c r="C31" s="12">
        <v>1000</v>
      </c>
    </row>
    <row r="32" spans="1:8">
      <c r="A32" s="1">
        <v>4</v>
      </c>
      <c r="B32" s="1" t="s">
        <v>17</v>
      </c>
      <c r="C32" s="12">
        <v>2000</v>
      </c>
    </row>
    <row r="33" spans="1:3">
      <c r="A33" s="1">
        <v>5</v>
      </c>
      <c r="B33" s="1" t="s">
        <v>16</v>
      </c>
      <c r="C33" s="12">
        <v>3000</v>
      </c>
    </row>
    <row r="34" spans="1:3">
      <c r="A34" s="1">
        <v>6</v>
      </c>
      <c r="B34" s="1" t="s">
        <v>5</v>
      </c>
      <c r="C34" s="12">
        <v>4000</v>
      </c>
    </row>
    <row r="35" spans="1:3">
      <c r="A35" s="1">
        <v>7</v>
      </c>
      <c r="B35" s="1" t="s">
        <v>11</v>
      </c>
      <c r="C35" s="12">
        <v>4000</v>
      </c>
    </row>
    <row r="36" spans="1:3">
      <c r="A36" s="1">
        <v>8</v>
      </c>
      <c r="B36" s="1" t="s">
        <v>3</v>
      </c>
      <c r="C36" s="12">
        <v>5000</v>
      </c>
    </row>
    <row r="37" spans="1:3">
      <c r="A37" s="1">
        <v>9</v>
      </c>
      <c r="B37" s="1" t="s">
        <v>21</v>
      </c>
      <c r="C37" s="12">
        <v>11000</v>
      </c>
    </row>
    <row r="38" spans="1:3">
      <c r="A38" s="1">
        <v>10</v>
      </c>
      <c r="B38" s="1" t="s">
        <v>23</v>
      </c>
      <c r="C38" s="12">
        <v>12000</v>
      </c>
    </row>
    <row r="39" spans="1:3">
      <c r="A39" s="1">
        <v>11</v>
      </c>
      <c r="B39" s="1" t="s">
        <v>14</v>
      </c>
      <c r="C39" s="12">
        <v>14000</v>
      </c>
    </row>
    <row r="40" spans="1:3">
      <c r="A40" s="1">
        <v>12</v>
      </c>
      <c r="B40" s="1" t="s">
        <v>20</v>
      </c>
      <c r="C40" s="12">
        <v>20000</v>
      </c>
    </row>
    <row r="41" spans="1:3">
      <c r="A41" s="1">
        <v>13</v>
      </c>
      <c r="B41" s="1" t="s">
        <v>4</v>
      </c>
      <c r="C41" s="12">
        <v>25000</v>
      </c>
    </row>
    <row r="42" spans="1:3">
      <c r="A42" s="1">
        <v>14</v>
      </c>
      <c r="B42" s="1" t="s">
        <v>6</v>
      </c>
      <c r="C42" s="12">
        <v>25000</v>
      </c>
    </row>
    <row r="43" spans="1:3">
      <c r="A43" s="1">
        <v>15</v>
      </c>
      <c r="B43" s="1" t="s">
        <v>2</v>
      </c>
      <c r="C43" s="12">
        <v>34000</v>
      </c>
    </row>
    <row r="44" spans="1:3">
      <c r="A44" s="1">
        <v>16</v>
      </c>
      <c r="B44" s="1" t="s">
        <v>25</v>
      </c>
      <c r="C44" s="12">
        <v>34000</v>
      </c>
    </row>
    <row r="45" spans="1:3">
      <c r="A45" s="1">
        <v>17</v>
      </c>
      <c r="B45" s="1" t="s">
        <v>12</v>
      </c>
      <c r="C45" s="12">
        <v>40000</v>
      </c>
    </row>
    <row r="46" spans="1:3">
      <c r="A46" s="1">
        <v>18</v>
      </c>
      <c r="B46" s="1" t="s">
        <v>7</v>
      </c>
      <c r="C46" s="12">
        <v>44000</v>
      </c>
    </row>
    <row r="47" spans="1:3">
      <c r="A47" s="1">
        <v>19</v>
      </c>
      <c r="B47" s="1" t="s">
        <v>9</v>
      </c>
      <c r="C47" s="12">
        <v>48000</v>
      </c>
    </row>
    <row r="48" spans="1:3">
      <c r="A48" s="1">
        <v>20</v>
      </c>
      <c r="B48" s="1" t="s">
        <v>28</v>
      </c>
      <c r="C48" s="12">
        <v>50000</v>
      </c>
    </row>
    <row r="49" spans="1:3">
      <c r="A49" s="1">
        <v>21</v>
      </c>
      <c r="B49" s="1" t="s">
        <v>27</v>
      </c>
      <c r="C49" s="12">
        <v>58000</v>
      </c>
    </row>
    <row r="50" spans="1:3">
      <c r="A50" s="1">
        <v>22</v>
      </c>
      <c r="B50" s="1" t="s">
        <v>22</v>
      </c>
      <c r="C50" s="12">
        <v>72000</v>
      </c>
    </row>
    <row r="51" spans="1:3">
      <c r="A51" s="1">
        <v>23</v>
      </c>
      <c r="B51" s="1" t="s">
        <v>10</v>
      </c>
      <c r="C51" s="12">
        <v>83000</v>
      </c>
    </row>
    <row r="52" spans="1:3">
      <c r="A52" s="1">
        <v>24</v>
      </c>
      <c r="B52" s="1" t="s">
        <v>29</v>
      </c>
      <c r="C52" s="12">
        <v>87000</v>
      </c>
    </row>
    <row r="53" spans="1:3">
      <c r="A53" s="1">
        <v>25</v>
      </c>
      <c r="B53" s="1" t="s">
        <v>15</v>
      </c>
      <c r="C53" s="12">
        <v>102000</v>
      </c>
    </row>
    <row r="54" spans="1:3">
      <c r="A54" s="1">
        <v>26</v>
      </c>
      <c r="B54" s="1" t="s">
        <v>8</v>
      </c>
      <c r="C54" s="14">
        <v>107000</v>
      </c>
    </row>
    <row r="55" spans="1:3">
      <c r="A55" s="1">
        <v>27</v>
      </c>
      <c r="B55" s="1" t="s">
        <v>24</v>
      </c>
      <c r="C55" s="14">
        <v>116000</v>
      </c>
    </row>
    <row r="56" spans="1:3">
      <c r="A56" s="1">
        <v>28</v>
      </c>
      <c r="B56" s="1" t="s">
        <v>13</v>
      </c>
      <c r="C56" s="14">
        <v>672000</v>
      </c>
    </row>
  </sheetData>
  <mergeCells count="2">
    <mergeCell ref="E28:G28"/>
    <mergeCell ref="E29:G29"/>
  </mergeCells>
  <pageMargins left="0.25" right="0.25" top="0.75" bottom="0.75" header="0.3" footer="0.3"/>
  <pageSetup paperSize="9" scale="79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5794-FC29-5341-9E7F-016680057E6C}">
  <dimension ref="A1:G29"/>
  <sheetViews>
    <sheetView tabSelected="1" workbookViewId="0">
      <selection activeCell="J17" sqref="J17"/>
    </sheetView>
  </sheetViews>
  <sheetFormatPr baseColWidth="10" defaultRowHeight="16"/>
  <cols>
    <col min="1" max="1" width="20.83203125" style="1" bestFit="1" customWidth="1"/>
    <col min="2" max="2" width="22.5" style="1" bestFit="1" customWidth="1"/>
    <col min="3" max="3" width="10.83203125" style="1"/>
    <col min="4" max="4" width="2.5" style="1" bestFit="1" customWidth="1"/>
    <col min="5" max="6" width="10.83203125" style="1"/>
    <col min="7" max="7" width="21" style="1" customWidth="1"/>
    <col min="8" max="16384" width="10.83203125" style="1"/>
  </cols>
  <sheetData>
    <row r="1" spans="1:7" ht="17" thickBot="1">
      <c r="A1" s="2" t="s">
        <v>0</v>
      </c>
      <c r="B1" s="2" t="s">
        <v>32</v>
      </c>
    </row>
    <row r="2" spans="1:7">
      <c r="A2" s="3" t="s">
        <v>10</v>
      </c>
      <c r="B2" s="15">
        <v>3</v>
      </c>
      <c r="D2" s="10" t="s">
        <v>64</v>
      </c>
      <c r="E2" s="10"/>
      <c r="F2" s="10"/>
      <c r="G2" s="17"/>
    </row>
    <row r="3" spans="1:7">
      <c r="A3" s="3" t="s">
        <v>15</v>
      </c>
      <c r="B3" s="15">
        <v>3</v>
      </c>
      <c r="D3" s="10" t="s">
        <v>65</v>
      </c>
      <c r="E3" s="10"/>
      <c r="F3" s="10"/>
    </row>
    <row r="4" spans="1:7">
      <c r="A4" s="3" t="s">
        <v>24</v>
      </c>
      <c r="B4" s="15">
        <v>3</v>
      </c>
      <c r="D4" s="1">
        <v>1</v>
      </c>
      <c r="E4" s="16" t="str">
        <f>A2</f>
        <v>Himachal Pradesh</v>
      </c>
      <c r="F4" s="16"/>
    </row>
    <row r="5" spans="1:7">
      <c r="A5" s="3" t="s">
        <v>2</v>
      </c>
      <c r="B5" s="15">
        <v>2</v>
      </c>
      <c r="D5" s="1">
        <v>2</v>
      </c>
      <c r="E5" s="18" t="str">
        <f>A3</f>
        <v>Maharashtra</v>
      </c>
      <c r="F5" s="18"/>
    </row>
    <row r="6" spans="1:7">
      <c r="A6" s="3" t="s">
        <v>3</v>
      </c>
      <c r="B6" s="15">
        <v>2</v>
      </c>
      <c r="D6" s="1">
        <v>3</v>
      </c>
      <c r="E6" s="18" t="str">
        <f>A4</f>
        <v>Tamil Nadu</v>
      </c>
      <c r="F6" s="18"/>
    </row>
    <row r="7" spans="1:7">
      <c r="A7" s="3" t="s">
        <v>6</v>
      </c>
      <c r="B7" s="15">
        <v>2</v>
      </c>
    </row>
    <row r="8" spans="1:7">
      <c r="A8" s="3" t="s">
        <v>8</v>
      </c>
      <c r="B8" s="15">
        <v>2</v>
      </c>
    </row>
    <row r="9" spans="1:7">
      <c r="A9" s="3" t="s">
        <v>9</v>
      </c>
      <c r="B9" s="15">
        <v>2</v>
      </c>
    </row>
    <row r="10" spans="1:7">
      <c r="A10" s="3" t="s">
        <v>11</v>
      </c>
      <c r="B10" s="15">
        <v>2</v>
      </c>
    </row>
    <row r="11" spans="1:7">
      <c r="A11" s="3" t="s">
        <v>12</v>
      </c>
      <c r="B11" s="15">
        <v>2</v>
      </c>
    </row>
    <row r="12" spans="1:7">
      <c r="A12" s="3" t="s">
        <v>14</v>
      </c>
      <c r="B12" s="15">
        <v>2</v>
      </c>
    </row>
    <row r="13" spans="1:7">
      <c r="A13" s="3" t="s">
        <v>20</v>
      </c>
      <c r="B13" s="15">
        <v>2</v>
      </c>
    </row>
    <row r="14" spans="1:7">
      <c r="A14" s="3" t="s">
        <v>21</v>
      </c>
      <c r="B14" s="15">
        <v>2</v>
      </c>
    </row>
    <row r="15" spans="1:7">
      <c r="A15" s="3" t="s">
        <v>25</v>
      </c>
      <c r="B15" s="15">
        <v>2</v>
      </c>
    </row>
    <row r="16" spans="1:7">
      <c r="A16" s="3" t="s">
        <v>27</v>
      </c>
      <c r="B16" s="15">
        <v>2</v>
      </c>
    </row>
    <row r="17" spans="1:2">
      <c r="A17" s="3" t="s">
        <v>28</v>
      </c>
      <c r="B17" s="15">
        <v>2</v>
      </c>
    </row>
    <row r="18" spans="1:2">
      <c r="A18" s="3" t="s">
        <v>29</v>
      </c>
      <c r="B18" s="15">
        <v>2</v>
      </c>
    </row>
    <row r="19" spans="1:2">
      <c r="A19" s="3" t="s">
        <v>4</v>
      </c>
      <c r="B19" s="15">
        <v>1</v>
      </c>
    </row>
    <row r="20" spans="1:2">
      <c r="A20" s="3" t="s">
        <v>5</v>
      </c>
      <c r="B20" s="15">
        <v>1</v>
      </c>
    </row>
    <row r="21" spans="1:2">
      <c r="A21" s="3" t="s">
        <v>7</v>
      </c>
      <c r="B21" s="15">
        <v>1</v>
      </c>
    </row>
    <row r="22" spans="1:2">
      <c r="A22" s="3" t="s">
        <v>13</v>
      </c>
      <c r="B22" s="15">
        <v>1</v>
      </c>
    </row>
    <row r="23" spans="1:2">
      <c r="A23" s="3" t="s">
        <v>16</v>
      </c>
      <c r="B23" s="15">
        <v>1</v>
      </c>
    </row>
    <row r="24" spans="1:2">
      <c r="A24" s="3" t="s">
        <v>17</v>
      </c>
      <c r="B24" s="15">
        <v>1</v>
      </c>
    </row>
    <row r="25" spans="1:2">
      <c r="A25" s="3" t="s">
        <v>18</v>
      </c>
      <c r="B25" s="15">
        <v>1</v>
      </c>
    </row>
    <row r="26" spans="1:2">
      <c r="A26" s="3" t="s">
        <v>19</v>
      </c>
      <c r="B26" s="15">
        <v>1</v>
      </c>
    </row>
    <row r="27" spans="1:2">
      <c r="A27" s="3" t="s">
        <v>22</v>
      </c>
      <c r="B27" s="15">
        <v>1</v>
      </c>
    </row>
    <row r="28" spans="1:2">
      <c r="A28" s="3" t="s">
        <v>23</v>
      </c>
      <c r="B28" s="15">
        <v>1</v>
      </c>
    </row>
    <row r="29" spans="1:2">
      <c r="A29" s="3" t="s">
        <v>26</v>
      </c>
      <c r="B29" s="15">
        <v>1</v>
      </c>
    </row>
  </sheetData>
  <sortState xmlns:xlrd2="http://schemas.microsoft.com/office/spreadsheetml/2017/richdata2" ref="A2:B29">
    <sortCondition descending="1" ref="B8:B29"/>
  </sortState>
  <mergeCells count="3">
    <mergeCell ref="E4:F4"/>
    <mergeCell ref="D2:F2"/>
    <mergeCell ref="D3:F3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BB54-EC8F-D243-89A5-1A9CD5C56FF9}">
  <dimension ref="A1:I34"/>
  <sheetViews>
    <sheetView topLeftCell="A11" zoomScale="137" zoomScaleNormal="137" workbookViewId="0">
      <selection activeCell="I38" sqref="I38"/>
    </sheetView>
  </sheetViews>
  <sheetFormatPr baseColWidth="10" defaultColWidth="21" defaultRowHeight="16"/>
  <cols>
    <col min="1" max="1" width="20.83203125" style="1" bestFit="1" customWidth="1"/>
    <col min="2" max="2" width="9.33203125" style="1" bestFit="1" customWidth="1"/>
    <col min="3" max="3" width="12.6640625" style="1" bestFit="1" customWidth="1"/>
    <col min="4" max="4" width="6.6640625" style="1" bestFit="1" customWidth="1"/>
    <col min="5" max="5" width="11.1640625" style="1" customWidth="1"/>
    <col min="6" max="16384" width="21" style="1"/>
  </cols>
  <sheetData>
    <row r="1" spans="1:9">
      <c r="A1" s="1" t="s">
        <v>60</v>
      </c>
      <c r="B1" s="1" t="s">
        <v>47</v>
      </c>
      <c r="C1" s="1" t="s">
        <v>62</v>
      </c>
      <c r="D1" s="1" t="s">
        <v>48</v>
      </c>
    </row>
    <row r="2" spans="1:9">
      <c r="A2" s="1" t="s">
        <v>17</v>
      </c>
      <c r="B2" s="12">
        <v>2000</v>
      </c>
      <c r="C2" s="12">
        <v>1270000</v>
      </c>
      <c r="D2" s="43">
        <f>C2/B2</f>
        <v>635</v>
      </c>
    </row>
    <row r="3" spans="1:9">
      <c r="A3" s="1" t="s">
        <v>4</v>
      </c>
      <c r="B3" s="12">
        <v>25000</v>
      </c>
      <c r="C3" s="12">
        <v>9800000</v>
      </c>
      <c r="D3" s="43">
        <f>C3/B3</f>
        <v>392</v>
      </c>
      <c r="F3" s="31" t="s">
        <v>49</v>
      </c>
      <c r="G3" s="31"/>
      <c r="H3" s="21"/>
      <c r="I3" s="21"/>
    </row>
    <row r="4" spans="1:9">
      <c r="A4" s="1" t="s">
        <v>26</v>
      </c>
      <c r="B4" s="12">
        <v>1000</v>
      </c>
      <c r="C4" s="12">
        <f>8500 + 235600</f>
        <v>244100</v>
      </c>
      <c r="D4" s="43">
        <f>C4/B4</f>
        <v>244.1</v>
      </c>
      <c r="F4" s="44" t="s">
        <v>27</v>
      </c>
      <c r="G4" s="44"/>
      <c r="H4" s="29"/>
      <c r="I4" s="29"/>
    </row>
    <row r="5" spans="1:9">
      <c r="A5" s="1" t="s">
        <v>18</v>
      </c>
      <c r="B5" s="12">
        <v>1000</v>
      </c>
      <c r="C5" s="12">
        <f>2600 + 218400</f>
        <v>221000</v>
      </c>
      <c r="D5" s="43">
        <f>C5/B5</f>
        <v>221</v>
      </c>
    </row>
    <row r="6" spans="1:9">
      <c r="A6" s="1" t="s">
        <v>23</v>
      </c>
      <c r="B6" s="12">
        <v>12000</v>
      </c>
      <c r="C6" s="12">
        <f>68600+1625600</f>
        <v>1694200</v>
      </c>
      <c r="D6" s="43">
        <f>C6/B6</f>
        <v>141.18333333333334</v>
      </c>
    </row>
    <row r="7" spans="1:9">
      <c r="A7" s="1" t="s">
        <v>19</v>
      </c>
      <c r="B7" s="12">
        <v>1000</v>
      </c>
      <c r="C7" s="12">
        <v>97400</v>
      </c>
      <c r="D7" s="43">
        <f>C7/B7</f>
        <v>97.4</v>
      </c>
    </row>
    <row r="8" spans="1:9">
      <c r="A8" s="1" t="s">
        <v>16</v>
      </c>
      <c r="B8" s="12">
        <v>3000</v>
      </c>
      <c r="C8" s="12">
        <f>139500 + 3900</f>
        <v>143400</v>
      </c>
      <c r="D8" s="43">
        <f>C8/B8</f>
        <v>47.8</v>
      </c>
    </row>
    <row r="9" spans="1:9">
      <c r="A9" s="1" t="s">
        <v>3</v>
      </c>
      <c r="B9" s="12">
        <v>5000</v>
      </c>
      <c r="C9" s="12">
        <v>223500</v>
      </c>
      <c r="D9" s="43">
        <f>C9/B9</f>
        <v>44.7</v>
      </c>
    </row>
    <row r="33" spans="1:9">
      <c r="A33" s="21" t="s">
        <v>48</v>
      </c>
      <c r="B33" s="26" t="s">
        <v>63</v>
      </c>
      <c r="C33" s="26"/>
      <c r="D33" s="26"/>
      <c r="E33" s="26"/>
      <c r="F33" s="26"/>
      <c r="G33" s="26"/>
      <c r="H33" s="21"/>
      <c r="I33" s="21"/>
    </row>
    <row r="34" spans="1:9">
      <c r="A34" s="19"/>
      <c r="B34" s="23" t="s">
        <v>58</v>
      </c>
      <c r="C34" s="23"/>
      <c r="D34" s="23"/>
      <c r="E34" s="23"/>
      <c r="F34" s="23"/>
      <c r="G34" s="23"/>
      <c r="H34" s="19"/>
      <c r="I34" s="19"/>
    </row>
  </sheetData>
  <sortState xmlns:xlrd2="http://schemas.microsoft.com/office/spreadsheetml/2017/richdata2" ref="A2:B9">
    <sortCondition descending="1" ref="B6:B9"/>
  </sortState>
  <mergeCells count="4">
    <mergeCell ref="B33:G33"/>
    <mergeCell ref="B34:G34"/>
    <mergeCell ref="F3:G3"/>
    <mergeCell ref="F4:G4"/>
  </mergeCells>
  <pageMargins left="0.7" right="0.7" top="0.75" bottom="0.75" header="0.3" footer="0.3"/>
  <pageSetup paperSize="9" scale="80" orientation="portrait" horizontalDpi="0" verticalDpi="0"/>
  <colBreaks count="1" manualBreakCount="1">
    <brk id="7" max="1048575" man="1"/>
  </colBreak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B459-03B8-C945-81E2-40E65F1C9970}">
  <dimension ref="A1:O54"/>
  <sheetViews>
    <sheetView topLeftCell="A18" zoomScaleNormal="100" workbookViewId="0">
      <selection activeCell="A45" sqref="A45:D46"/>
    </sheetView>
  </sheetViews>
  <sheetFormatPr baseColWidth="10" defaultRowHeight="16"/>
  <cols>
    <col min="1" max="1" width="18.33203125" style="19" bestFit="1" customWidth="1"/>
    <col min="2" max="2" width="6.6640625" style="19" bestFit="1" customWidth="1"/>
    <col min="3" max="3" width="14.6640625" style="22" bestFit="1" customWidth="1"/>
    <col min="4" max="4" width="9.6640625" style="22" bestFit="1" customWidth="1"/>
    <col min="5" max="5" width="14.6640625" style="19" bestFit="1" customWidth="1"/>
    <col min="6" max="6" width="11.33203125" style="19" bestFit="1" customWidth="1"/>
    <col min="7" max="7" width="14.6640625" style="19" bestFit="1" customWidth="1"/>
    <col min="8" max="8" width="11.33203125" style="19" bestFit="1" customWidth="1"/>
    <col min="9" max="9" width="14.6640625" style="19" customWidth="1"/>
    <col min="10" max="10" width="11.83203125" style="19" bestFit="1" customWidth="1"/>
    <col min="11" max="11" width="13.83203125" style="19" bestFit="1" customWidth="1"/>
    <col min="12" max="12" width="15.33203125" style="19" bestFit="1" customWidth="1"/>
    <col min="13" max="16384" width="10.83203125" style="19"/>
  </cols>
  <sheetData>
    <row r="1" spans="1:13">
      <c r="A1" s="32"/>
      <c r="B1" s="32"/>
      <c r="C1" s="33" t="s">
        <v>39</v>
      </c>
      <c r="D1" s="33"/>
      <c r="E1" s="33"/>
      <c r="F1" s="33"/>
      <c r="G1" s="33" t="s">
        <v>51</v>
      </c>
      <c r="H1" s="33"/>
      <c r="I1" s="33"/>
      <c r="J1" s="33"/>
    </row>
    <row r="2" spans="1:13" ht="34">
      <c r="A2" s="34" t="s">
        <v>59</v>
      </c>
      <c r="B2" s="42" t="s">
        <v>48</v>
      </c>
      <c r="C2" s="42" t="s">
        <v>55</v>
      </c>
      <c r="D2" s="42" t="s">
        <v>47</v>
      </c>
      <c r="E2" s="42" t="s">
        <v>43</v>
      </c>
      <c r="F2" s="42" t="s">
        <v>42</v>
      </c>
      <c r="G2" s="42" t="s">
        <v>45</v>
      </c>
      <c r="H2" s="42" t="s">
        <v>46</v>
      </c>
      <c r="I2" s="42" t="s">
        <v>56</v>
      </c>
      <c r="J2" s="42" t="s">
        <v>61</v>
      </c>
    </row>
    <row r="3" spans="1:13" ht="17">
      <c r="A3" s="34" t="s">
        <v>41</v>
      </c>
      <c r="B3" s="35">
        <f>Table4[[#This Row],[Total Visitors]]/Table4[[#This Row],[Hotels]]</f>
        <v>7.8109202313936397</v>
      </c>
      <c r="C3" s="36">
        <f>Table4[[#This Row],[Total Visitors (in Mil)]]/Table4[[#Totals],[Total Visitors (in Mil)]]</f>
        <v>0.15240285123016786</v>
      </c>
      <c r="D3" s="36">
        <f>Table4[[#This Row],[Hotels (Absolute)]]/Table4[[#Totals],[Hotels (Absolute)]]</f>
        <v>1.9511510387422795E-2</v>
      </c>
      <c r="E3" s="36">
        <v>0.12970000000000001</v>
      </c>
      <c r="F3" s="36">
        <v>0.1525</v>
      </c>
      <c r="G3" s="35">
        <v>1.1100000000000001</v>
      </c>
      <c r="H3" s="35">
        <v>264.01</v>
      </c>
      <c r="I3" s="35">
        <f>SUM(Table4[[#This Row],[International (in Mil)]:[Domestic (in Mil)]])</f>
        <v>265.12</v>
      </c>
      <c r="J3" s="37">
        <v>27800</v>
      </c>
    </row>
    <row r="4" spans="1:13" ht="17">
      <c r="A4" s="34" t="s">
        <v>2</v>
      </c>
      <c r="B4" s="35">
        <f>Table4[[#This Row],[Total Visitors]]/Table4[[#This Row],[Hotels]]</f>
        <v>4.6425049707167307</v>
      </c>
      <c r="C4" s="36">
        <f>Table4[[#This Row],[Total Visitors (in Mil)]]/Table4[[#Totals],[Total Visitors (in Mil)]]</f>
        <v>0.11078408829616004</v>
      </c>
      <c r="D4" s="36">
        <f>Table4[[#This Row],[Hotels (Absolute)]]/Table4[[#Totals],[Hotels (Absolute)]]</f>
        <v>2.3862998315553059E-2</v>
      </c>
      <c r="E4" s="36">
        <v>0</v>
      </c>
      <c r="F4" s="36">
        <v>0.11130000000000001</v>
      </c>
      <c r="G4" s="35"/>
      <c r="H4" s="35">
        <v>192.72</v>
      </c>
      <c r="I4" s="35">
        <f>SUM(Table4[[#This Row],[International (in Mil)]:[Domestic (in Mil)]])</f>
        <v>192.72</v>
      </c>
      <c r="J4" s="37">
        <v>34000</v>
      </c>
    </row>
    <row r="5" spans="1:13" ht="17">
      <c r="A5" s="34" t="s">
        <v>27</v>
      </c>
      <c r="B5" s="35">
        <f>Table4[[#This Row],[Total Visitors]]/Table4[[#This Row],[Hotels]]</f>
        <v>4.4985003290490884</v>
      </c>
      <c r="C5" s="36">
        <f>Table4[[#This Row],[Total Visitors (in Mil)]]/Table4[[#Totals],[Total Visitors (in Mil)]]</f>
        <v>0.18312255690963442</v>
      </c>
      <c r="D5" s="36">
        <f>Table4[[#This Row],[Hotels (Absolute)]]/Table4[[#Totals],[Hotels (Absolute)]]</f>
        <v>4.0707467714766986E-2</v>
      </c>
      <c r="E5" s="36">
        <v>7.5600000000000001E-2</v>
      </c>
      <c r="F5" s="36">
        <v>0.1837</v>
      </c>
      <c r="G5" s="35">
        <v>0.65</v>
      </c>
      <c r="H5" s="35">
        <v>317.91000000000003</v>
      </c>
      <c r="I5" s="35">
        <f>SUM(Table4[[#This Row],[International (in Mil)]:[Domestic (in Mil)]])</f>
        <v>318.56</v>
      </c>
      <c r="J5" s="37">
        <v>58000</v>
      </c>
    </row>
    <row r="6" spans="1:13" ht="17">
      <c r="A6" s="34" t="s">
        <v>12</v>
      </c>
      <c r="B6" s="35">
        <f>Table4[[#This Row],[Total Visitors]]/Table4[[#This Row],[Hotels]]</f>
        <v>3.7350219590710507</v>
      </c>
      <c r="C6" s="36">
        <f>Table4[[#This Row],[Total Visitors (in Mil)]]/Table4[[#Totals],[Total Visitors (in Mil)]]</f>
        <v>0.10485743849160727</v>
      </c>
      <c r="D6" s="36">
        <f>Table4[[#This Row],[Hotels (Absolute)]]/Table4[[#Totals],[Hotels (Absolute)]]</f>
        <v>2.8074115665356541E-2</v>
      </c>
      <c r="E6" s="36">
        <v>0</v>
      </c>
      <c r="F6" s="36">
        <v>0.10539999999999999</v>
      </c>
      <c r="G6" s="35"/>
      <c r="H6" s="35">
        <v>182.41</v>
      </c>
      <c r="I6" s="35">
        <f>SUM(Table4[[#This Row],[International (in Mil)]:[Domestic (in Mil)]])</f>
        <v>182.41</v>
      </c>
      <c r="J6" s="37">
        <v>40000</v>
      </c>
    </row>
    <row r="7" spans="1:13" ht="17">
      <c r="A7" s="34" t="s">
        <v>24</v>
      </c>
      <c r="B7" s="35">
        <f>Table4[[#This Row],[Total Visitors]]/Table4[[#This Row],[Hotels]]</f>
        <v>1.5462182745141571</v>
      </c>
      <c r="C7" s="36">
        <f>Table4[[#This Row],[Total Visitors (in Mil)]]/Table4[[#Totals],[Total Visitors (in Mil)]]</f>
        <v>0.12588526097953553</v>
      </c>
      <c r="D7" s="36">
        <f>Table4[[#This Row],[Hotels (Absolute)]]/Table4[[#Totals],[Hotels (Absolute)]]</f>
        <v>8.1414935429533972E-2</v>
      </c>
      <c r="E7" s="36">
        <v>4.7400000000000005E-2</v>
      </c>
      <c r="F7" s="36">
        <v>0.1263</v>
      </c>
      <c r="G7" s="35">
        <v>0.41</v>
      </c>
      <c r="H7" s="35">
        <v>218.58</v>
      </c>
      <c r="I7" s="35">
        <f>SUM(Table4[[#This Row],[International (in Mil)]:[Domestic (in Mil)]])</f>
        <v>218.99</v>
      </c>
      <c r="J7" s="37">
        <v>116000</v>
      </c>
    </row>
    <row r="8" spans="1:13" ht="17">
      <c r="A8" s="34" t="s">
        <v>25</v>
      </c>
      <c r="B8" s="35">
        <f>Table4[[#This Row],[Total Visitors]]/Table4[[#This Row],[Hotels]]</f>
        <v>1.4634297269149097</v>
      </c>
      <c r="C8" s="36">
        <f>Table4[[#This Row],[Total Visitors (in Mil)]]/Table4[[#Totals],[Total Visitors (in Mil)]]</f>
        <v>3.4921821108300763E-2</v>
      </c>
      <c r="D8" s="36">
        <f>Table4[[#This Row],[Hotels (Absolute)]]/Table4[[#Totals],[Hotels (Absolute)]]</f>
        <v>2.3862998315553059E-2</v>
      </c>
      <c r="E8" s="36">
        <v>0</v>
      </c>
      <c r="F8" s="36">
        <v>3.5099999999999999E-2</v>
      </c>
      <c r="G8" s="35"/>
      <c r="H8" s="35">
        <v>60.75</v>
      </c>
      <c r="I8" s="35">
        <f>SUM(Table4[[#This Row],[International (in Mil)]:[Domestic (in Mil)]])</f>
        <v>60.75</v>
      </c>
      <c r="J8" s="37">
        <v>34000</v>
      </c>
    </row>
    <row r="9" spans="1:13" ht="17">
      <c r="A9" s="34" t="s">
        <v>22</v>
      </c>
      <c r="B9" s="35">
        <f>Table4[[#This Row],[Total Visitors]]/Table4[[#This Row],[Hotels]]</f>
        <v>1.2368624332541325</v>
      </c>
      <c r="C9" s="36">
        <f>Table4[[#This Row],[Total Visitors (in Mil)]]/Table4[[#Totals],[Total Visitors (in Mil)]]</f>
        <v>6.2502874223959531E-2</v>
      </c>
      <c r="D9" s="36">
        <f>Table4[[#This Row],[Hotels (Absolute)]]/Table4[[#Totals],[Hotels (Absolute)]]</f>
        <v>5.0533408197641773E-2</v>
      </c>
      <c r="E9" s="36">
        <v>4.6199999999999998E-2</v>
      </c>
      <c r="F9" s="36">
        <v>6.2600000000000003E-2</v>
      </c>
      <c r="G9" s="35">
        <v>0.4</v>
      </c>
      <c r="H9" s="35">
        <v>108.33</v>
      </c>
      <c r="I9" s="35">
        <f>SUM(Table4[[#This Row],[International (in Mil)]:[Domestic (in Mil)]])</f>
        <v>108.73</v>
      </c>
      <c r="J9" s="37">
        <v>72000</v>
      </c>
    </row>
    <row r="10" spans="1:13" ht="17">
      <c r="A10" s="34" t="s">
        <v>8</v>
      </c>
      <c r="B10" s="35">
        <f>Table4[[#This Row],[Total Visitors]]/Table4[[#This Row],[Hotels]]</f>
        <v>1.0531921185018362</v>
      </c>
      <c r="C10" s="36">
        <f>Table4[[#This Row],[Total Visitors (in Mil)]]/Table4[[#Totals],[Total Visitors (in Mil)]]</f>
        <v>7.9092894918372042E-2</v>
      </c>
      <c r="D10" s="36">
        <f>Table4[[#This Row],[Hotels (Absolute)]]/Table4[[#Totals],[Hotels (Absolute)]]</f>
        <v>7.5098259404828754E-2</v>
      </c>
      <c r="E10" s="36">
        <v>0.20699999999999999</v>
      </c>
      <c r="F10" s="36">
        <v>7.85E-2</v>
      </c>
      <c r="G10" s="35">
        <v>1.78</v>
      </c>
      <c r="H10" s="35">
        <v>135.81</v>
      </c>
      <c r="I10" s="35">
        <f>SUM(Table4[[#This Row],[International (in Mil)]:[Domestic (in Mil)]])</f>
        <v>137.59</v>
      </c>
      <c r="J10" s="37">
        <v>107000</v>
      </c>
    </row>
    <row r="11" spans="1:13" ht="17">
      <c r="A11" s="34" t="s">
        <v>15</v>
      </c>
      <c r="B11" s="35">
        <f>Table4[[#This Row],[Total Visitors]]/Table4[[#This Row],[Hotels]]</f>
        <v>0.90584091903029318</v>
      </c>
      <c r="C11" s="36">
        <f>Table4[[#This Row],[Total Visitors (in Mil)]]/Table4[[#Totals],[Total Visitors (in Mil)]]</f>
        <v>6.4848240974936772E-2</v>
      </c>
      <c r="D11" s="36">
        <f>Table4[[#This Row],[Hotels (Absolute)]]/Table4[[#Totals],[Hotels (Absolute)]]</f>
        <v>7.1588994946659185E-2</v>
      </c>
      <c r="E11" s="36">
        <v>0.17600000000000002</v>
      </c>
      <c r="F11" s="36">
        <v>6.4299999999999996E-2</v>
      </c>
      <c r="G11" s="35">
        <v>1.51</v>
      </c>
      <c r="H11" s="35">
        <v>111.3</v>
      </c>
      <c r="I11" s="35">
        <f>SUM(Table4[[#This Row],[International (in Mil)]:[Domestic (in Mil)]])</f>
        <v>112.81</v>
      </c>
      <c r="J11" s="37">
        <v>102000</v>
      </c>
    </row>
    <row r="12" spans="1:13" ht="17">
      <c r="A12" s="34" t="s">
        <v>28</v>
      </c>
      <c r="B12" s="35">
        <f>Table4[[#This Row],[Total Visitors]]/Table4[[#This Row],[Hotels]]</f>
        <v>0.895045665670269</v>
      </c>
      <c r="C12" s="36">
        <f>Table4[[#This Row],[Total Visitors (in Mil)]]/Table4[[#Totals],[Total Visitors (in Mil)]]</f>
        <v>3.1409519429753965E-2</v>
      </c>
      <c r="D12" s="36">
        <f>Table4[[#This Row],[Hotels (Absolute)]]/Table4[[#Totals],[Hotels (Absolute)]]</f>
        <v>3.5092644581695677E-2</v>
      </c>
      <c r="E12" s="36">
        <v>0</v>
      </c>
      <c r="F12" s="36">
        <v>3.1600000000000003E-2</v>
      </c>
      <c r="G12" s="35"/>
      <c r="H12" s="35">
        <v>54.64</v>
      </c>
      <c r="I12" s="35">
        <f>SUM(Table4[[#This Row],[International (in Mil)]:[Domestic (in Mil)]])</f>
        <v>54.64</v>
      </c>
      <c r="J12" s="37">
        <v>50000</v>
      </c>
    </row>
    <row r="13" spans="1:13" ht="17">
      <c r="A13" s="34" t="s">
        <v>29</v>
      </c>
      <c r="B13" s="35">
        <f>Table4[[#This Row],[Total Visitors]]/Table4[[#This Row],[Hotels]]</f>
        <v>0.80567063904240122</v>
      </c>
      <c r="C13" s="36">
        <f>Table4[[#This Row],[Total Visitors (in Mil)]]/Table4[[#Totals],[Total Visitors (in Mil)]]</f>
        <v>4.9195217291331347E-2</v>
      </c>
      <c r="D13" s="36">
        <f>Table4[[#This Row],[Hotels (Absolute)]]/Table4[[#Totals],[Hotels (Absolute)]]</f>
        <v>6.1061201572150475E-2</v>
      </c>
      <c r="E13" s="36">
        <v>0.1207</v>
      </c>
      <c r="F13" s="36">
        <v>4.87E-2</v>
      </c>
      <c r="G13" s="35">
        <v>1.04</v>
      </c>
      <c r="H13" s="35">
        <v>84.54</v>
      </c>
      <c r="I13" s="35">
        <f>SUM(Table4[[#This Row],[International (in Mil)]:[Domestic (in Mil)]])</f>
        <v>85.580000000000013</v>
      </c>
      <c r="J13" s="38">
        <v>87000</v>
      </c>
    </row>
    <row r="14" spans="1:13" ht="17">
      <c r="A14" s="34" t="s">
        <v>21</v>
      </c>
      <c r="B14" s="35">
        <f>Table4[[#This Row],[Total Visitors]]/Table4[[#This Row],[Hotels]]</f>
        <v>2.4571165785237988E-2</v>
      </c>
      <c r="C14" s="36">
        <f>Table4[[#This Row],[Total Visitors (in Mil)]]/Table4[[#Totals],[Total Visitors (in Mil)]]</f>
        <v>1.8969878132904118E-4</v>
      </c>
      <c r="D14" s="36">
        <f>Table4[[#This Row],[Hotels (Absolute)]]/Table4[[#Totals],[Hotels (Absolute)]]</f>
        <v>7.7203818079730488E-3</v>
      </c>
      <c r="E14" s="36">
        <v>3.8399999999999997E-2</v>
      </c>
      <c r="F14" s="36">
        <v>0</v>
      </c>
      <c r="G14" s="35">
        <v>0.33</v>
      </c>
      <c r="H14" s="35"/>
      <c r="I14" s="35">
        <f>SUM(Table4[[#This Row],[International (in Mil)]:[Domestic (in Mil)]])</f>
        <v>0.33</v>
      </c>
      <c r="J14" s="37">
        <v>11000</v>
      </c>
    </row>
    <row r="15" spans="1:13" ht="17">
      <c r="A15" s="34" t="s">
        <v>14</v>
      </c>
      <c r="B15" s="35">
        <f>Table4[[#This Row],[Total Visitors]]/Table4[[#This Row],[Hotels]]</f>
        <v>1.1700555135827614E-2</v>
      </c>
      <c r="C15" s="36">
        <f>Table4[[#This Row],[Total Visitors (in Mil)]]/Table4[[#Totals],[Total Visitors (in Mil)]]</f>
        <v>1.1496895838123708E-4</v>
      </c>
      <c r="D15" s="36">
        <f>Table4[[#This Row],[Hotels (Absolute)]]/Table4[[#Totals],[Hotels (Absolute)]]</f>
        <v>9.8259404828747888E-3</v>
      </c>
      <c r="E15" s="36">
        <v>2.3799999999999998E-2</v>
      </c>
      <c r="F15" s="36">
        <v>0</v>
      </c>
      <c r="G15" s="35">
        <v>0.2</v>
      </c>
      <c r="H15" s="35"/>
      <c r="I15" s="35">
        <f>SUM(Table4[[#This Row],[International (in Mil)]:[Domestic (in Mil)]])</f>
        <v>0.2</v>
      </c>
      <c r="J15" s="37">
        <v>14000</v>
      </c>
      <c r="M15" s="20"/>
    </row>
    <row r="16" spans="1:13" ht="17">
      <c r="A16" s="34" t="s">
        <v>13</v>
      </c>
      <c r="B16" s="35">
        <f>Table4[[#This Row],[Total Visitors]]/Table4[[#This Row],[Hotels]]</f>
        <v>4.2658273932704837E-4</v>
      </c>
      <c r="C16" s="36">
        <f>Table4[[#This Row],[Total Visitors (in Mil)]]/Table4[[#Totals],[Total Visitors (in Mil)]]</f>
        <v>2.0119567716716486E-4</v>
      </c>
      <c r="D16" s="36">
        <f>Table4[[#This Row],[Hotels (Absolute)]]/Table4[[#Totals],[Hotels (Absolute)]]</f>
        <v>0.47164514317798989</v>
      </c>
      <c r="E16" s="36">
        <v>4.0199999999999993E-2</v>
      </c>
      <c r="F16" s="36">
        <v>0</v>
      </c>
      <c r="G16" s="35">
        <v>0.35</v>
      </c>
      <c r="H16" s="35"/>
      <c r="I16" s="35">
        <f>SUM(Table4[[#This Row],[International (in Mil)]:[Domestic (in Mil)]])</f>
        <v>0.35</v>
      </c>
      <c r="J16" s="37">
        <v>672000</v>
      </c>
      <c r="M16" s="20"/>
    </row>
    <row r="17" spans="1:15" ht="17">
      <c r="A17" s="34" t="s">
        <v>40</v>
      </c>
      <c r="B17" s="35">
        <v>0</v>
      </c>
      <c r="C17" s="36">
        <f>Table4[[#This Row],[Total Visitors (in Mil)]]/Table4[[#Totals],[Total Visitors (in Mil)]]</f>
        <v>4.7137272936307196E-4</v>
      </c>
      <c r="D17" s="36">
        <f>Table4[[#This Row],[Hotels (Absolute)]]/Table4[[#Totals],[Hotels (Absolute)]]</f>
        <v>0</v>
      </c>
      <c r="E17" s="36">
        <v>9.5000000000000001E-2</v>
      </c>
      <c r="F17" s="36">
        <v>0</v>
      </c>
      <c r="G17" s="35">
        <v>0.82</v>
      </c>
      <c r="H17" s="35"/>
      <c r="I17" s="35">
        <f>SUM(Table4[[#This Row],[International (in Mil)]:[Domestic (in Mil)]])</f>
        <v>0.82</v>
      </c>
      <c r="J17" s="37"/>
      <c r="K17" s="21"/>
      <c r="M17" s="20"/>
    </row>
    <row r="18" spans="1:15" ht="17">
      <c r="A18" s="34" t="s">
        <v>38</v>
      </c>
      <c r="B18" s="34"/>
      <c r="C18" s="39">
        <f>SUBTOTAL(109,Table4[Total Visitors])</f>
        <v>1</v>
      </c>
      <c r="D18" s="39">
        <f>SUBTOTAL(109,Table4[Hotels])</f>
        <v>1</v>
      </c>
      <c r="E18" s="39">
        <f>SUBTOTAL(109,Table4[International])</f>
        <v>1.0000000000000002</v>
      </c>
      <c r="F18" s="39">
        <f>SUBTOTAL(109,Table4[Domestic])</f>
        <v>0.99999999999999989</v>
      </c>
      <c r="G18" s="40">
        <f>SUBTOTAL(109,Table4[International (in Mil)])</f>
        <v>8.6</v>
      </c>
      <c r="H18" s="40">
        <f>SUBTOTAL(109,Table4[Domestic (in Mil)])</f>
        <v>1731</v>
      </c>
      <c r="I18" s="40">
        <f>SUBTOTAL(109,Table4[Total Visitors (in Mil)])</f>
        <v>1739.6</v>
      </c>
      <c r="J18" s="41">
        <f>SUBTOTAL(109,Table4[Hotels (Absolute)])</f>
        <v>1424800</v>
      </c>
      <c r="M18" s="20"/>
    </row>
    <row r="19" spans="1:15">
      <c r="O19" s="20"/>
    </row>
    <row r="20" spans="1:15">
      <c r="O20" s="20"/>
    </row>
    <row r="21" spans="1:15">
      <c r="O21" s="20"/>
    </row>
    <row r="22" spans="1:15">
      <c r="O22" s="20"/>
    </row>
    <row r="23" spans="1:15">
      <c r="O23" s="20"/>
    </row>
    <row r="24" spans="1:15">
      <c r="O24" s="20"/>
    </row>
    <row r="25" spans="1:15">
      <c r="O25" s="20"/>
    </row>
    <row r="26" spans="1:15">
      <c r="O26" s="20"/>
    </row>
    <row r="27" spans="1:15">
      <c r="O27" s="20"/>
    </row>
    <row r="28" spans="1:15">
      <c r="O28" s="20"/>
    </row>
    <row r="29" spans="1:15">
      <c r="O29" s="20"/>
    </row>
    <row r="43" spans="1:10">
      <c r="A43" s="21"/>
      <c r="B43" s="21"/>
      <c r="C43" s="25"/>
      <c r="D43" s="25"/>
      <c r="E43" s="21"/>
      <c r="F43" s="21"/>
      <c r="G43" s="21"/>
      <c r="H43" s="21"/>
      <c r="I43" s="21"/>
      <c r="J43" s="21"/>
    </row>
    <row r="44" spans="1:10">
      <c r="A44" s="21"/>
      <c r="B44" s="21"/>
      <c r="C44" s="25"/>
      <c r="D44" s="25"/>
      <c r="E44" s="21"/>
      <c r="F44" s="21"/>
      <c r="G44" s="21"/>
      <c r="H44" s="21"/>
      <c r="I44" s="21"/>
      <c r="J44" s="21"/>
    </row>
    <row r="45" spans="1:10">
      <c r="A45" s="26" t="s">
        <v>49</v>
      </c>
      <c r="B45" s="26"/>
      <c r="C45" s="26"/>
      <c r="D45" s="26"/>
      <c r="E45" s="21"/>
      <c r="F45" s="21"/>
      <c r="G45" s="21"/>
      <c r="H45" s="21"/>
      <c r="I45" s="21"/>
      <c r="J45" s="21"/>
    </row>
    <row r="46" spans="1:10">
      <c r="A46" s="27" t="s">
        <v>27</v>
      </c>
      <c r="B46" s="28"/>
      <c r="C46" s="29"/>
      <c r="D46" s="29"/>
      <c r="E46" s="21"/>
      <c r="F46" s="21"/>
      <c r="G46" s="21"/>
      <c r="H46" s="21"/>
      <c r="I46" s="21"/>
      <c r="J46" s="21"/>
    </row>
    <row r="47" spans="1:10">
      <c r="A47" s="28"/>
      <c r="B47" s="28"/>
      <c r="C47" s="29"/>
      <c r="D47" s="29"/>
      <c r="E47" s="21"/>
      <c r="F47" s="21"/>
      <c r="G47" s="21"/>
      <c r="H47" s="21"/>
      <c r="I47" s="21"/>
      <c r="J47" s="21"/>
    </row>
    <row r="48" spans="1:10">
      <c r="A48" s="26" t="s">
        <v>50</v>
      </c>
      <c r="B48" s="26"/>
      <c r="C48" s="26"/>
      <c r="D48" s="29"/>
      <c r="E48" s="21"/>
      <c r="F48" s="21"/>
      <c r="G48" s="21"/>
      <c r="H48" s="21"/>
      <c r="I48" s="21"/>
      <c r="J48" s="21"/>
    </row>
    <row r="49" spans="1:10">
      <c r="A49" s="30" t="s">
        <v>52</v>
      </c>
      <c r="B49" s="30"/>
      <c r="C49" s="30"/>
      <c r="D49" s="29"/>
      <c r="E49" s="21"/>
      <c r="F49" s="21"/>
      <c r="G49" s="21"/>
      <c r="H49" s="21"/>
      <c r="I49" s="21"/>
      <c r="J49" s="21"/>
    </row>
    <row r="50" spans="1:10">
      <c r="A50" s="30" t="s">
        <v>53</v>
      </c>
      <c r="B50" s="30"/>
      <c r="C50" s="30"/>
      <c r="D50" s="29"/>
      <c r="E50" s="21"/>
      <c r="F50" s="21"/>
      <c r="G50" s="21"/>
      <c r="H50" s="21"/>
      <c r="I50" s="21"/>
      <c r="J50" s="21"/>
    </row>
    <row r="51" spans="1:10">
      <c r="A51" s="30" t="s">
        <v>54</v>
      </c>
      <c r="B51" s="30"/>
      <c r="C51" s="30"/>
      <c r="D51" s="30"/>
      <c r="E51" s="30"/>
      <c r="F51" s="30"/>
      <c r="G51" s="30"/>
      <c r="H51" s="21"/>
      <c r="I51" s="21"/>
      <c r="J51" s="21"/>
    </row>
    <row r="52" spans="1:10">
      <c r="A52" s="21"/>
      <c r="B52" s="21"/>
      <c r="C52" s="25"/>
      <c r="D52" s="25"/>
      <c r="E52" s="21"/>
      <c r="F52" s="21"/>
      <c r="G52" s="21"/>
      <c r="H52" s="21"/>
      <c r="I52" s="21"/>
      <c r="J52" s="21"/>
    </row>
    <row r="53" spans="1:10">
      <c r="A53" s="21" t="s">
        <v>48</v>
      </c>
      <c r="B53" s="26" t="s">
        <v>57</v>
      </c>
      <c r="C53" s="26"/>
      <c r="D53" s="26"/>
      <c r="E53" s="26"/>
      <c r="F53" s="26"/>
      <c r="G53" s="26"/>
      <c r="H53" s="26"/>
      <c r="I53" s="26"/>
      <c r="J53" s="21"/>
    </row>
    <row r="54" spans="1:10">
      <c r="B54" s="23" t="s">
        <v>58</v>
      </c>
      <c r="C54" s="23"/>
      <c r="D54" s="23"/>
      <c r="E54" s="23"/>
      <c r="F54" s="23"/>
      <c r="G54" s="23"/>
      <c r="H54" s="23"/>
      <c r="I54" s="23"/>
    </row>
  </sheetData>
  <sortState xmlns:xlrd2="http://schemas.microsoft.com/office/spreadsheetml/2017/richdata2" ref="K3:L17">
    <sortCondition ref="K3:K17"/>
  </sortState>
  <mergeCells count="9">
    <mergeCell ref="B54:I54"/>
    <mergeCell ref="A45:D45"/>
    <mergeCell ref="A48:C48"/>
    <mergeCell ref="A49:C49"/>
    <mergeCell ref="A50:C50"/>
    <mergeCell ref="A51:G51"/>
    <mergeCell ref="B53:I53"/>
    <mergeCell ref="C1:F1"/>
    <mergeCell ref="G1:J1"/>
  </mergeCells>
  <phoneticPr fontId="25" type="noConversion"/>
  <pageMargins left="0.7" right="0.7" top="0.75" bottom="0.75" header="0.3" footer="0.3"/>
  <pageSetup paperSize="9" scale="51" orientation="portrait" horizontalDpi="0" verticalDpi="0"/>
  <colBreaks count="1" manualBreakCount="1">
    <brk id="10" max="50" man="1"/>
  </colBreaks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4F8E-9D6C-D648-90F2-40B095BC02AC}">
  <dimension ref="A1:D35"/>
  <sheetViews>
    <sheetView zoomScaleNormal="100" workbookViewId="0">
      <selection activeCell="G23" sqref="G23"/>
    </sheetView>
  </sheetViews>
  <sheetFormatPr baseColWidth="10" defaultRowHeight="16"/>
  <cols>
    <col min="1" max="1" width="20.83203125" style="1" bestFit="1" customWidth="1"/>
    <col min="2" max="2" width="12.83203125" style="1" bestFit="1" customWidth="1"/>
    <col min="3" max="3" width="14.6640625" style="1" bestFit="1" customWidth="1"/>
    <col min="4" max="4" width="22.6640625" style="1" bestFit="1" customWidth="1"/>
    <col min="5" max="16384" width="10.83203125" style="1"/>
  </cols>
  <sheetData>
    <row r="1" spans="1:4" ht="17" thickBot="1">
      <c r="A1" s="2" t="s">
        <v>0</v>
      </c>
      <c r="B1" s="2" t="s">
        <v>33</v>
      </c>
      <c r="C1" s="2" t="s">
        <v>34</v>
      </c>
      <c r="D1" s="2" t="s">
        <v>35</v>
      </c>
    </row>
    <row r="2" spans="1:4">
      <c r="A2" s="3" t="s">
        <v>13</v>
      </c>
      <c r="B2" s="4">
        <v>45444</v>
      </c>
      <c r="C2" s="5">
        <v>45580</v>
      </c>
      <c r="D2" s="1">
        <f>_xlfn.DAYS(Table24[[#This Row],[Retreat Date]],Table24[[#This Row],[Onset Date]])</f>
        <v>136</v>
      </c>
    </row>
    <row r="3" spans="1:4">
      <c r="A3" s="3" t="s">
        <v>16</v>
      </c>
      <c r="B3" s="4">
        <v>45444</v>
      </c>
      <c r="C3" s="5">
        <v>45580</v>
      </c>
      <c r="D3" s="1">
        <f>_xlfn.DAYS(Table24[[#This Row],[Retreat Date]],Table24[[#This Row],[Onset Date]])</f>
        <v>136</v>
      </c>
    </row>
    <row r="4" spans="1:4">
      <c r="A4" s="3" t="s">
        <v>17</v>
      </c>
      <c r="B4" s="4">
        <v>45444</v>
      </c>
      <c r="C4" s="5">
        <v>45580</v>
      </c>
      <c r="D4" s="1">
        <f>_xlfn.DAYS(Table24[[#This Row],[Retreat Date]],Table24[[#This Row],[Onset Date]])</f>
        <v>136</v>
      </c>
    </row>
    <row r="5" spans="1:4">
      <c r="A5" s="3" t="s">
        <v>18</v>
      </c>
      <c r="B5" s="4">
        <v>45444</v>
      </c>
      <c r="C5" s="5">
        <v>45580</v>
      </c>
      <c r="D5" s="1">
        <f>_xlfn.DAYS(Table24[[#This Row],[Retreat Date]],Table24[[#This Row],[Onset Date]])</f>
        <v>136</v>
      </c>
    </row>
    <row r="6" spans="1:4">
      <c r="A6" s="3" t="s">
        <v>24</v>
      </c>
      <c r="B6" s="4">
        <v>45444</v>
      </c>
      <c r="C6" s="5">
        <v>45580</v>
      </c>
      <c r="D6" s="1">
        <f>_xlfn.DAYS(Table24[[#This Row],[Retreat Date]],Table24[[#This Row],[Onset Date]])</f>
        <v>136</v>
      </c>
    </row>
    <row r="7" spans="1:4">
      <c r="A7" s="3" t="s">
        <v>26</v>
      </c>
      <c r="B7" s="4">
        <v>45444</v>
      </c>
      <c r="C7" s="5">
        <v>45580</v>
      </c>
      <c r="D7" s="1">
        <f>_xlfn.DAYS(Table24[[#This Row],[Retreat Date]],Table24[[#This Row],[Onset Date]])</f>
        <v>136</v>
      </c>
    </row>
    <row r="8" spans="1:4">
      <c r="A8" s="3" t="s">
        <v>2</v>
      </c>
      <c r="B8" s="4">
        <v>45448</v>
      </c>
      <c r="C8" s="5">
        <v>45580</v>
      </c>
      <c r="D8" s="1">
        <f>_xlfn.DAYS(Table24[[#This Row],[Retreat Date]],Table24[[#This Row],[Onset Date]])</f>
        <v>132</v>
      </c>
    </row>
    <row r="9" spans="1:4">
      <c r="A9" s="3" t="s">
        <v>4</v>
      </c>
      <c r="B9" s="4">
        <v>45448</v>
      </c>
      <c r="C9" s="5">
        <v>45580</v>
      </c>
      <c r="D9" s="1">
        <f>_xlfn.DAYS(Table24[[#This Row],[Retreat Date]],Table24[[#This Row],[Onset Date]])</f>
        <v>132</v>
      </c>
    </row>
    <row r="10" spans="1:4">
      <c r="A10" s="3" t="s">
        <v>12</v>
      </c>
      <c r="B10" s="4">
        <v>45448</v>
      </c>
      <c r="C10" s="5">
        <v>45580</v>
      </c>
      <c r="D10" s="1">
        <f>_xlfn.DAYS(Table24[[#This Row],[Retreat Date]],Table24[[#This Row],[Onset Date]])</f>
        <v>132</v>
      </c>
    </row>
    <row r="11" spans="1:4">
      <c r="A11" s="3" t="s">
        <v>19</v>
      </c>
      <c r="B11" s="4">
        <v>45448</v>
      </c>
      <c r="C11" s="5">
        <v>45580</v>
      </c>
      <c r="D11" s="1">
        <f>_xlfn.DAYS(Table24[[#This Row],[Retreat Date]],Table24[[#This Row],[Onset Date]])</f>
        <v>132</v>
      </c>
    </row>
    <row r="12" spans="1:4">
      <c r="A12" s="3" t="s">
        <v>25</v>
      </c>
      <c r="B12" s="4">
        <v>45448</v>
      </c>
      <c r="C12" s="5">
        <v>45580</v>
      </c>
      <c r="D12" s="1">
        <f>_xlfn.DAYS(Table24[[#This Row],[Retreat Date]],Table24[[#This Row],[Onset Date]])</f>
        <v>132</v>
      </c>
    </row>
    <row r="13" spans="1:4">
      <c r="A13" s="3" t="s">
        <v>7</v>
      </c>
      <c r="B13" s="4">
        <v>45453</v>
      </c>
      <c r="C13" s="5">
        <v>45580</v>
      </c>
      <c r="D13" s="1">
        <f>_xlfn.DAYS(Table24[[#This Row],[Retreat Date]],Table24[[#This Row],[Onset Date]])</f>
        <v>127</v>
      </c>
    </row>
    <row r="14" spans="1:4">
      <c r="A14" s="3" t="s">
        <v>15</v>
      </c>
      <c r="B14" s="4">
        <v>45453</v>
      </c>
      <c r="C14" s="5">
        <v>45580</v>
      </c>
      <c r="D14" s="1">
        <f>_xlfn.DAYS(Table24[[#This Row],[Retreat Date]],Table24[[#This Row],[Onset Date]])</f>
        <v>127</v>
      </c>
    </row>
    <row r="15" spans="1:4">
      <c r="A15" s="3" t="s">
        <v>20</v>
      </c>
      <c r="B15" s="4">
        <v>45453</v>
      </c>
      <c r="C15" s="5">
        <v>45580</v>
      </c>
      <c r="D15" s="1">
        <f>_xlfn.DAYS(Table24[[#This Row],[Retreat Date]],Table24[[#This Row],[Onset Date]])</f>
        <v>127</v>
      </c>
    </row>
    <row r="16" spans="1:4">
      <c r="A16" s="3" t="s">
        <v>23</v>
      </c>
      <c r="B16" s="4">
        <v>45453</v>
      </c>
      <c r="C16" s="5">
        <v>45580</v>
      </c>
      <c r="D16" s="1">
        <f>_xlfn.DAYS(Table24[[#This Row],[Retreat Date]],Table24[[#This Row],[Onset Date]])</f>
        <v>127</v>
      </c>
    </row>
    <row r="17" spans="1:4">
      <c r="A17" s="3" t="s">
        <v>29</v>
      </c>
      <c r="B17" s="4">
        <v>45453</v>
      </c>
      <c r="C17" s="5">
        <v>45580</v>
      </c>
      <c r="D17" s="1">
        <f>_xlfn.DAYS(Table24[[#This Row],[Retreat Date]],Table24[[#This Row],[Onset Date]])</f>
        <v>127</v>
      </c>
    </row>
    <row r="18" spans="1:4">
      <c r="A18" s="3" t="s">
        <v>5</v>
      </c>
      <c r="B18" s="4">
        <v>45458</v>
      </c>
      <c r="C18" s="5">
        <v>45580</v>
      </c>
      <c r="D18" s="1">
        <f>_xlfn.DAYS(Table24[[#This Row],[Retreat Date]],Table24[[#This Row],[Onset Date]])</f>
        <v>122</v>
      </c>
    </row>
    <row r="19" spans="1:4">
      <c r="A19" s="3" t="s">
        <v>6</v>
      </c>
      <c r="B19" s="4">
        <v>45458</v>
      </c>
      <c r="C19" s="5">
        <v>45580</v>
      </c>
      <c r="D19" s="1">
        <f>_xlfn.DAYS(Table24[[#This Row],[Retreat Date]],Table24[[#This Row],[Onset Date]])</f>
        <v>122</v>
      </c>
    </row>
    <row r="20" spans="1:4">
      <c r="A20" s="3" t="s">
        <v>11</v>
      </c>
      <c r="B20" s="4">
        <v>45458</v>
      </c>
      <c r="C20" s="5">
        <v>45580</v>
      </c>
      <c r="D20" s="1">
        <f>_xlfn.DAYS(Table24[[#This Row],[Retreat Date]],Table24[[#This Row],[Onset Date]])</f>
        <v>122</v>
      </c>
    </row>
    <row r="21" spans="1:4">
      <c r="A21" s="3" t="s">
        <v>14</v>
      </c>
      <c r="B21" s="4">
        <v>45458</v>
      </c>
      <c r="C21" s="5">
        <v>45580</v>
      </c>
      <c r="D21" s="1">
        <f>_xlfn.DAYS(Table24[[#This Row],[Retreat Date]],Table24[[#This Row],[Onset Date]])</f>
        <v>122</v>
      </c>
    </row>
    <row r="22" spans="1:4">
      <c r="A22" s="3" t="s">
        <v>8</v>
      </c>
      <c r="B22" s="4">
        <v>45458</v>
      </c>
      <c r="C22" s="5">
        <v>45566</v>
      </c>
      <c r="D22" s="1">
        <f>_xlfn.DAYS(Table24[[#This Row],[Retreat Date]],Table24[[#This Row],[Onset Date]])</f>
        <v>108</v>
      </c>
    </row>
    <row r="23" spans="1:4">
      <c r="A23" s="3" t="s">
        <v>10</v>
      </c>
      <c r="B23" s="4">
        <v>45474</v>
      </c>
      <c r="C23" s="5">
        <v>45566</v>
      </c>
      <c r="D23" s="1">
        <f>_xlfn.DAYS(Table24[[#This Row],[Retreat Date]],Table24[[#This Row],[Onset Date]])</f>
        <v>92</v>
      </c>
    </row>
    <row r="24" spans="1:4">
      <c r="A24" s="3" t="s">
        <v>27</v>
      </c>
      <c r="B24" s="4">
        <v>45474</v>
      </c>
      <c r="C24" s="5">
        <v>45566</v>
      </c>
      <c r="D24" s="1">
        <f>_xlfn.DAYS(Table24[[#This Row],[Retreat Date]],Table24[[#This Row],[Onset Date]])</f>
        <v>92</v>
      </c>
    </row>
    <row r="25" spans="1:4">
      <c r="A25" s="3" t="s">
        <v>28</v>
      </c>
      <c r="B25" s="4">
        <v>45474</v>
      </c>
      <c r="C25" s="5">
        <v>45566</v>
      </c>
      <c r="D25" s="1">
        <f>_xlfn.DAYS(Table24[[#This Row],[Retreat Date]],Table24[[#This Row],[Onset Date]])</f>
        <v>92</v>
      </c>
    </row>
    <row r="26" spans="1:4">
      <c r="A26" s="3" t="s">
        <v>9</v>
      </c>
      <c r="B26" s="4">
        <v>45488</v>
      </c>
      <c r="C26" s="5">
        <v>45566</v>
      </c>
      <c r="D26" s="1">
        <f>_xlfn.DAYS(Table24[[#This Row],[Retreat Date]],Table24[[#This Row],[Onset Date]])</f>
        <v>78</v>
      </c>
    </row>
    <row r="27" spans="1:4">
      <c r="A27" s="3" t="s">
        <v>21</v>
      </c>
      <c r="B27" s="4">
        <v>45474</v>
      </c>
      <c r="C27" s="5">
        <v>45550</v>
      </c>
      <c r="D27" s="1">
        <f>_xlfn.DAYS(Table24[[#This Row],[Retreat Date]],Table24[[#This Row],[Onset Date]])</f>
        <v>76</v>
      </c>
    </row>
    <row r="28" spans="1:4">
      <c r="A28" s="3" t="s">
        <v>22</v>
      </c>
      <c r="B28" s="4">
        <v>45488</v>
      </c>
      <c r="C28" s="5">
        <v>45550</v>
      </c>
      <c r="D28" s="1">
        <f>_xlfn.DAYS(Table24[[#This Row],[Retreat Date]],Table24[[#This Row],[Onset Date]])</f>
        <v>62</v>
      </c>
    </row>
    <row r="29" spans="1:4">
      <c r="A29" s="3" t="s">
        <v>3</v>
      </c>
      <c r="B29" s="4"/>
      <c r="C29" s="5"/>
    </row>
    <row r="30" spans="1:4">
      <c r="A30" s="3" t="s">
        <v>36</v>
      </c>
      <c r="B30" s="6"/>
      <c r="C30" s="7"/>
    </row>
    <row r="31" spans="1:4">
      <c r="A31" s="3" t="s">
        <v>37</v>
      </c>
      <c r="B31" s="6"/>
      <c r="C31" s="7"/>
    </row>
    <row r="32" spans="1:4">
      <c r="A32" s="3" t="s">
        <v>38</v>
      </c>
      <c r="B32" s="4">
        <f>AVERAGEA(Table24[Onset Date])</f>
        <v>45456.703703703701</v>
      </c>
      <c r="C32" s="4">
        <f>AVERAGEA(Table24[Retreat Date])</f>
        <v>45575.185185185182</v>
      </c>
      <c r="D32" s="24">
        <f>SUBTOTAL(101,Table24[No.of Monsoon Days])</f>
        <v>118.48148148148148</v>
      </c>
    </row>
    <row r="33" spans="1:3">
      <c r="B33" s="5"/>
    </row>
    <row r="34" spans="1:3">
      <c r="A34" s="8" t="s">
        <v>44</v>
      </c>
      <c r="B34" s="8"/>
      <c r="C34" s="8"/>
    </row>
    <row r="35" spans="1:3">
      <c r="A35" s="9" t="str">
        <f>_xlfn.CONCAT(TEXT(ROUND(Table24[[#Totals],[No.of Monsoon Days]], 0), "000"), " Days")</f>
        <v>118 Days</v>
      </c>
      <c r="B35" s="9"/>
      <c r="C35" s="9"/>
    </row>
  </sheetData>
  <mergeCells count="2">
    <mergeCell ref="A34:C34"/>
    <mergeCell ref="A35:C35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Question 1</vt:lpstr>
      <vt:lpstr>Question 2</vt:lpstr>
      <vt:lpstr>Question 3</vt:lpstr>
      <vt:lpstr>Question 4</vt:lpstr>
      <vt:lpstr>Question 5</vt:lpstr>
      <vt:lpstr>'Question 3'!Print_Area</vt:lpstr>
      <vt:lpstr>'Question 4'!Print_Area</vt:lpstr>
      <vt:lpstr>'Question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Shah</dc:creator>
  <cp:lastModifiedBy>Siddhant Shah</cp:lastModifiedBy>
  <cp:lastPrinted>2024-02-12T14:22:38Z</cp:lastPrinted>
  <dcterms:created xsi:type="dcterms:W3CDTF">2024-02-08T06:50:06Z</dcterms:created>
  <dcterms:modified xsi:type="dcterms:W3CDTF">2024-02-12T14:22:40Z</dcterms:modified>
</cp:coreProperties>
</file>