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61" documentId="13_ncr:1_{145D04E8-C3E0-42F2-B38A-33DC93AC5534}" xr6:coauthVersionLast="47" xr6:coauthVersionMax="47" xr10:uidLastSave="{8BDAD622-1E5A-447E-AD03-BAEDF5EA8090}"/>
  <bookViews>
    <workbookView xWindow="19090" yWindow="-110" windowWidth="19420" windowHeight="10300" tabRatio="635" firstSheet="7"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 i="25" l="1"/>
  <c r="Q17" i="25"/>
  <c r="R17" i="25"/>
  <c r="R11" i="25"/>
  <c r="R7" i="25"/>
  <c r="Q15" i="25"/>
  <c r="P15" i="25"/>
  <c r="O15" i="25"/>
  <c r="Q7" i="25"/>
  <c r="Q21" i="48"/>
  <c r="P21" i="48"/>
  <c r="O21" i="48"/>
  <c r="N21" i="48"/>
  <c r="M21" i="48"/>
  <c r="L21" i="48"/>
  <c r="Q19" i="25" l="1"/>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0 out of 136 orders
</t>
        </r>
      </text>
    </comment>
    <comment ref="P15" authorId="1" shapeId="0" xr:uid="{7C97BDE1-30E3-404B-9263-793CCD0F646C}">
      <text>
        <r>
          <rPr>
            <sz val="11"/>
            <color theme="1"/>
            <rFont val="Aptos Narrow"/>
            <family val="2"/>
            <scheme val="minor"/>
          </rPr>
          <t>Paste, Sagar:
96 out of 96 shipments did not face any regulatory blocks</t>
        </r>
      </text>
    </comment>
    <comment ref="Q15" authorId="1" shapeId="0" xr:uid="{A5F1FB88-3574-43ED-95B7-57F4869E0DA0}">
      <text>
        <r>
          <rPr>
            <sz val="11"/>
            <color theme="1"/>
            <rFont val="Aptos Narrow"/>
            <family val="2"/>
            <scheme val="minor"/>
          </rPr>
          <t>Paste, Sagar:
0 out 132 orders faced regulatory hurdles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<sst xmlns="http://schemas.openxmlformats.org/spreadsheetml/2006/main" count="3635" uniqueCount="901">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</sst>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5" fillId="5" borderId="13"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5" xfId="0" applyFont="1" applyFill="1" applyBorder="1" applyAlignment="1">
      <alignment horizontal="center" vertical="center"/>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2"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applyFont="1" applyBorder="1" applyAlignment="1">
      <alignment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2" xfId="0" applyFont="1" applyBorder="1" applyAlignment="1">
      <alignment horizontal="center" vertical="center"/>
    </xf>
    <xf numFmtId="0" fontId="0" fillId="0" borderId="1" xfId="0" applyBorder="1" applyAlignment="1">
      <alignment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12" fillId="5" borderId="2" xfId="0" applyFont="1" applyFill="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5" borderId="2" xfId="0" applyFont="1" applyFill="1" applyBorder="1" applyAlignment="1">
      <alignment horizontal="center" vertical="center"/>
    </xf>
    <xf numFmtId="0" fontId="16" fillId="5" borderId="2" xfId="0" applyFont="1" applyFill="1" applyBorder="1" applyAlignment="1">
      <alignment horizontal="left" vertical="center" readingOrder="1"/>
    </xf>
    <xf numFmtId="0" fontId="16" fillId="5" borderId="2" xfId="0" applyFont="1" applyFill="1" applyBorder="1" applyAlignment="1">
      <alignment horizontal="center" vertical="center" wrapText="1" readingOrder="1"/>
    </xf>
    <xf numFmtId="0" fontId="16" fillId="5" borderId="2" xfId="0" applyFont="1" applyFill="1" applyBorder="1" applyAlignment="1">
      <alignment horizontal="left" vertical="center" wrapText="1" readingOrder="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2" fillId="5" borderId="2" xfId="0" applyFont="1" applyFill="1" applyBorder="1" applyAlignment="1">
      <alignment horizontal="left" vertical="center"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5"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0</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0.83333333333333337</c:v>
                </c:pt>
                <c:pt idx="9">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1</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0.83333333333333337</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pt idx="9">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1</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18" t="str">
        <f ca="1">"Current Month-Year " &amp; ":" &amp; TEXT(TODAY(),"YYYY-MM")</f>
        <v>Current Month-Year :2026-10</v>
      </c>
      <c r="D4" s="418"/>
      <c r="E4" s="418"/>
      <c r="F4" s="418"/>
      <c r="G4" s="418"/>
      <c r="H4" s="418"/>
      <c r="I4" s="418"/>
      <c r="J4" s="418"/>
      <c r="K4" s="418"/>
      <c r="L4" s="418"/>
      <c r="M4" s="418"/>
      <c r="N4" s="418"/>
      <c r="O4" s="418"/>
      <c r="P4" s="418"/>
      <c r="Q4" s="418"/>
      <c r="R4" s="418"/>
      <c r="S4" s="418"/>
      <c r="T4" s="418"/>
      <c r="U4" s="418"/>
      <c r="V4" s="418"/>
      <c r="W4" s="418"/>
      <c r="X4" s="418"/>
      <c r="Y4" s="418"/>
      <c r="Z4" s="418"/>
      <c r="AA4" s="418"/>
    </row>
    <row r="5" spans="1:27" s="53" customFormat="1" thickBot="1">
      <c r="A5" s="419" t="s">
        <v>1</v>
      </c>
      <c r="B5" s="419"/>
      <c r="C5" s="421" t="s">
        <v>2</v>
      </c>
      <c r="D5" s="415" t="s">
        <v>3</v>
      </c>
      <c r="E5" s="421" t="s">
        <v>4</v>
      </c>
      <c r="F5" s="417" t="s">
        <v>5</v>
      </c>
      <c r="G5" s="417" t="s">
        <v>6</v>
      </c>
      <c r="H5" s="417" t="s">
        <v>7</v>
      </c>
      <c r="I5" s="417" t="s">
        <v>8</v>
      </c>
      <c r="J5" s="417" t="s">
        <v>9</v>
      </c>
      <c r="K5" s="422" t="s">
        <v>10</v>
      </c>
      <c r="L5" s="422" t="s">
        <v>11</v>
      </c>
      <c r="M5" s="422" t="s">
        <v>12</v>
      </c>
      <c r="N5" s="422" t="s">
        <v>13</v>
      </c>
      <c r="O5" s="422" t="s">
        <v>14</v>
      </c>
      <c r="P5" s="431" t="s">
        <v>15</v>
      </c>
      <c r="Q5" s="422" t="s">
        <v>16</v>
      </c>
      <c r="R5" s="433" t="s">
        <v>17</v>
      </c>
      <c r="S5" s="429" t="s">
        <v>18</v>
      </c>
      <c r="T5" s="422" t="s">
        <v>19</v>
      </c>
      <c r="U5" s="422" t="s">
        <v>20</v>
      </c>
      <c r="V5" s="422" t="s">
        <v>21</v>
      </c>
      <c r="W5" s="415" t="s">
        <v>22</v>
      </c>
      <c r="X5" s="422" t="s">
        <v>23</v>
      </c>
      <c r="Y5" s="422" t="s">
        <v>24</v>
      </c>
      <c r="Z5" s="415" t="s">
        <v>25</v>
      </c>
      <c r="AA5" s="425" t="s">
        <v>26</v>
      </c>
    </row>
    <row r="6" spans="1:27" s="53" customFormat="1" ht="24.6" customHeight="1">
      <c r="A6" s="420"/>
      <c r="B6" s="420"/>
      <c r="C6" s="421"/>
      <c r="D6" s="416"/>
      <c r="E6" s="421"/>
      <c r="F6" s="417"/>
      <c r="G6" s="417"/>
      <c r="H6" s="417"/>
      <c r="I6" s="417"/>
      <c r="J6" s="417"/>
      <c r="K6" s="423"/>
      <c r="L6" s="423"/>
      <c r="M6" s="423"/>
      <c r="N6" s="423"/>
      <c r="O6" s="423"/>
      <c r="P6" s="432"/>
      <c r="Q6" s="423"/>
      <c r="R6" s="434"/>
      <c r="S6" s="430"/>
      <c r="T6" s="423"/>
      <c r="U6" s="423"/>
      <c r="V6" s="423"/>
      <c r="W6" s="424"/>
      <c r="X6" s="423"/>
      <c r="Y6" s="423"/>
      <c r="Z6" s="424"/>
      <c r="AA6" s="426"/>
    </row>
    <row r="7" spans="1:27" s="53" customFormat="1" thickBot="1">
      <c r="A7" s="427" t="s">
        <v>27</v>
      </c>
      <c r="B7" s="427"/>
      <c r="C7" s="410" t="str">
        <f>IF('1.Quality'!A6&lt;&gt;"",'1.Quality'!A6,"")</f>
        <v>%  CAPA Investigations Currently ≤ 90 days</v>
      </c>
      <c r="D7" s="414" t="s">
        <v>28</v>
      </c>
      <c r="E7" s="410" t="str">
        <f>IF('1.Quality'!B6&lt;&gt;"",'1.Quality'!B6,"")</f>
        <v>Timeliness of investigations</v>
      </c>
      <c r="F7" s="410" t="str">
        <f>IF('1.Quality'!C6&lt;&gt;"",'1.Quality'!C6,"")</f>
        <v>&gt;=</v>
      </c>
      <c r="G7" s="410">
        <f>IF('1.Quality'!D6&lt;&gt;"",'1.Quality'!D6,"")</f>
        <v>90</v>
      </c>
      <c r="H7" s="410" t="str">
        <f>IF('1.Quality'!E6&lt;&gt;"",'1.Quality'!E6,"")</f>
        <v>%</v>
      </c>
      <c r="I7" s="410" t="str">
        <f>IF('1.Quality'!F6&lt;&gt;"",'1.Quality'!F6,"")</f>
        <v>Higher the better</v>
      </c>
      <c r="J7" s="41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5"/>
      <c r="Y7" s="435"/>
      <c r="Z7" s="435"/>
      <c r="AA7" s="435"/>
    </row>
    <row r="8" spans="1:27" s="53" customFormat="1" thickBot="1">
      <c r="A8" s="428"/>
      <c r="B8" s="428"/>
      <c r="C8" s="407"/>
      <c r="D8" s="409"/>
      <c r="E8" s="407"/>
      <c r="F8" s="407"/>
      <c r="G8" s="407"/>
      <c r="H8" s="407"/>
      <c r="I8" s="407"/>
      <c r="J8" s="40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05"/>
      <c r="Y8" s="405"/>
      <c r="Z8" s="405"/>
      <c r="AA8" s="405"/>
    </row>
    <row r="9" spans="1:27" s="53" customFormat="1" thickBot="1">
      <c r="A9" s="428"/>
      <c r="B9" s="428"/>
      <c r="C9" s="407" t="str">
        <f>IF('1.Quality'!A8&lt;&gt;"",'1.Quality'!A8,"")</f>
        <v>% Complaints Open &gt; 90 days</v>
      </c>
      <c r="D9" s="409" t="s">
        <v>28</v>
      </c>
      <c r="E9" s="407" t="str">
        <f>IF('1.Quality'!B8&lt;&gt;"",'1.Quality'!B8,"")</f>
        <v xml:space="preserve">Measures complaint closures </v>
      </c>
      <c r="F9" s="407" t="str">
        <f>IF('1.Quality'!C8&lt;&gt;"",'1.Quality'!C8,"")</f>
        <v>&lt;=</v>
      </c>
      <c r="G9" s="407" t="str">
        <f>IF('1.Quality'!D8&lt;&gt;"",'1.Quality'!D8,"")</f>
        <v>Q1 (8%), Q2 (7%) Q3 (6%) Q4 (5%)</v>
      </c>
      <c r="H9" s="407" t="str">
        <f>IF('1.Quality'!E8&lt;&gt;"",'1.Quality'!E8,"")</f>
        <v>%</v>
      </c>
      <c r="I9" s="407" t="str">
        <f>IF('1.Quality'!F8&lt;&gt;"",'1.Quality'!F8,"")</f>
        <v>Lower the better</v>
      </c>
      <c r="J9" s="40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05"/>
      <c r="Y9" s="405"/>
      <c r="Z9" s="405"/>
      <c r="AA9" s="405"/>
    </row>
    <row r="10" spans="1:27" s="53" customFormat="1" thickBot="1">
      <c r="A10" s="428"/>
      <c r="B10" s="428"/>
      <c r="C10" s="407"/>
      <c r="D10" s="409"/>
      <c r="E10" s="407"/>
      <c r="F10" s="407"/>
      <c r="G10" s="407"/>
      <c r="H10" s="407"/>
      <c r="I10" s="407"/>
      <c r="J10" s="40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05"/>
      <c r="Y10" s="405"/>
      <c r="Z10" s="405"/>
      <c r="AA10" s="405"/>
    </row>
    <row r="11" spans="1:27" s="53" customFormat="1" thickBot="1">
      <c r="A11" s="428"/>
      <c r="B11" s="428"/>
      <c r="C11" s="407" t="str">
        <f>IF('1.Quality'!A16&lt;&gt;"",'1.Quality'!A16,"")</f>
        <v>C&amp;R &gt; Global Due date</v>
      </c>
      <c r="D11" s="409" t="s">
        <v>28</v>
      </c>
      <c r="E11" s="407" t="str">
        <f>IF('1.Quality'!B16&lt;&gt;"",'1.Quality'!B16,"")</f>
        <v># of C&amp;Rs that are open beyond plan in market</v>
      </c>
      <c r="F11" s="407" t="str">
        <f>IF('1.Quality'!C16&lt;&gt;"",'1.Quality'!C16,"")</f>
        <v>&lt;=</v>
      </c>
      <c r="G11" s="407">
        <f>IF('1.Quality'!D16&lt;&gt;"",'1.Quality'!D16,"")</f>
        <v>3</v>
      </c>
      <c r="H11" s="407" t="str">
        <f>IF('1.Quality'!E16&lt;&gt;"",'1.Quality'!E16,"")</f>
        <v>No.</v>
      </c>
      <c r="I11" s="407" t="str">
        <f>IF('1.Quality'!F16&lt;&gt;"",'1.Quality'!F16,"")</f>
        <v>Lower the better</v>
      </c>
      <c r="J11" s="40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05"/>
      <c r="Y11" s="405"/>
      <c r="Z11" s="405"/>
      <c r="AA11" s="405"/>
    </row>
    <row r="12" spans="1:27" s="53" customFormat="1" thickBot="1">
      <c r="A12" s="428"/>
      <c r="B12" s="428"/>
      <c r="C12" s="407"/>
      <c r="D12" s="409"/>
      <c r="E12" s="407"/>
      <c r="F12" s="407"/>
      <c r="G12" s="407"/>
      <c r="H12" s="407"/>
      <c r="I12" s="407"/>
      <c r="J12" s="40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05"/>
      <c r="Y12" s="405"/>
      <c r="Z12" s="405"/>
      <c r="AA12" s="405"/>
    </row>
    <row r="13" spans="1:27" s="53" customFormat="1" thickBot="1">
      <c r="A13" s="428"/>
      <c r="B13" s="428"/>
      <c r="C13" s="407" t="str">
        <f>IF('2.Regulatory'!A6&lt;&gt;"",'2.Regulatory'!A6,"")</f>
        <v>Registrations &amp; re-certifications on time</v>
      </c>
      <c r="D13" s="409" t="s">
        <v>31</v>
      </c>
      <c r="E13" s="406" t="str">
        <f>IF('2.Regulatory'!B6&lt;&gt;"",'2.Regulatory'!B6,"")</f>
        <v>(Registration approvals and renewals completed on time) *100/ Total number of approvals planned for the month</v>
      </c>
      <c r="F13" s="408" t="str">
        <f>IF('2.Regulatory'!C6&lt;&gt;"",'2.Regulatory'!C6,"")</f>
        <v>&gt;=</v>
      </c>
      <c r="G13" s="408">
        <f>IF('2.Regulatory'!D6&lt;&gt;"",'2.Regulatory'!D6,"")</f>
        <v>0.97</v>
      </c>
      <c r="H13" s="408" t="str">
        <f>IF('2.Regulatory'!E6&lt;&gt;"",'2.Regulatory'!E6,"")</f>
        <v>%</v>
      </c>
      <c r="I13" s="406" t="str">
        <f>IF('2.Regulatory'!F6&lt;&gt;"",'2.Regulatory'!F6,"")</f>
        <v>Higher the better</v>
      </c>
      <c r="J13" s="40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05"/>
      <c r="Y13" s="405"/>
      <c r="Z13" s="405"/>
      <c r="AA13" s="405"/>
    </row>
    <row r="14" spans="1:27" s="53" customFormat="1" thickBot="1">
      <c r="A14" s="428"/>
      <c r="B14" s="428"/>
      <c r="C14" s="407"/>
      <c r="D14" s="409"/>
      <c r="E14" s="406"/>
      <c r="F14" s="408"/>
      <c r="G14" s="408"/>
      <c r="H14" s="408"/>
      <c r="I14" s="406"/>
      <c r="J14" s="40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f>IF('2.Regulatory'!R7&lt;&gt;"",'2.Regulatory'!R7,"")</f>
        <v>1</v>
      </c>
      <c r="V14" s="56" t="str">
        <f>IF('2.Regulatory'!S7&lt;&gt;"",'2.Regulatory'!S7,"")</f>
        <v/>
      </c>
      <c r="W14" s="84" t="str">
        <f>IF('2.Regulatory'!T7&lt;&gt;"",'2.Regulatory'!T7,"")</f>
        <v/>
      </c>
      <c r="X14" s="405"/>
      <c r="Y14" s="405"/>
      <c r="Z14" s="405"/>
      <c r="AA14" s="405"/>
    </row>
    <row r="15" spans="1:27" s="53" customFormat="1" thickBot="1">
      <c r="A15" s="428"/>
      <c r="B15" s="428"/>
      <c r="C15" s="407" t="str">
        <f>IF('2.Regulatory'!A10&lt;&gt;"",'2.Regulatory'!A10,"")</f>
        <v>Submission on Time</v>
      </c>
      <c r="D15" s="409" t="s">
        <v>31</v>
      </c>
      <c r="E15" s="406" t="str">
        <f>IF('2.Regulatory'!B10&lt;&gt;"",'2.Regulatory'!B10,"")</f>
        <v>(Regulatory submissions executed on time) *100/ Total number of submissions planned for the month</v>
      </c>
      <c r="F15" s="408" t="str">
        <f>IF('2.Regulatory'!C10&lt;&gt;"",'2.Regulatory'!C10,"")</f>
        <v>&gt;=</v>
      </c>
      <c r="G15" s="408">
        <f>IF('2.Regulatory'!D10&lt;&gt;"",'2.Regulatory'!D10,"")</f>
        <v>1</v>
      </c>
      <c r="H15" s="408" t="str">
        <f>IF('2.Regulatory'!E10&lt;&gt;"",'2.Regulatory'!E10,"")</f>
        <v>%</v>
      </c>
      <c r="I15" s="406" t="str">
        <f>IF('2.Regulatory'!F10&lt;&gt;"",'2.Regulatory'!F10,"")</f>
        <v>Higher the better</v>
      </c>
      <c r="J15" s="40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05"/>
      <c r="Y15" s="405"/>
      <c r="Z15" s="405"/>
      <c r="AA15" s="405"/>
    </row>
    <row r="16" spans="1:27" s="53" customFormat="1" thickBot="1">
      <c r="A16" s="428"/>
      <c r="B16" s="428"/>
      <c r="C16" s="407"/>
      <c r="D16" s="409"/>
      <c r="E16" s="406"/>
      <c r="F16" s="408"/>
      <c r="G16" s="408"/>
      <c r="H16" s="408"/>
      <c r="I16" s="406"/>
      <c r="J16" s="40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f>IF('2.Regulatory'!R11&lt;&gt;"",'2.Regulatory'!R11,"")</f>
        <v>1</v>
      </c>
      <c r="V16" s="56" t="str">
        <f>IF('2.Regulatory'!S11&lt;&gt;"",'2.Regulatory'!S11,"")</f>
        <v/>
      </c>
      <c r="W16" s="84" t="str">
        <f>IF('2.Regulatory'!T11&lt;&gt;"",'2.Regulatory'!T11,"")</f>
        <v/>
      </c>
      <c r="X16" s="405"/>
      <c r="Y16" s="405"/>
      <c r="Z16" s="405"/>
      <c r="AA16" s="405"/>
    </row>
    <row r="17" spans="1:27" s="53" customFormat="1" thickBot="1">
      <c r="A17" s="428"/>
      <c r="B17" s="428"/>
      <c r="C17" s="407" t="e">
        <f>IF(#REF!&lt;&gt;"",#REF!,"")</f>
        <v>#REF!</v>
      </c>
      <c r="D17" s="409" t="s">
        <v>32</v>
      </c>
      <c r="E17" s="406" t="e">
        <f>IF(#REF!&lt;&gt;"",#REF!,"")</f>
        <v>#REF!</v>
      </c>
      <c r="F17" s="408" t="e">
        <f>IF(#REF!&lt;&gt;"",#REF!,"")</f>
        <v>#REF!</v>
      </c>
      <c r="G17" s="408" t="e">
        <f>IF(#REF!&lt;&gt;"",#REF!,"")</f>
        <v>#REF!</v>
      </c>
      <c r="H17" s="408" t="e">
        <f>IF(#REF!&lt;&gt;"",#REF!,"")</f>
        <v>#REF!</v>
      </c>
      <c r="I17" s="406" t="e">
        <f>IF(#REF!&lt;&gt;"",#REF!,"")</f>
        <v>#REF!</v>
      </c>
      <c r="J17" s="40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05"/>
      <c r="Y17" s="405"/>
      <c r="Z17" s="405"/>
      <c r="AA17" s="405"/>
    </row>
    <row r="18" spans="1:27" s="53" customFormat="1" thickBot="1">
      <c r="A18" s="428"/>
      <c r="B18" s="428"/>
      <c r="C18" s="407"/>
      <c r="D18" s="409"/>
      <c r="E18" s="406"/>
      <c r="F18" s="408"/>
      <c r="G18" s="408"/>
      <c r="H18" s="408"/>
      <c r="I18" s="406"/>
      <c r="J18" s="40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05"/>
      <c r="Y18" s="405"/>
      <c r="Z18" s="405"/>
      <c r="AA18" s="405"/>
    </row>
    <row r="19" spans="1:27" s="53" customFormat="1" thickBot="1">
      <c r="A19" s="428"/>
      <c r="B19" s="428"/>
      <c r="C19" s="407" t="e">
        <f>IF(#REF!&lt;&gt;"",#REF!,"")</f>
        <v>#REF!</v>
      </c>
      <c r="D19" s="409" t="s">
        <v>32</v>
      </c>
      <c r="E19" s="406" t="e">
        <f>IF(#REF!&lt;&gt;"",#REF!,"")</f>
        <v>#REF!</v>
      </c>
      <c r="F19" s="408" t="e">
        <f>IF(#REF!&lt;&gt;"",#REF!,"")</f>
        <v>#REF!</v>
      </c>
      <c r="G19" s="408" t="e">
        <f>IF(#REF!&lt;&gt;"",#REF!,"")</f>
        <v>#REF!</v>
      </c>
      <c r="H19" s="408" t="e">
        <f>IF(#REF!&lt;&gt;"",#REF!,"")</f>
        <v>#REF!</v>
      </c>
      <c r="I19" s="406" t="e">
        <f>IF(#REF!&lt;&gt;"",#REF!,"")</f>
        <v>#REF!</v>
      </c>
      <c r="J19" s="40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05"/>
      <c r="Y19" s="405"/>
      <c r="Z19" s="405"/>
      <c r="AA19" s="405"/>
    </row>
    <row r="20" spans="1:27" s="53" customFormat="1" thickBot="1">
      <c r="A20" s="428"/>
      <c r="B20" s="428"/>
      <c r="C20" s="407"/>
      <c r="D20" s="409"/>
      <c r="E20" s="406"/>
      <c r="F20" s="408"/>
      <c r="G20" s="408"/>
      <c r="H20" s="408"/>
      <c r="I20" s="406"/>
      <c r="J20" s="40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05"/>
      <c r="Y20" s="405"/>
      <c r="Z20" s="405"/>
      <c r="AA20" s="405"/>
    </row>
    <row r="21" spans="1:27" s="53" customFormat="1" thickBot="1">
      <c r="A21" s="428"/>
      <c r="B21" s="428"/>
      <c r="C21" s="407" t="e">
        <f>IF(#REF!&lt;&gt;"",#REF!,"")</f>
        <v>#REF!</v>
      </c>
      <c r="D21" s="409" t="s">
        <v>32</v>
      </c>
      <c r="E21" s="406" t="e">
        <f>IF(#REF!&lt;&gt;"",#REF!,"")</f>
        <v>#REF!</v>
      </c>
      <c r="F21" s="408" t="e">
        <f>IF(#REF!&lt;&gt;"",#REF!,"")</f>
        <v>#REF!</v>
      </c>
      <c r="G21" s="408" t="e">
        <f>IF(#REF!&lt;&gt;"",#REF!,"")</f>
        <v>#REF!</v>
      </c>
      <c r="H21" s="408" t="e">
        <f>IF(#REF!&lt;&gt;"",#REF!,"")</f>
        <v>#REF!</v>
      </c>
      <c r="I21" s="406" t="e">
        <f>IF(#REF!&lt;&gt;"",#REF!,"")</f>
        <v>#REF!</v>
      </c>
      <c r="J21" s="40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05"/>
      <c r="Y21" s="405"/>
      <c r="Z21" s="405"/>
      <c r="AA21" s="405"/>
    </row>
    <row r="22" spans="1:27" s="53" customFormat="1" thickBot="1">
      <c r="A22" s="428"/>
      <c r="B22" s="428"/>
      <c r="C22" s="407"/>
      <c r="D22" s="409"/>
      <c r="E22" s="406"/>
      <c r="F22" s="408"/>
      <c r="G22" s="408"/>
      <c r="H22" s="408"/>
      <c r="I22" s="406"/>
      <c r="J22" s="40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05"/>
      <c r="Y22" s="405"/>
      <c r="Z22" s="405"/>
      <c r="AA22" s="405"/>
    </row>
    <row r="23" spans="1:27" s="53" customFormat="1" thickBot="1">
      <c r="A23" s="428" t="s">
        <v>33</v>
      </c>
      <c r="B23" s="428"/>
      <c r="C23" s="406"/>
      <c r="D23" s="409"/>
      <c r="E23" s="406"/>
      <c r="F23" s="408"/>
      <c r="G23" s="408"/>
      <c r="H23" s="408"/>
      <c r="I23" s="406"/>
      <c r="J23" s="406"/>
      <c r="K23" s="54"/>
      <c r="L23" s="64"/>
      <c r="M23" s="64"/>
      <c r="N23" s="64"/>
      <c r="O23" s="64"/>
      <c r="P23" s="64"/>
      <c r="Q23" s="64"/>
      <c r="R23" s="64"/>
      <c r="S23" s="64"/>
      <c r="T23" s="64"/>
      <c r="U23" s="64"/>
      <c r="V23" s="64"/>
      <c r="W23" s="64"/>
      <c r="X23" s="405"/>
      <c r="Y23" s="405"/>
      <c r="Z23" s="405"/>
      <c r="AA23" s="405"/>
    </row>
    <row r="24" spans="1:27" s="53" customFormat="1" thickBot="1">
      <c r="A24" s="428"/>
      <c r="B24" s="428"/>
      <c r="C24" s="406"/>
      <c r="D24" s="409"/>
      <c r="E24" s="406"/>
      <c r="F24" s="408"/>
      <c r="G24" s="408"/>
      <c r="H24" s="408"/>
      <c r="I24" s="406"/>
      <c r="J24" s="406"/>
      <c r="K24" s="54"/>
      <c r="L24" s="63"/>
      <c r="M24" s="63"/>
      <c r="N24" s="63"/>
      <c r="O24" s="63"/>
      <c r="P24" s="63"/>
      <c r="Q24" s="63"/>
      <c r="R24" s="63"/>
      <c r="S24" s="63"/>
      <c r="T24" s="63"/>
      <c r="U24" s="63"/>
      <c r="V24" s="63"/>
      <c r="W24" s="63"/>
      <c r="X24" s="405"/>
      <c r="Y24" s="405"/>
      <c r="Z24" s="405"/>
      <c r="AA24" s="405"/>
    </row>
    <row r="25" spans="1:27" s="53" customFormat="1" thickBot="1">
      <c r="A25" s="428"/>
      <c r="B25" s="428"/>
      <c r="C25" s="406"/>
      <c r="D25" s="409"/>
      <c r="E25" s="406"/>
      <c r="F25" s="408"/>
      <c r="G25" s="408"/>
      <c r="H25" s="408"/>
      <c r="I25" s="406"/>
      <c r="J25" s="406"/>
      <c r="K25" s="54"/>
      <c r="L25" s="64"/>
      <c r="M25" s="64"/>
      <c r="N25" s="64"/>
      <c r="O25" s="64"/>
      <c r="P25" s="64"/>
      <c r="Q25" s="64"/>
      <c r="R25" s="64"/>
      <c r="S25" s="64"/>
      <c r="T25" s="64"/>
      <c r="U25" s="64"/>
      <c r="V25" s="64"/>
      <c r="W25" s="64"/>
      <c r="X25" s="405"/>
      <c r="Y25" s="405"/>
      <c r="Z25" s="405"/>
      <c r="AA25" s="405"/>
    </row>
    <row r="26" spans="1:27" s="53" customFormat="1" thickBot="1">
      <c r="A26" s="428"/>
      <c r="B26" s="428"/>
      <c r="C26" s="406"/>
      <c r="D26" s="409"/>
      <c r="E26" s="406"/>
      <c r="F26" s="408"/>
      <c r="G26" s="408"/>
      <c r="H26" s="408"/>
      <c r="I26" s="406"/>
      <c r="J26" s="406"/>
      <c r="K26" s="54"/>
      <c r="L26" s="63"/>
      <c r="M26" s="63"/>
      <c r="N26" s="63"/>
      <c r="O26" s="63"/>
      <c r="P26" s="63"/>
      <c r="Q26" s="63"/>
      <c r="R26" s="63"/>
      <c r="S26" s="63"/>
      <c r="T26" s="63"/>
      <c r="U26" s="63"/>
      <c r="V26" s="63"/>
      <c r="W26" s="63"/>
      <c r="X26" s="405"/>
      <c r="Y26" s="405"/>
      <c r="Z26" s="405"/>
      <c r="AA26" s="405"/>
    </row>
    <row r="27" spans="1:27" s="53" customFormat="1" thickBot="1">
      <c r="A27" s="428"/>
      <c r="B27" s="428"/>
      <c r="C27" s="406"/>
      <c r="D27" s="409"/>
      <c r="E27" s="406"/>
      <c r="F27" s="408"/>
      <c r="G27" s="408"/>
      <c r="H27" s="408"/>
      <c r="I27" s="406"/>
      <c r="J27" s="406"/>
      <c r="K27" s="54"/>
      <c r="L27" s="64"/>
      <c r="M27" s="64"/>
      <c r="N27" s="64"/>
      <c r="O27" s="64"/>
      <c r="P27" s="64"/>
      <c r="Q27" s="64"/>
      <c r="R27" s="64"/>
      <c r="S27" s="64"/>
      <c r="T27" s="64"/>
      <c r="U27" s="64"/>
      <c r="V27" s="64"/>
      <c r="W27" s="64"/>
      <c r="X27" s="405"/>
      <c r="Y27" s="405"/>
      <c r="Z27" s="405"/>
      <c r="AA27" s="405"/>
    </row>
    <row r="28" spans="1:27" s="53" customFormat="1" thickBot="1">
      <c r="A28" s="428"/>
      <c r="B28" s="428"/>
      <c r="C28" s="406"/>
      <c r="D28" s="409"/>
      <c r="E28" s="406"/>
      <c r="F28" s="408"/>
      <c r="G28" s="408"/>
      <c r="H28" s="408"/>
      <c r="I28" s="406"/>
      <c r="J28" s="406"/>
      <c r="K28" s="54"/>
      <c r="L28" s="63"/>
      <c r="M28" s="63"/>
      <c r="N28" s="63"/>
      <c r="O28" s="63"/>
      <c r="P28" s="63"/>
      <c r="Q28" s="63"/>
      <c r="R28" s="63"/>
      <c r="S28" s="63"/>
      <c r="T28" s="63"/>
      <c r="U28" s="63"/>
      <c r="V28" s="63"/>
      <c r="W28" s="63"/>
      <c r="X28" s="405"/>
      <c r="Y28" s="405"/>
      <c r="Z28" s="405"/>
      <c r="AA28" s="405"/>
    </row>
    <row r="29" spans="1:27" s="53" customFormat="1" ht="18.600000000000001" customHeight="1" thickBot="1">
      <c r="A29" s="428"/>
      <c r="B29" s="428"/>
      <c r="C29" s="406"/>
      <c r="D29" s="409"/>
      <c r="E29" s="406"/>
      <c r="F29" s="408"/>
      <c r="G29" s="408"/>
      <c r="H29" s="408"/>
      <c r="I29" s="406"/>
      <c r="J29" s="406"/>
      <c r="K29" s="54"/>
      <c r="L29" s="55"/>
      <c r="M29" s="55"/>
      <c r="N29" s="55"/>
      <c r="O29" s="55"/>
      <c r="P29" s="55"/>
      <c r="Q29" s="55"/>
      <c r="R29" s="55"/>
      <c r="S29" s="55"/>
      <c r="T29" s="55"/>
      <c r="U29" s="55"/>
      <c r="V29" s="55"/>
      <c r="W29" s="83"/>
      <c r="X29" s="405"/>
      <c r="Y29" s="405"/>
      <c r="Z29" s="405"/>
      <c r="AA29" s="405"/>
    </row>
    <row r="30" spans="1:27" s="53" customFormat="1" ht="18.600000000000001" customHeight="1" thickBot="1">
      <c r="A30" s="428"/>
      <c r="B30" s="428"/>
      <c r="C30" s="406"/>
      <c r="D30" s="409"/>
      <c r="E30" s="406"/>
      <c r="F30" s="408"/>
      <c r="G30" s="408"/>
      <c r="H30" s="408"/>
      <c r="I30" s="406"/>
      <c r="J30" s="406"/>
      <c r="K30" s="54"/>
      <c r="L30" s="56"/>
      <c r="M30" s="56"/>
      <c r="N30" s="56"/>
      <c r="O30" s="56"/>
      <c r="P30" s="56"/>
      <c r="Q30" s="56"/>
      <c r="R30" s="56"/>
      <c r="S30" s="56"/>
      <c r="T30" s="56"/>
      <c r="U30" s="56"/>
      <c r="V30" s="56"/>
      <c r="W30" s="84"/>
      <c r="X30" s="405"/>
      <c r="Y30" s="405"/>
      <c r="Z30" s="405"/>
      <c r="AA30" s="405"/>
    </row>
    <row r="31" spans="1:27" s="53" customFormat="1" ht="18.600000000000001" customHeight="1" thickBot="1">
      <c r="A31" s="428"/>
      <c r="B31" s="428"/>
      <c r="C31" s="406" t="str">
        <f>IF('9.NAR '!A8&lt;&gt;"",'9.NAR '!A8,"")</f>
        <v>Order Intake</v>
      </c>
      <c r="D31" s="409" t="s">
        <v>34</v>
      </c>
      <c r="E31" s="406" t="str">
        <f>IF('9.NAR '!B8&lt;&gt;"",'9.NAR '!B8,"")</f>
        <v>Financial OIT vs AOP</v>
      </c>
      <c r="F31" s="408" t="str">
        <f>IF('9.NAR '!C8&lt;&gt;"",'9.NAR '!C8,"")</f>
        <v>&gt;</v>
      </c>
      <c r="G31" s="408" t="str">
        <f>IF('9.NAR '!D8&lt;&gt;"",'9.NAR '!D8,"")</f>
        <v>€40</v>
      </c>
      <c r="H31" s="408" t="str">
        <f>IF('9.NAR '!E8&lt;&gt;"",'9.NAR '!E8,"")</f>
        <v>Mn</v>
      </c>
      <c r="I31" s="406" t="str">
        <f>IF('9.NAR '!F8&lt;&gt;"",'9.NAR '!F8,"")</f>
        <v>Higher the better</v>
      </c>
      <c r="J31" s="40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05"/>
      <c r="Y31" s="405"/>
      <c r="Z31" s="405"/>
      <c r="AA31" s="405"/>
    </row>
    <row r="32" spans="1:27" s="53" customFormat="1" ht="18.600000000000001" customHeight="1" thickBot="1">
      <c r="A32" s="428"/>
      <c r="B32" s="428"/>
      <c r="C32" s="406"/>
      <c r="D32" s="409"/>
      <c r="E32" s="406"/>
      <c r="F32" s="408"/>
      <c r="G32" s="408"/>
      <c r="H32" s="408"/>
      <c r="I32" s="406"/>
      <c r="J32" s="40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05"/>
      <c r="Y32" s="405"/>
      <c r="Z32" s="405"/>
      <c r="AA32" s="405"/>
    </row>
    <row r="33" spans="1:27" s="53" customFormat="1" ht="18.600000000000001" customHeight="1" thickBot="1">
      <c r="A33" s="428"/>
      <c r="B33" s="428"/>
      <c r="C33" s="406" t="str">
        <f>IF('9.NAR '!A10&lt;&gt;"",'9.NAR '!A10,"")</f>
        <v xml:space="preserve">POS  Attachment Rate </v>
      </c>
      <c r="D33" s="446" t="s">
        <v>34</v>
      </c>
      <c r="E33" s="406" t="str">
        <f>IF('9.NAR '!B10&lt;&gt;"",'9.NAR '!B10,"")</f>
        <v>PoS Attachement</v>
      </c>
      <c r="F33" s="408" t="str">
        <f>IF('9.NAR '!C10&lt;&gt;"",'9.NAR '!C10,"")</f>
        <v>&gt;=</v>
      </c>
      <c r="G33" s="408" t="str">
        <f>IF('9.NAR '!D10&lt;&gt;"",'9.NAR '!D10,"")</f>
        <v>%</v>
      </c>
      <c r="H33" s="408" t="str">
        <f>IF('9.NAR '!E10&lt;&gt;"",'9.NAR '!E10,"")</f>
        <v>%</v>
      </c>
      <c r="I33" s="406" t="str">
        <f>IF('9.NAR '!F10&lt;&gt;"",'9.NAR '!F10,"")</f>
        <v>Higher the better</v>
      </c>
      <c r="J33" s="40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05"/>
      <c r="Y33" s="405"/>
      <c r="Z33" s="405"/>
      <c r="AA33" s="405"/>
    </row>
    <row r="34" spans="1:27" s="53" customFormat="1" ht="18.600000000000001" customHeight="1" thickBot="1">
      <c r="A34" s="428"/>
      <c r="B34" s="428"/>
      <c r="C34" s="406"/>
      <c r="D34" s="446"/>
      <c r="E34" s="406"/>
      <c r="F34" s="408"/>
      <c r="G34" s="408"/>
      <c r="H34" s="408"/>
      <c r="I34" s="406"/>
      <c r="J34" s="40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05"/>
      <c r="Y34" s="405"/>
      <c r="Z34" s="405"/>
      <c r="AA34" s="405"/>
    </row>
    <row r="35" spans="1:27" s="53" customFormat="1" thickBot="1">
      <c r="A35" s="428"/>
      <c r="B35" s="428"/>
      <c r="C35" s="406" t="str">
        <f>IF('10.EUROPE '!A6&lt;&gt;"",'10.EUROPE '!A6,"")</f>
        <v>Market Share %</v>
      </c>
      <c r="D35" s="446" t="s">
        <v>35</v>
      </c>
      <c r="E35" s="406" t="str">
        <f>IF('10.EUROPE '!B6&lt;&gt;"",'10.EUROPE '!B6,"")</f>
        <v>Q4 '26  MAT Market Share %</v>
      </c>
      <c r="F35" s="408" t="str">
        <f>IF('10.EUROPE '!C6&lt;&gt;"",'10.EUROPE '!C6,"")</f>
        <v>=</v>
      </c>
      <c r="G35" s="408">
        <f>IF('10.EUROPE '!D6&lt;&gt;"",'10.EUROPE '!D6,"")</f>
        <v>0.16500000000000001</v>
      </c>
      <c r="H35" s="408" t="str">
        <f>IF('10.EUROPE '!E6&lt;&gt;"",'10.EUROPE '!E6,"")</f>
        <v>%</v>
      </c>
      <c r="I35" s="406" t="str">
        <f>IF('10.EUROPE '!F6&lt;&gt;"",'10.EUROPE '!F6,"")</f>
        <v>Higher the better</v>
      </c>
      <c r="J35" s="40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05"/>
      <c r="Y35" s="405"/>
      <c r="Z35" s="405"/>
      <c r="AA35" s="405"/>
    </row>
    <row r="36" spans="1:27" s="53" customFormat="1" ht="18.600000000000001" customHeight="1" thickBot="1">
      <c r="A36" s="428"/>
      <c r="B36" s="428"/>
      <c r="C36" s="406"/>
      <c r="D36" s="446"/>
      <c r="E36" s="406"/>
      <c r="F36" s="408"/>
      <c r="G36" s="408"/>
      <c r="H36" s="408"/>
      <c r="I36" s="406"/>
      <c r="J36" s="40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05"/>
      <c r="Y36" s="405"/>
      <c r="Z36" s="405"/>
      <c r="AA36" s="405"/>
    </row>
    <row r="37" spans="1:27" s="53" customFormat="1" ht="18.600000000000001" customHeight="1" thickBot="1">
      <c r="A37" s="428"/>
      <c r="B37" s="428"/>
      <c r="C37" s="406" t="str">
        <f>IF('10.EUROPE '!A8&lt;&gt;"",'10.EUROPE '!A8,"")</f>
        <v>Order Intake EQ</v>
      </c>
      <c r="D37" s="446" t="s">
        <v>35</v>
      </c>
      <c r="E37" s="406" t="str">
        <f>IF('10.EUROPE '!B8&lt;&gt;"",'10.EUROPE '!B8,"")</f>
        <v>2026 FY Order Intake EQ</v>
      </c>
      <c r="F37" s="408" t="str">
        <f>IF('10.EUROPE '!C8&lt;&gt;"",'10.EUROPE '!C8,"")</f>
        <v>=</v>
      </c>
      <c r="G37" s="408">
        <f>IF('10.EUROPE '!D8&lt;&gt;"",'10.EUROPE '!D8,"")</f>
        <v>42</v>
      </c>
      <c r="H37" s="408" t="str">
        <f>IF('10.EUROPE '!E8&lt;&gt;"",'10.EUROPE '!E8,"")</f>
        <v>Mn</v>
      </c>
      <c r="I37" s="406" t="str">
        <f>IF('10.EUROPE '!F8&lt;&gt;"",'10.EUROPE '!F8,"")</f>
        <v>Higher the better</v>
      </c>
      <c r="J37" s="40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05"/>
      <c r="Y37" s="405"/>
      <c r="Z37" s="405"/>
      <c r="AA37" s="405"/>
    </row>
    <row r="38" spans="1:27" s="53" customFormat="1" ht="18.600000000000001" customHeight="1" thickBot="1">
      <c r="A38" s="428"/>
      <c r="B38" s="428"/>
      <c r="C38" s="406"/>
      <c r="D38" s="446"/>
      <c r="E38" s="406"/>
      <c r="F38" s="408"/>
      <c r="G38" s="408"/>
      <c r="H38" s="408"/>
      <c r="I38" s="406"/>
      <c r="J38" s="40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05"/>
      <c r="Y38" s="405"/>
      <c r="Z38" s="405"/>
      <c r="AA38" s="405"/>
    </row>
    <row r="39" spans="1:27" s="53" customFormat="1" ht="18.600000000000001" customHeight="1" thickBot="1">
      <c r="A39" s="428"/>
      <c r="B39" s="428"/>
      <c r="C39" s="406" t="str">
        <f>IF('10.EUROPE '!A10&lt;&gt;"",'10.EUROPE '!A10,"")</f>
        <v>Order Intake CS</v>
      </c>
      <c r="D39" s="446" t="s">
        <v>35</v>
      </c>
      <c r="E39" s="406" t="str">
        <f>IF('10.EUROPE '!B10&lt;&gt;"",'10.EUROPE '!B10,"")</f>
        <v>2026 FY Order Intake CS</v>
      </c>
      <c r="F39" s="408" t="str">
        <f>IF('10.EUROPE '!C10&lt;&gt;"",'10.EUROPE '!C10,"")</f>
        <v>=</v>
      </c>
      <c r="G39" s="408">
        <f>IF('10.EUROPE '!D10&lt;&gt;"",'10.EUROPE '!D10,"")</f>
        <v>26.9</v>
      </c>
      <c r="H39" s="408" t="str">
        <f>IF('10.EUROPE '!E10&lt;&gt;"",'10.EUROPE '!E10,"")</f>
        <v>Mn</v>
      </c>
      <c r="I39" s="406" t="str">
        <f>IF('10.EUROPE '!F10&lt;&gt;"",'10.EUROPE '!F10,"")</f>
        <v>Higher the better</v>
      </c>
      <c r="J39" s="40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05"/>
      <c r="Y39" s="405"/>
      <c r="Z39" s="405"/>
      <c r="AA39" s="405"/>
    </row>
    <row r="40" spans="1:27" s="53" customFormat="1" ht="18.600000000000001" customHeight="1" thickBot="1">
      <c r="A40" s="428"/>
      <c r="B40" s="428"/>
      <c r="C40" s="406"/>
      <c r="D40" s="446"/>
      <c r="E40" s="406"/>
      <c r="F40" s="408"/>
      <c r="G40" s="408"/>
      <c r="H40" s="408"/>
      <c r="I40" s="406"/>
      <c r="J40" s="40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05"/>
      <c r="Y40" s="405"/>
      <c r="Z40" s="405"/>
      <c r="AA40" s="405"/>
    </row>
    <row r="41" spans="1:27" s="53" customFormat="1" thickBot="1">
      <c r="A41" s="428"/>
      <c r="B41" s="428"/>
      <c r="C41" s="406" t="str">
        <f>IF('11.GROWTH '!A6&lt;&gt;"",'11.GROWTH '!A6,"")</f>
        <v>Market Share</v>
      </c>
      <c r="D41" s="446" t="s">
        <v>36</v>
      </c>
      <c r="E41" s="406" t="str">
        <f>IF('11.GROWTH '!B6&lt;&gt;"",'11.GROWTH '!B6,"")</f>
        <v>MAT MS(%)</v>
      </c>
      <c r="F41" s="408" t="str">
        <f>IF('11.GROWTH '!C6&lt;&gt;"",'11.GROWTH '!C6,"")</f>
        <v>=</v>
      </c>
      <c r="G41" s="408">
        <f>IF('11.GROWTH '!D6&lt;&gt;"",'11.GROWTH '!D6,"")</f>
        <v>23</v>
      </c>
      <c r="H41" s="408" t="str">
        <f>IF('11.GROWTH '!E6&lt;&gt;"",'11.GROWTH '!E6,"")</f>
        <v>%</v>
      </c>
      <c r="I41" s="406" t="str">
        <f>IF('11.GROWTH '!F6&lt;&gt;"",'11.GROWTH '!F6,"")</f>
        <v>Higher the better</v>
      </c>
      <c r="J41" s="40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05"/>
      <c r="Y41" s="405"/>
      <c r="Z41" s="405"/>
      <c r="AA41" s="405"/>
    </row>
    <row r="42" spans="1:27" s="53" customFormat="1" ht="18.600000000000001" customHeight="1" thickBot="1">
      <c r="A42" s="428"/>
      <c r="B42" s="428"/>
      <c r="C42" s="406"/>
      <c r="D42" s="446"/>
      <c r="E42" s="406"/>
      <c r="F42" s="408"/>
      <c r="G42" s="408"/>
      <c r="H42" s="408"/>
      <c r="I42" s="406"/>
      <c r="J42" s="40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05"/>
      <c r="Y42" s="405"/>
      <c r="Z42" s="405"/>
      <c r="AA42" s="405"/>
    </row>
    <row r="43" spans="1:27" s="53" customFormat="1" ht="14.85" customHeight="1" thickBot="1">
      <c r="A43" s="428"/>
      <c r="B43" s="428"/>
      <c r="C43" s="406" t="str">
        <f>IF('11.GROWTH '!A8&lt;&gt;"",'11.GROWTH '!A8,"")</f>
        <v>Order Intake EQ</v>
      </c>
      <c r="D43" s="446" t="s">
        <v>36</v>
      </c>
      <c r="E43" s="406" t="str">
        <f>IF('11.GROWTH '!B8&lt;&gt;"",'11.GROWTH '!B8,"")</f>
        <v>AOP OIT FY</v>
      </c>
      <c r="F43" s="408" t="str">
        <f>IF('11.GROWTH '!C8&lt;&gt;"",'11.GROWTH '!C8,"")</f>
        <v>=</v>
      </c>
      <c r="G43" s="408">
        <f>IF('11.GROWTH '!D8&lt;&gt;"",'11.GROWTH '!D8,"")</f>
        <v>62.9</v>
      </c>
      <c r="H43" s="408" t="str">
        <f>IF('11.GROWTH '!E8&lt;&gt;"",'11.GROWTH '!E8,"")</f>
        <v>Mn</v>
      </c>
      <c r="I43" s="406" t="str">
        <f>IF('11.GROWTH '!F8&lt;&gt;"",'11.GROWTH '!F8,"")</f>
        <v>Higher the better</v>
      </c>
      <c r="J43" s="40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05"/>
      <c r="Y43" s="405"/>
      <c r="Z43" s="405"/>
      <c r="AA43" s="405"/>
    </row>
    <row r="44" spans="1:27" s="53" customFormat="1" ht="14.85" customHeight="1" thickBot="1">
      <c r="A44" s="428"/>
      <c r="B44" s="428"/>
      <c r="C44" s="406"/>
      <c r="D44" s="446"/>
      <c r="E44" s="406"/>
      <c r="F44" s="408"/>
      <c r="G44" s="408"/>
      <c r="H44" s="408"/>
      <c r="I44" s="406"/>
      <c r="J44" s="40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05"/>
      <c r="Y44" s="405"/>
      <c r="Z44" s="405"/>
      <c r="AA44" s="405"/>
    </row>
    <row r="45" spans="1:27" s="53" customFormat="1" ht="14.85" customHeight="1" thickBot="1">
      <c r="A45" s="428"/>
      <c r="B45" s="428"/>
      <c r="C45" s="406" t="str">
        <f>IF('11.GROWTH '!A10&lt;&gt;"",'11.GROWTH '!A10,"")</f>
        <v>Order Intake CS</v>
      </c>
      <c r="D45" s="446" t="s">
        <v>36</v>
      </c>
      <c r="E45" s="406" t="str">
        <f>IF('11.GROWTH '!B10&lt;&gt;"",'11.GROWTH '!B10,"")</f>
        <v>AOP OIT FY</v>
      </c>
      <c r="F45" s="408" t="str">
        <f>IF('11.GROWTH '!C10&lt;&gt;"",'11.GROWTH '!C10,"")</f>
        <v>=</v>
      </c>
      <c r="G45" s="408">
        <f>IF('11.GROWTH '!D10&lt;&gt;"",'11.GROWTH '!D10,"")</f>
        <v>32.200000000000003</v>
      </c>
      <c r="H45" s="408" t="str">
        <f>IF('11.GROWTH '!E10&lt;&gt;"",'11.GROWTH '!E10,"")</f>
        <v>Mn</v>
      </c>
      <c r="I45" s="406" t="str">
        <f>IF('11.GROWTH '!F10&lt;&gt;"",'11.GROWTH '!F10,"")</f>
        <v>Higher the better</v>
      </c>
      <c r="J45" s="40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05"/>
      <c r="Y45" s="405"/>
      <c r="Z45" s="405"/>
      <c r="AA45" s="405"/>
    </row>
    <row r="46" spans="1:27" s="53" customFormat="1" ht="15" customHeight="1" thickBot="1">
      <c r="A46" s="428"/>
      <c r="B46" s="428"/>
      <c r="C46" s="406"/>
      <c r="D46" s="446"/>
      <c r="E46" s="406"/>
      <c r="F46" s="408"/>
      <c r="G46" s="408"/>
      <c r="H46" s="408"/>
      <c r="I46" s="406"/>
      <c r="J46" s="40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05"/>
      <c r="Y46" s="405"/>
      <c r="Z46" s="405"/>
      <c r="AA46" s="405"/>
    </row>
    <row r="47" spans="1:27" s="53" customFormat="1" ht="18" customHeight="1" thickBot="1">
      <c r="A47" s="428" t="s">
        <v>37</v>
      </c>
      <c r="B47" s="428"/>
      <c r="C47" s="406" t="str">
        <f>IF('5.R&amp;D '!A6&lt;&gt;"",'5.R&amp;D '!A6,"")</f>
        <v>NPI On-Time (%)</v>
      </c>
      <c r="D47" s="409" t="s">
        <v>38</v>
      </c>
      <c r="E47" s="406" t="str">
        <f>IF('5.R&amp;D '!B6&lt;&gt;"",'5.R&amp;D '!B6,"")</f>
        <v xml:space="preserve">% Dhruv NPI Milestone Readiness Index (%)
</v>
      </c>
      <c r="F47" s="408" t="str">
        <f>IF('5.R&amp;D '!C6&lt;&gt;"",'5.R&amp;D '!C6,"")</f>
        <v>&gt;=</v>
      </c>
      <c r="G47" s="408">
        <f>IF('5.R&amp;D '!D6&lt;&gt;"",'5.R&amp;D '!D6,"")</f>
        <v>90</v>
      </c>
      <c r="H47" s="408" t="str">
        <f>IF('5.R&amp;D '!E6&lt;&gt;"",'5.R&amp;D '!E6,"")</f>
        <v>%</v>
      </c>
      <c r="I47" s="406" t="str">
        <f>IF('5.R&amp;D '!F6&lt;&gt;"",'5.R&amp;D '!F6,"")</f>
        <v>Higher the better</v>
      </c>
      <c r="J47" s="40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05"/>
      <c r="Y47" s="405"/>
      <c r="Z47" s="405"/>
      <c r="AA47" s="405"/>
    </row>
    <row r="48" spans="1:27" s="53" customFormat="1" ht="18" customHeight="1" thickBot="1">
      <c r="A48" s="428"/>
      <c r="B48" s="428"/>
      <c r="C48" s="406"/>
      <c r="D48" s="409"/>
      <c r="E48" s="406"/>
      <c r="F48" s="408"/>
      <c r="G48" s="408"/>
      <c r="H48" s="408"/>
      <c r="I48" s="406"/>
      <c r="J48" s="40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05"/>
      <c r="Y48" s="405"/>
      <c r="Z48" s="405"/>
      <c r="AA48" s="405"/>
    </row>
    <row r="49" spans="1:27" s="53" customFormat="1" ht="18" customHeight="1" thickBot="1">
      <c r="A49" s="428"/>
      <c r="B49" s="428"/>
      <c r="C49" s="406" t="str">
        <f>IF('5.R&amp;D '!A8&lt;&gt;"",'5.R&amp;D '!A8,"")</f>
        <v>LCM Ontime (%)</v>
      </c>
      <c r="D49" s="409" t="s">
        <v>38</v>
      </c>
      <c r="E49" s="406" t="str">
        <f>IF('5.R&amp;D '!B8&lt;&gt;"",'5.R&amp;D '!B8,"")</f>
        <v>% LCM Change Requests (CRs) implemented on or before the committed implementation date
 (within the reporting month.)</v>
      </c>
      <c r="F49" s="408" t="str">
        <f>IF('5.R&amp;D '!C8&lt;&gt;"",'5.R&amp;D '!C8,"")</f>
        <v>&gt;=</v>
      </c>
      <c r="G49" s="408">
        <f>IF('5.R&amp;D '!D8&lt;&gt;"",'5.R&amp;D '!D8,"")</f>
        <v>85</v>
      </c>
      <c r="H49" s="408" t="str">
        <f>IF('5.R&amp;D '!E8&lt;&gt;"",'5.R&amp;D '!E8,"")</f>
        <v>%</v>
      </c>
      <c r="I49" s="406" t="str">
        <f>IF('5.R&amp;D '!F8&lt;&gt;"",'5.R&amp;D '!F8,"")</f>
        <v>Higher the better</v>
      </c>
      <c r="J49" s="40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05"/>
      <c r="Y49" s="405"/>
      <c r="Z49" s="405"/>
      <c r="AA49" s="405"/>
    </row>
    <row r="50" spans="1:27" s="53" customFormat="1" ht="18" customHeight="1" thickBot="1">
      <c r="A50" s="428"/>
      <c r="B50" s="428"/>
      <c r="C50" s="406"/>
      <c r="D50" s="409"/>
      <c r="E50" s="406"/>
      <c r="F50" s="408"/>
      <c r="G50" s="408"/>
      <c r="H50" s="408"/>
      <c r="I50" s="406"/>
      <c r="J50" s="40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05"/>
      <c r="Y50" s="405"/>
      <c r="Z50" s="405"/>
      <c r="AA50" s="405"/>
    </row>
    <row r="51" spans="1:27" s="53" customFormat="1" ht="18" customHeight="1" thickBot="1">
      <c r="A51" s="428"/>
      <c r="B51" s="428"/>
      <c r="C51" s="406" t="str">
        <f>IF('5.R&amp;D '!A10&lt;&gt;"",'5.R&amp;D '!A10,"")</f>
        <v>I2M Value Creation</v>
      </c>
      <c r="D51" s="409" t="s">
        <v>39</v>
      </c>
      <c r="E51" s="406" t="str">
        <f>IF('5.R&amp;D '!B10&lt;&gt;"",'5.R&amp;D '!B10,"")</f>
        <v>Increase innovation  value delivered</v>
      </c>
      <c r="F51" s="408" t="str">
        <f>IF('5.R&amp;D '!C10&lt;&gt;"",'5.R&amp;D '!C10,"")</f>
        <v>&gt;=</v>
      </c>
      <c r="G51" s="408">
        <f>IF('5.R&amp;D '!D10&lt;&gt;"",'5.R&amp;D '!D10,"")</f>
        <v>67</v>
      </c>
      <c r="H51" s="408" t="str">
        <f>IF('5.R&amp;D '!E10&lt;&gt;"",'5.R&amp;D '!E10,"")</f>
        <v>No.</v>
      </c>
      <c r="I51" s="406" t="str">
        <f>IF('5.R&amp;D '!F10&lt;&gt;"",'5.R&amp;D '!F10,"")</f>
        <v>Higher the better</v>
      </c>
      <c r="J51" s="40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05"/>
      <c r="Y51" s="405"/>
      <c r="Z51" s="405"/>
      <c r="AA51" s="405"/>
    </row>
    <row r="52" spans="1:27" s="53" customFormat="1" ht="18" customHeight="1" thickBot="1">
      <c r="A52" s="428"/>
      <c r="B52" s="428"/>
      <c r="C52" s="406"/>
      <c r="D52" s="409"/>
      <c r="E52" s="406"/>
      <c r="F52" s="408"/>
      <c r="G52" s="408"/>
      <c r="H52" s="408"/>
      <c r="I52" s="406"/>
      <c r="J52" s="40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05"/>
      <c r="Y52" s="405"/>
      <c r="Z52" s="405"/>
      <c r="AA52" s="405"/>
    </row>
    <row r="53" spans="1:27" s="53" customFormat="1" ht="17.850000000000001" customHeight="1" thickBot="1">
      <c r="A53" s="428"/>
      <c r="B53" s="428"/>
      <c r="C53" s="412" t="e">
        <f>IF(#REF!&lt;&gt;"",#REF!,"")</f>
        <v>#REF!</v>
      </c>
      <c r="D53" s="409" t="s">
        <v>39</v>
      </c>
      <c r="E53" s="406" t="e">
        <f>IF(#REF!&lt;&gt;"",#REF!,"")</f>
        <v>#REF!</v>
      </c>
      <c r="F53" s="408" t="e">
        <f>IF(#REF!&lt;&gt;"",#REF!,"")</f>
        <v>#REF!</v>
      </c>
      <c r="G53" s="408" t="e">
        <f>IF(#REF!&lt;&gt;"",#REF!,"")</f>
        <v>#REF!</v>
      </c>
      <c r="H53" s="408" t="e">
        <f>IF(#REF!&lt;&gt;"",#REF!,"")</f>
        <v>#REF!</v>
      </c>
      <c r="I53" s="406" t="e">
        <f>IF(#REF!&lt;&gt;"",#REF!,"")</f>
        <v>#REF!</v>
      </c>
      <c r="J53" s="40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05"/>
      <c r="Y53" s="405"/>
      <c r="Z53" s="405"/>
      <c r="AA53" s="405"/>
    </row>
    <row r="54" spans="1:27" s="53" customFormat="1" ht="17.850000000000001" customHeight="1" thickBot="1">
      <c r="A54" s="428"/>
      <c r="B54" s="428"/>
      <c r="C54" s="412"/>
      <c r="D54" s="409"/>
      <c r="E54" s="406"/>
      <c r="F54" s="408"/>
      <c r="G54" s="408"/>
      <c r="H54" s="408"/>
      <c r="I54" s="406"/>
      <c r="J54" s="40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05"/>
      <c r="Y54" s="405"/>
      <c r="Z54" s="405"/>
      <c r="AA54" s="405"/>
    </row>
    <row r="55" spans="1:27" s="53" customFormat="1" ht="17.850000000000001" customHeight="1" thickBot="1">
      <c r="A55" s="428"/>
      <c r="B55" s="428"/>
      <c r="C55" s="412" t="e">
        <f>IF(#REF!&lt;&gt;"",#REF!,"")</f>
        <v>#REF!</v>
      </c>
      <c r="D55" s="409" t="s">
        <v>39</v>
      </c>
      <c r="E55" s="406" t="e">
        <f>IF(#REF!&lt;&gt;"",#REF!,"")</f>
        <v>#REF!</v>
      </c>
      <c r="F55" s="408" t="e">
        <f>IF(#REF!&lt;&gt;"",#REF!,"")</f>
        <v>#REF!</v>
      </c>
      <c r="G55" s="408" t="e">
        <f>IF(#REF!&lt;&gt;"",#REF!,"")</f>
        <v>#REF!</v>
      </c>
      <c r="H55" s="408" t="e">
        <f>IF(#REF!&lt;&gt;"",#REF!,"")</f>
        <v>#REF!</v>
      </c>
      <c r="I55" s="406" t="e">
        <f>IF(#REF!&lt;&gt;"",#REF!,"")</f>
        <v>#REF!</v>
      </c>
      <c r="J55" s="40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05"/>
      <c r="Y55" s="405"/>
      <c r="Z55" s="405"/>
      <c r="AA55" s="405"/>
    </row>
    <row r="56" spans="1:27" s="53" customFormat="1" ht="17.850000000000001" customHeight="1" thickBot="1">
      <c r="A56" s="428"/>
      <c r="B56" s="428"/>
      <c r="C56" s="412"/>
      <c r="D56" s="409"/>
      <c r="E56" s="406"/>
      <c r="F56" s="408"/>
      <c r="G56" s="408"/>
      <c r="H56" s="408"/>
      <c r="I56" s="406"/>
      <c r="J56" s="40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05"/>
      <c r="Y56" s="405"/>
      <c r="Z56" s="405"/>
      <c r="AA56" s="405"/>
    </row>
    <row r="57" spans="1:27" s="53" customFormat="1" ht="18" customHeight="1" thickBot="1">
      <c r="A57" s="428"/>
      <c r="B57" s="428"/>
      <c r="C57" s="412" t="e">
        <f>IF(#REF!&lt;&gt;"",#REF!,"")</f>
        <v>#REF!</v>
      </c>
      <c r="D57" s="409" t="s">
        <v>39</v>
      </c>
      <c r="E57" s="406" t="e">
        <f>IF(#REF!&lt;&gt;"",#REF!,"")</f>
        <v>#REF!</v>
      </c>
      <c r="F57" s="408" t="e">
        <f>IF(#REF!&lt;&gt;"",#REF!,"")</f>
        <v>#REF!</v>
      </c>
      <c r="G57" s="408" t="e">
        <f>IF(#REF!&lt;&gt;"",#REF!,"")</f>
        <v>#REF!</v>
      </c>
      <c r="H57" s="408" t="e">
        <f>IF(#REF!&lt;&gt;"",#REF!,"")</f>
        <v>#REF!</v>
      </c>
      <c r="I57" s="406" t="e">
        <f>IF(#REF!&lt;&gt;"",#REF!,"")</f>
        <v>#REF!</v>
      </c>
      <c r="J57" s="40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05"/>
      <c r="Y57" s="405"/>
      <c r="Z57" s="405"/>
      <c r="AA57" s="405"/>
    </row>
    <row r="58" spans="1:27" s="53" customFormat="1" ht="17.850000000000001" customHeight="1" thickBot="1">
      <c r="A58" s="428"/>
      <c r="B58" s="428"/>
      <c r="C58" s="412"/>
      <c r="D58" s="409"/>
      <c r="E58" s="406"/>
      <c r="F58" s="408"/>
      <c r="G58" s="408"/>
      <c r="H58" s="408"/>
      <c r="I58" s="406"/>
      <c r="J58" s="40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05"/>
      <c r="Y58" s="405"/>
      <c r="Z58" s="405"/>
      <c r="AA58" s="405"/>
    </row>
    <row r="59" spans="1:27" s="53" customFormat="1" ht="14.85" customHeight="1">
      <c r="A59" s="428" t="s">
        <v>40</v>
      </c>
      <c r="B59" s="436"/>
      <c r="C59" s="406" t="str">
        <f>IF('3.ISC '!A6&lt;&gt;"",'3.ISC '!A6,"")</f>
        <v xml:space="preserve">Sales </v>
      </c>
      <c r="D59" s="413" t="s">
        <v>41</v>
      </c>
      <c r="E59" s="406" t="str">
        <f>IF('3.ISC '!B6&lt;&gt;"",'3.ISC '!B6,"")</f>
        <v>Revenue in M</v>
      </c>
      <c r="F59" s="408" t="str">
        <f>IF('3.ISC '!C6&lt;&gt;"",'3.ISC '!C6,"")</f>
        <v>&gt;</v>
      </c>
      <c r="G59" s="408" t="str">
        <f>IF('3.ISC '!D6&lt;&gt;"",'3.ISC '!D6,"")</f>
        <v>141/137</v>
      </c>
      <c r="H59" s="408" t="str">
        <f>IF('3.ISC '!E6&lt;&gt;"",'3.ISC '!E6,"")</f>
        <v>Mn</v>
      </c>
      <c r="I59" s="406" t="str">
        <f>IF('3.ISC '!F6&lt;&gt;"",'3.ISC '!F6,"")</f>
        <v>Higher the better</v>
      </c>
      <c r="J59" s="40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05"/>
      <c r="Y59" s="405"/>
      <c r="Z59" s="405"/>
      <c r="AA59" s="405"/>
    </row>
    <row r="60" spans="1:27" s="53" customFormat="1" ht="14.85" customHeight="1">
      <c r="A60" s="437"/>
      <c r="B60" s="438"/>
      <c r="C60" s="406"/>
      <c r="D60" s="414"/>
      <c r="E60" s="406"/>
      <c r="F60" s="408"/>
      <c r="G60" s="408"/>
      <c r="H60" s="408"/>
      <c r="I60" s="406"/>
      <c r="J60" s="40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05"/>
      <c r="Y60" s="405"/>
      <c r="Z60" s="405"/>
      <c r="AA60" s="405"/>
    </row>
    <row r="61" spans="1:27" s="53" customFormat="1" ht="14.85" customHeight="1">
      <c r="A61" s="437"/>
      <c r="B61" s="438"/>
      <c r="C61" s="406" t="str">
        <f>IF('3.ISC '!A8&lt;&gt;"",'3.ISC '!A8,"")</f>
        <v>OTIF</v>
      </c>
      <c r="D61" s="413" t="s">
        <v>41</v>
      </c>
      <c r="E61" s="406" t="str">
        <f>IF('3.ISC '!B8&lt;&gt;"",'3.ISC '!B8,"")</f>
        <v>CDD adherance</v>
      </c>
      <c r="F61" s="408" t="str">
        <f>IF('3.ISC '!C8&lt;&gt;"",'3.ISC '!C8,"")</f>
        <v>&gt;</v>
      </c>
      <c r="G61" s="408">
        <f>IF('3.ISC '!D8&lt;&gt;"",'3.ISC '!D8,"")</f>
        <v>0.85</v>
      </c>
      <c r="H61" s="408" t="str">
        <f>IF('3.ISC '!E8&lt;&gt;"",'3.ISC '!E8,"")</f>
        <v>%</v>
      </c>
      <c r="I61" s="406" t="str">
        <f>IF('3.ISC '!F8&lt;&gt;"",'3.ISC '!F8,"")</f>
        <v>Higher the better</v>
      </c>
      <c r="J61" s="40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05"/>
      <c r="Y61" s="405"/>
      <c r="Z61" s="405"/>
      <c r="AA61" s="405"/>
    </row>
    <row r="62" spans="1:27" s="53" customFormat="1" ht="14.85" customHeight="1">
      <c r="A62" s="437"/>
      <c r="B62" s="438"/>
      <c r="C62" s="406"/>
      <c r="D62" s="414"/>
      <c r="E62" s="406"/>
      <c r="F62" s="408"/>
      <c r="G62" s="408"/>
      <c r="H62" s="408"/>
      <c r="I62" s="406"/>
      <c r="J62" s="40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05"/>
      <c r="Y62" s="405"/>
      <c r="Z62" s="405"/>
      <c r="AA62" s="405"/>
    </row>
    <row r="63" spans="1:27" s="53" customFormat="1" ht="14.85" customHeight="1">
      <c r="A63" s="437"/>
      <c r="B63" s="438"/>
      <c r="C63" s="406" t="str">
        <f>IF('3.ISC '!A10&lt;&gt;"",'3.ISC '!A10,"")</f>
        <v>Inventory</v>
      </c>
      <c r="D63" s="413" t="s">
        <v>41</v>
      </c>
      <c r="E63" s="406" t="str">
        <f>IF('3.ISC '!B10&lt;&gt;"",'3.ISC '!B10,"")</f>
        <v>(Business+Market+Service ) as % of sales</v>
      </c>
      <c r="F63" s="408" t="str">
        <f>IF('3.ISC '!C10&lt;&gt;"",'3.ISC '!C10,"")</f>
        <v>&lt;</v>
      </c>
      <c r="G63" s="408" t="str">
        <f>IF('3.ISC '!D10&lt;&gt;"",'3.ISC '!D10,"")</f>
        <v>22% / 49 M</v>
      </c>
      <c r="H63" s="408" t="str">
        <f>IF('3.ISC '!E10&lt;&gt;"",'3.ISC '!E10,"")</f>
        <v>%</v>
      </c>
      <c r="I63" s="406" t="str">
        <f>IF('3.ISC '!F10&lt;&gt;"",'3.ISC '!F10,"")</f>
        <v>Lower the better</v>
      </c>
      <c r="J63" s="40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05"/>
      <c r="Y63" s="405"/>
      <c r="Z63" s="405"/>
      <c r="AA63" s="405"/>
    </row>
    <row r="64" spans="1:27" s="53" customFormat="1" ht="14.85" customHeight="1">
      <c r="A64" s="437"/>
      <c r="B64" s="438"/>
      <c r="C64" s="406"/>
      <c r="D64" s="414"/>
      <c r="E64" s="406"/>
      <c r="F64" s="408"/>
      <c r="G64" s="408"/>
      <c r="H64" s="408"/>
      <c r="I64" s="406"/>
      <c r="J64" s="40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05"/>
      <c r="Y64" s="405"/>
      <c r="Z64" s="405"/>
      <c r="AA64" s="405"/>
    </row>
    <row r="65" spans="1:27" s="53" customFormat="1" ht="14.45">
      <c r="A65" s="437"/>
      <c r="B65" s="438"/>
      <c r="C65" s="406" t="str">
        <f>IF('4.Procurement'!A6&lt;&gt;"",'4.Procurement'!A6,"")</f>
        <v>Productivity ( Nego)</v>
      </c>
      <c r="D65" s="413" t="s">
        <v>42</v>
      </c>
      <c r="E65" s="406" t="str">
        <f>IF('4.Procurement'!B6&lt;&gt;"",'4.Procurement'!B6,"")</f>
        <v>1% of Spend</v>
      </c>
      <c r="F65" s="408" t="str">
        <f>IF('4.Procurement'!C6&lt;&gt;"",'4.Procurement'!C6,"")</f>
        <v>&lt;=</v>
      </c>
      <c r="G65" s="408" t="str">
        <f>IF('4.Procurement'!D6&lt;&gt;"",'4.Procurement'!D6,"")</f>
        <v>0.4 M € 
0.7 M € Stretch</v>
      </c>
      <c r="H65" s="408" t="str">
        <f>IF('4.Procurement'!E6&lt;&gt;"",'4.Procurement'!E6,"")</f>
        <v>%</v>
      </c>
      <c r="I65" s="406" t="str">
        <f>IF('4.Procurement'!F6&lt;&gt;"",'4.Procurement'!F6,"")</f>
        <v>Higher the better</v>
      </c>
      <c r="J65" s="40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05"/>
      <c r="Y65" s="405"/>
      <c r="Z65" s="405"/>
      <c r="AA65" s="405"/>
    </row>
    <row r="66" spans="1:27" s="53" customFormat="1" ht="14.45">
      <c r="A66" s="437"/>
      <c r="B66" s="438"/>
      <c r="C66" s="406"/>
      <c r="D66" s="414"/>
      <c r="E66" s="406"/>
      <c r="F66" s="408"/>
      <c r="G66" s="408"/>
      <c r="H66" s="408"/>
      <c r="I66" s="406"/>
      <c r="J66" s="40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05"/>
      <c r="Y66" s="405"/>
      <c r="Z66" s="405"/>
      <c r="AA66" s="405"/>
    </row>
    <row r="67" spans="1:27" s="53" customFormat="1" ht="14.45">
      <c r="A67" s="437"/>
      <c r="B67" s="438"/>
      <c r="C67" s="406" t="str">
        <f>IF('4.Procurement'!A8&lt;&gt;"",'4.Procurement'!A8,"")</f>
        <v>Material Availability (escalation)</v>
      </c>
      <c r="D67" s="413" t="s">
        <v>42</v>
      </c>
      <c r="E67" s="406" t="str">
        <f>IF('4.Procurement'!B8&lt;&gt;"",'4.Procurement'!B8,"")</f>
        <v>Clear to build material avaialbility</v>
      </c>
      <c r="F67" s="408" t="str">
        <f>IF('4.Procurement'!C8&lt;&gt;"",'4.Procurement'!C8,"")</f>
        <v>&gt;=</v>
      </c>
      <c r="G67" s="408">
        <f>IF('4.Procurement'!D8&lt;&gt;"",'4.Procurement'!D8,"")</f>
        <v>0.9</v>
      </c>
      <c r="H67" s="408" t="str">
        <f>IF('4.Procurement'!E8&lt;&gt;"",'4.Procurement'!E8,"")</f>
        <v>%</v>
      </c>
      <c r="I67" s="406" t="str">
        <f>IF('4.Procurement'!F8&lt;&gt;"",'4.Procurement'!F8,"")</f>
        <v>Higher the better</v>
      </c>
      <c r="J67" s="40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05"/>
      <c r="Y67" s="405"/>
      <c r="Z67" s="405"/>
      <c r="AA67" s="405"/>
    </row>
    <row r="68" spans="1:27" s="53" customFormat="1" ht="14.45">
      <c r="A68" s="437"/>
      <c r="B68" s="438"/>
      <c r="C68" s="406"/>
      <c r="D68" s="414"/>
      <c r="E68" s="406"/>
      <c r="F68" s="408"/>
      <c r="G68" s="408"/>
      <c r="H68" s="408"/>
      <c r="I68" s="406"/>
      <c r="J68" s="40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05"/>
      <c r="Y68" s="405"/>
      <c r="Z68" s="405"/>
      <c r="AA68" s="405"/>
    </row>
    <row r="69" spans="1:27" s="53" customFormat="1" ht="14.45">
      <c r="A69" s="437"/>
      <c r="B69" s="438"/>
      <c r="C69" s="406" t="str">
        <f>IF('4.Procurement'!A10&lt;&gt;"",'4.Procurement'!A10,"")</f>
        <v>NPI / MLD</v>
      </c>
      <c r="D69" s="413" t="s">
        <v>42</v>
      </c>
      <c r="E69" s="406" t="str">
        <f>IF('4.Procurement'!B10&lt;&gt;"",'4.Procurement'!B10,"")</f>
        <v>NPI gate readiness</v>
      </c>
      <c r="F69" s="408" t="str">
        <f>IF('4.Procurement'!C10&lt;&gt;"",'4.Procurement'!C10,"")</f>
        <v>=</v>
      </c>
      <c r="G69" s="408">
        <f>IF('4.Procurement'!D10&lt;&gt;"",'4.Procurement'!D10,"")</f>
        <v>1</v>
      </c>
      <c r="H69" s="408" t="str">
        <f>IF('4.Procurement'!E10&lt;&gt;"",'4.Procurement'!E10,"")</f>
        <v>%</v>
      </c>
      <c r="I69" s="406" t="str">
        <f>IF('4.Procurement'!F10&lt;&gt;"",'4.Procurement'!F10,"")</f>
        <v>Higher the better</v>
      </c>
      <c r="J69" s="40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05"/>
      <c r="Y69" s="405"/>
      <c r="Z69" s="405"/>
      <c r="AA69" s="405"/>
    </row>
    <row r="70" spans="1:27" s="53" customFormat="1" thickBot="1">
      <c r="A70" s="437"/>
      <c r="B70" s="438"/>
      <c r="C70" s="406"/>
      <c r="D70" s="414"/>
      <c r="E70" s="406"/>
      <c r="F70" s="408"/>
      <c r="G70" s="408"/>
      <c r="H70" s="408"/>
      <c r="I70" s="406"/>
      <c r="J70" s="40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05"/>
      <c r="Y70" s="405"/>
      <c r="Z70" s="405"/>
      <c r="AA70" s="405"/>
    </row>
    <row r="71" spans="1:27" s="53" customFormat="1" ht="14.85" customHeight="1">
      <c r="A71" s="428" t="s">
        <v>43</v>
      </c>
      <c r="B71" s="436"/>
      <c r="C71" s="411" t="str">
        <f>IF('12.FINANCE'!A6&lt;&gt;"",'12.FINANCE'!A6,"")</f>
        <v>EBIT</v>
      </c>
      <c r="D71" s="447" t="s">
        <v>44</v>
      </c>
      <c r="E71" s="406" t="str">
        <f>IF('12.FINANCE'!B6&lt;&gt;"",'12.FINANCE'!B6,"")</f>
        <v/>
      </c>
      <c r="F71" s="408" t="str">
        <f>IF('12.FINANCE'!C6&lt;&gt;"",'12.FINANCE'!C6,"")</f>
        <v/>
      </c>
      <c r="G71" s="408" t="str">
        <f>IF('12.FINANCE'!D6&lt;&gt;"",'12.FINANCE'!D6,"")</f>
        <v/>
      </c>
      <c r="H71" s="408" t="str">
        <f>IF('12.FINANCE'!E6&lt;&gt;"",'12.FINANCE'!E6,"")</f>
        <v/>
      </c>
      <c r="I71" s="406" t="str">
        <f>IF('12.FINANCE'!F6&lt;&gt;"",'12.FINANCE'!F6,"")</f>
        <v/>
      </c>
      <c r="J71" s="40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05"/>
      <c r="Y71" s="405"/>
      <c r="Z71" s="405"/>
      <c r="AA71" s="405"/>
    </row>
    <row r="72" spans="1:27" s="53" customFormat="1" ht="14.45">
      <c r="A72" s="437"/>
      <c r="B72" s="438"/>
      <c r="C72" s="411"/>
      <c r="D72" s="448"/>
      <c r="E72" s="406"/>
      <c r="F72" s="408"/>
      <c r="G72" s="408"/>
      <c r="H72" s="408"/>
      <c r="I72" s="406"/>
      <c r="J72" s="40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05"/>
      <c r="Y72" s="405"/>
      <c r="Z72" s="405"/>
      <c r="AA72" s="405"/>
    </row>
    <row r="73" spans="1:27" s="53" customFormat="1" ht="14.45">
      <c r="A73" s="437"/>
      <c r="B73" s="438"/>
      <c r="C73" s="411" t="str">
        <f>IF('12.FINANCE'!A8&lt;&gt;"",'12.FINANCE'!A8,"")</f>
        <v>IGM</v>
      </c>
      <c r="D73" s="447" t="s">
        <v>44</v>
      </c>
      <c r="E73" s="406" t="str">
        <f>IF('12.FINANCE'!B8&lt;&gt;"",'12.FINANCE'!B8,"")</f>
        <v/>
      </c>
      <c r="F73" s="408" t="str">
        <f>IF('12.FINANCE'!C8&lt;&gt;"",'12.FINANCE'!C8,"")</f>
        <v/>
      </c>
      <c r="G73" s="408" t="str">
        <f>IF('12.FINANCE'!D8&lt;&gt;"",'12.FINANCE'!D8,"")</f>
        <v/>
      </c>
      <c r="H73" s="408" t="str">
        <f>IF('12.FINANCE'!E8&lt;&gt;"",'12.FINANCE'!E8,"")</f>
        <v/>
      </c>
      <c r="I73" s="406" t="str">
        <f>IF('12.FINANCE'!F8&lt;&gt;"",'12.FINANCE'!F8,"")</f>
        <v/>
      </c>
      <c r="J73" s="40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05"/>
      <c r="Y73" s="405"/>
      <c r="Z73" s="405"/>
      <c r="AA73" s="405"/>
    </row>
    <row r="74" spans="1:27" s="53" customFormat="1" ht="14.45">
      <c r="A74" s="437"/>
      <c r="B74" s="438"/>
      <c r="C74" s="411"/>
      <c r="D74" s="448"/>
      <c r="E74" s="406"/>
      <c r="F74" s="408"/>
      <c r="G74" s="408"/>
      <c r="H74" s="408"/>
      <c r="I74" s="406"/>
      <c r="J74" s="40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05"/>
      <c r="Y74" s="405"/>
      <c r="Z74" s="405"/>
      <c r="AA74" s="405"/>
    </row>
    <row r="75" spans="1:27" s="53" customFormat="1" ht="14.45">
      <c r="A75" s="437"/>
      <c r="B75" s="438"/>
      <c r="C75" s="411" t="str">
        <f>IF('12.FINANCE'!A10&lt;&gt;"",'12.FINANCE'!A10,"")</f>
        <v>Productivity</v>
      </c>
      <c r="D75" s="447" t="s">
        <v>44</v>
      </c>
      <c r="E75" s="406" t="str">
        <f>IF('12.FINANCE'!B10&lt;&gt;"",'12.FINANCE'!B10,"")</f>
        <v/>
      </c>
      <c r="F75" s="408" t="str">
        <f>IF('12.FINANCE'!C10&lt;&gt;"",'12.FINANCE'!C10,"")</f>
        <v/>
      </c>
      <c r="G75" s="408" t="str">
        <f>IF('12.FINANCE'!D10&lt;&gt;"",'12.FINANCE'!D10,"")</f>
        <v/>
      </c>
      <c r="H75" s="408" t="str">
        <f>IF('12.FINANCE'!E10&lt;&gt;"",'12.FINANCE'!E10,"")</f>
        <v/>
      </c>
      <c r="I75" s="406" t="str">
        <f>IF('12.FINANCE'!F10&lt;&gt;"",'12.FINANCE'!F10,"")</f>
        <v/>
      </c>
      <c r="J75" s="40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05"/>
      <c r="Y75" s="405"/>
      <c r="Z75" s="405"/>
      <c r="AA75" s="405"/>
    </row>
    <row r="76" spans="1:27" s="53" customFormat="1" thickBot="1">
      <c r="A76" s="439"/>
      <c r="B76" s="440"/>
      <c r="C76" s="411"/>
      <c r="D76" s="448"/>
      <c r="E76" s="406"/>
      <c r="F76" s="408"/>
      <c r="G76" s="408"/>
      <c r="H76" s="408"/>
      <c r="I76" s="406"/>
      <c r="J76" s="40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05"/>
      <c r="Y76" s="405"/>
      <c r="Z76" s="405"/>
      <c r="AA76" s="405"/>
    </row>
    <row r="77" spans="1:27" s="53" customFormat="1" ht="23.25" customHeight="1">
      <c r="A77" s="428" t="s">
        <v>45</v>
      </c>
      <c r="B77" s="441"/>
      <c r="C77" s="411" t="s">
        <v>46</v>
      </c>
      <c r="D77" s="413" t="s">
        <v>47</v>
      </c>
      <c r="E77" s="406"/>
      <c r="F77" s="408"/>
      <c r="G77" s="408"/>
      <c r="H77" s="408"/>
      <c r="I77" s="406"/>
      <c r="J77" s="406" t="s">
        <v>48</v>
      </c>
      <c r="K77" s="54" t="s">
        <v>29</v>
      </c>
      <c r="L77" s="64"/>
      <c r="M77" s="64"/>
      <c r="N77" s="64"/>
      <c r="O77" s="64"/>
      <c r="P77" s="64"/>
      <c r="Q77" s="65"/>
      <c r="R77" s="65"/>
      <c r="S77" s="65"/>
      <c r="T77" s="65"/>
      <c r="U77" s="65"/>
      <c r="V77" s="66"/>
      <c r="W77" s="87"/>
      <c r="X77" s="405"/>
      <c r="Y77" s="405"/>
      <c r="Z77" s="405"/>
      <c r="AA77" s="405"/>
    </row>
    <row r="78" spans="1:27" s="53" customFormat="1" ht="21.75" customHeight="1" thickBot="1">
      <c r="A78" s="427"/>
      <c r="B78" s="442"/>
      <c r="C78" s="411"/>
      <c r="D78" s="414"/>
      <c r="E78" s="406"/>
      <c r="F78" s="408"/>
      <c r="G78" s="408"/>
      <c r="H78" s="408"/>
      <c r="I78" s="406"/>
      <c r="J78" s="406"/>
      <c r="K78" s="54" t="s">
        <v>30</v>
      </c>
      <c r="L78" s="63"/>
      <c r="M78" s="63"/>
      <c r="N78" s="63"/>
      <c r="O78" s="63"/>
      <c r="P78" s="63"/>
      <c r="Q78" s="63"/>
      <c r="R78" s="63"/>
      <c r="S78" s="63"/>
      <c r="T78" s="63"/>
      <c r="U78" s="63"/>
      <c r="V78" s="63"/>
      <c r="W78" s="82"/>
      <c r="X78" s="405"/>
      <c r="Y78" s="405"/>
      <c r="Z78" s="405"/>
      <c r="AA78" s="405"/>
    </row>
    <row r="79" spans="1:27" s="53" customFormat="1" ht="14.85" customHeight="1">
      <c r="A79" s="428" t="s">
        <v>49</v>
      </c>
      <c r="B79" s="441"/>
      <c r="C79" s="406" t="str">
        <f>IF('7.Customer Service'!A6&lt;&gt;"",'7.Customer Service'!A6,"")</f>
        <v>Customer Satisfaction</v>
      </c>
      <c r="D79" s="413" t="s">
        <v>50</v>
      </c>
      <c r="E79" s="406" t="str">
        <f>IF('7.Customer Service'!B6&lt;&gt;"",'7.Customer Service'!B6,"")</f>
        <v>NPS</v>
      </c>
      <c r="F79" s="408" t="str">
        <f>IF('7.Customer Service'!C6&lt;&gt;"",'7.Customer Service'!C6,"")</f>
        <v>&gt;=</v>
      </c>
      <c r="G79" s="408">
        <f>IF('7.Customer Service'!D6&lt;&gt;"",'7.Customer Service'!D6,"")</f>
        <v>0.79</v>
      </c>
      <c r="H79" s="408" t="str">
        <f>IF('7.Customer Service'!E6&lt;&gt;"",'7.Customer Service'!E6,"")</f>
        <v>%</v>
      </c>
      <c r="I79" s="406" t="str">
        <f>IF('7.Customer Service'!F6&lt;&gt;"",'7.Customer Service'!F6,"")</f>
        <v>Higher the better</v>
      </c>
      <c r="J79" s="40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05"/>
      <c r="Y79" s="405"/>
      <c r="Z79" s="405"/>
      <c r="AA79" s="405"/>
    </row>
    <row r="80" spans="1:27" s="53" customFormat="1" ht="14.45">
      <c r="A80" s="427"/>
      <c r="B80" s="442"/>
      <c r="C80" s="406"/>
      <c r="D80" s="414"/>
      <c r="E80" s="406"/>
      <c r="F80" s="408"/>
      <c r="G80" s="408"/>
      <c r="H80" s="408"/>
      <c r="I80" s="406"/>
      <c r="J80" s="40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05"/>
      <c r="Y80" s="405"/>
      <c r="Z80" s="405"/>
      <c r="AA80" s="405"/>
    </row>
    <row r="81" spans="1:27" s="53" customFormat="1" ht="14.45">
      <c r="A81" s="427"/>
      <c r="B81" s="442"/>
      <c r="C81" s="406" t="str">
        <f>IF('7.Customer Service'!A8&lt;&gt;"",'7.Customer Service'!A8,"")</f>
        <v>CS Sales</v>
      </c>
      <c r="D81" s="413" t="s">
        <v>50</v>
      </c>
      <c r="E81" s="406" t="str">
        <f>IF('7.Customer Service'!B8&lt;&gt;"",'7.Customer Service'!B8,"")</f>
        <v>CS Revenue</v>
      </c>
      <c r="F81" s="408" t="str">
        <f>IF('7.Customer Service'!C8&lt;&gt;"",'7.Customer Service'!C8,"")</f>
        <v>&gt;=</v>
      </c>
      <c r="G81" s="408">
        <f>IF('7.Customer Service'!D8&lt;&gt;"",'7.Customer Service'!D8,"")</f>
        <v>77.400000000000006</v>
      </c>
      <c r="H81" s="408" t="str">
        <f>IF('7.Customer Service'!E8&lt;&gt;"",'7.Customer Service'!E8,"")</f>
        <v>Mn</v>
      </c>
      <c r="I81" s="406" t="str">
        <f>IF('7.Customer Service'!F8&lt;&gt;"",'7.Customer Service'!F8,"")</f>
        <v>Higher the better</v>
      </c>
      <c r="J81" s="40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05"/>
      <c r="Y81" s="405"/>
      <c r="Z81" s="405"/>
      <c r="AA81" s="405"/>
    </row>
    <row r="82" spans="1:27" s="53" customFormat="1" ht="14.45">
      <c r="A82" s="427"/>
      <c r="B82" s="442"/>
      <c r="C82" s="406"/>
      <c r="D82" s="414"/>
      <c r="E82" s="406"/>
      <c r="F82" s="408"/>
      <c r="G82" s="408"/>
      <c r="H82" s="408"/>
      <c r="I82" s="406"/>
      <c r="J82" s="40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05"/>
      <c r="Y82" s="405"/>
      <c r="Z82" s="405"/>
      <c r="AA82" s="405"/>
    </row>
    <row r="83" spans="1:27" s="53" customFormat="1" ht="15" customHeight="1">
      <c r="A83" s="427"/>
      <c r="B83" s="442"/>
      <c r="C83" s="406" t="str">
        <f>IF('7.Customer Service'!A10&lt;&gt;"",'7.Customer Service'!A10,"")</f>
        <v>CS Profitability</v>
      </c>
      <c r="D83" s="413" t="s">
        <v>50</v>
      </c>
      <c r="E83" s="406" t="str">
        <f>IF('7.Customer Service'!B10&lt;&gt;"",'7.Customer Service'!B10,"")</f>
        <v>Margins IGM%</v>
      </c>
      <c r="F83" s="408" t="str">
        <f>IF('7.Customer Service'!C10&lt;&gt;"",'7.Customer Service'!C10,"")</f>
        <v>&gt;=</v>
      </c>
      <c r="G83" s="408">
        <f>IF('7.Customer Service'!D10&lt;&gt;"",'7.Customer Service'!D10,"")</f>
        <v>0.52700000000000002</v>
      </c>
      <c r="H83" s="408" t="str">
        <f>IF('7.Customer Service'!E10&lt;&gt;"",'7.Customer Service'!E10,"")</f>
        <v>%</v>
      </c>
      <c r="I83" s="406" t="str">
        <f>IF('7.Customer Service'!F10&lt;&gt;"",'7.Customer Service'!F10,"")</f>
        <v>Higher the better</v>
      </c>
      <c r="J83" s="40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05"/>
      <c r="Y83" s="405"/>
      <c r="Z83" s="405"/>
      <c r="AA83" s="405"/>
    </row>
    <row r="84" spans="1:27" s="53" customFormat="1" ht="14.45">
      <c r="A84" s="427"/>
      <c r="B84" s="442"/>
      <c r="C84" s="406"/>
      <c r="D84" s="414"/>
      <c r="E84" s="406"/>
      <c r="F84" s="408"/>
      <c r="G84" s="408"/>
      <c r="H84" s="408"/>
      <c r="I84" s="406"/>
      <c r="J84" s="40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05"/>
      <c r="Y84" s="405"/>
      <c r="Z84" s="405"/>
      <c r="AA84" s="405"/>
    </row>
    <row r="85" spans="1:27" s="53" customFormat="1" ht="14.85" hidden="1" customHeight="1">
      <c r="A85" s="427"/>
      <c r="B85" s="44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44"/>
      <c r="B86" s="44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f>IF('2.Regulatory'!R15="","",'2.Regulatory'!R15)</f>
        <v>0</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0.83333333333333337</v>
      </c>
      <c r="R21" s="264">
        <f>IF('2.Regulatory'!R17="","",'2.Regulatory'!R17)</f>
        <v>1</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f>IF('2.Regulatory'!R21="","",'2.Regulatory'!R21)</f>
        <v>1</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486" t="s">
        <v>92</v>
      </c>
      <c r="B3" s="48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5" t="s">
        <v>95</v>
      </c>
      <c r="B6" s="396" t="s">
        <v>96</v>
      </c>
      <c r="C6" s="395" t="s">
        <v>97</v>
      </c>
      <c r="D6" s="395">
        <v>90</v>
      </c>
      <c r="E6" s="395" t="s">
        <v>98</v>
      </c>
      <c r="F6" s="352" t="s">
        <v>99</v>
      </c>
      <c r="G6" s="39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10"/>
      <c r="B7" s="502"/>
      <c r="C7" s="477"/>
      <c r="D7" s="477"/>
      <c r="E7" s="477"/>
      <c r="F7" s="353"/>
      <c r="G7" s="47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5" t="s">
        <v>100</v>
      </c>
      <c r="B8" s="402" t="s">
        <v>101</v>
      </c>
      <c r="C8" s="395" t="s">
        <v>102</v>
      </c>
      <c r="D8" s="498" t="s">
        <v>103</v>
      </c>
      <c r="E8" s="395" t="s">
        <v>98</v>
      </c>
      <c r="F8" s="352" t="s">
        <v>104</v>
      </c>
      <c r="G8" s="39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6"/>
      <c r="B9" s="497"/>
      <c r="C9" s="477"/>
      <c r="D9" s="477"/>
      <c r="E9" s="477"/>
      <c r="F9" s="353"/>
      <c r="G9" s="47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9" t="s">
        <v>105</v>
      </c>
      <c r="B10" s="500" t="s">
        <v>106</v>
      </c>
      <c r="C10" s="395" t="s">
        <v>102</v>
      </c>
      <c r="D10" s="352">
        <v>1.8</v>
      </c>
      <c r="E10" s="395" t="s">
        <v>54</v>
      </c>
      <c r="F10" s="352" t="s">
        <v>104</v>
      </c>
      <c r="G10" s="39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9"/>
      <c r="B11" s="500"/>
      <c r="C11" s="485"/>
      <c r="D11" s="357"/>
      <c r="E11" s="485"/>
      <c r="F11" s="357"/>
      <c r="G11" s="485"/>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9"/>
      <c r="B12" s="500" t="s">
        <v>107</v>
      </c>
      <c r="C12" s="485"/>
      <c r="D12" s="352" t="s">
        <v>108</v>
      </c>
      <c r="E12" s="485"/>
      <c r="F12" s="352" t="s">
        <v>104</v>
      </c>
      <c r="G12" s="485"/>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9"/>
      <c r="B13" s="500"/>
      <c r="C13" s="485"/>
      <c r="D13" s="357"/>
      <c r="E13" s="485"/>
      <c r="F13" s="357"/>
      <c r="G13" s="485"/>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9"/>
      <c r="B14" s="500" t="s">
        <v>109</v>
      </c>
      <c r="C14" s="485"/>
      <c r="D14" s="352">
        <v>2.2000000000000002</v>
      </c>
      <c r="E14" s="485"/>
      <c r="F14" s="352" t="s">
        <v>104</v>
      </c>
      <c r="G14" s="485"/>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9"/>
      <c r="B15" s="500"/>
      <c r="C15" s="477"/>
      <c r="D15" s="357"/>
      <c r="E15" s="477"/>
      <c r="F15" s="357"/>
      <c r="G15" s="47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6" t="s">
        <v>110</v>
      </c>
      <c r="B16" s="452" t="s">
        <v>111</v>
      </c>
      <c r="C16" s="395" t="s">
        <v>102</v>
      </c>
      <c r="D16" s="352">
        <v>3</v>
      </c>
      <c r="E16" s="395" t="s">
        <v>54</v>
      </c>
      <c r="F16" s="352" t="s">
        <v>104</v>
      </c>
      <c r="G16" s="39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503"/>
      <c r="B17" s="502"/>
      <c r="C17" s="477"/>
      <c r="D17" s="477"/>
      <c r="E17" s="477"/>
      <c r="F17" s="353"/>
      <c r="G17" s="477"/>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1" t="s">
        <v>113</v>
      </c>
      <c r="B20" s="493" t="s">
        <v>114</v>
      </c>
      <c r="C20" s="483" t="s">
        <v>115</v>
      </c>
      <c r="D20" s="481">
        <v>95</v>
      </c>
      <c r="E20" s="483" t="s">
        <v>98</v>
      </c>
      <c r="F20" s="470" t="s">
        <v>99</v>
      </c>
      <c r="G20" s="472"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2"/>
      <c r="B21" s="494"/>
      <c r="C21" s="484"/>
      <c r="D21" s="482"/>
      <c r="E21" s="484"/>
      <c r="F21" s="471"/>
      <c r="G21" s="473"/>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74" t="s">
        <v>116</v>
      </c>
      <c r="B22" s="365" t="s">
        <v>117</v>
      </c>
      <c r="C22" s="395" t="s">
        <v>102</v>
      </c>
      <c r="D22" s="479">
        <v>10</v>
      </c>
      <c r="E22" s="476" t="s">
        <v>54</v>
      </c>
      <c r="F22" s="478" t="s">
        <v>104</v>
      </c>
      <c r="G22" s="476" t="s">
        <v>55</v>
      </c>
      <c r="H22" s="112" t="s">
        <v>29</v>
      </c>
      <c r="I22" s="44">
        <v>6</v>
      </c>
      <c r="J22" s="44">
        <v>5</v>
      </c>
      <c r="K22" s="44">
        <v>5</v>
      </c>
      <c r="L22" s="44">
        <v>4</v>
      </c>
      <c r="M22" s="44">
        <v>4</v>
      </c>
      <c r="N22" s="44">
        <v>4</v>
      </c>
      <c r="O22" s="44">
        <v>4</v>
      </c>
      <c r="P22" s="44">
        <v>2</v>
      </c>
      <c r="Q22" s="44">
        <v>2</v>
      </c>
      <c r="R22" s="44">
        <v>0</v>
      </c>
      <c r="S22" s="44">
        <v>0</v>
      </c>
      <c r="T22" s="44">
        <v>0</v>
      </c>
    </row>
    <row r="23" spans="1:22">
      <c r="A23" s="475"/>
      <c r="B23" s="453"/>
      <c r="C23" s="477"/>
      <c r="D23" s="480"/>
      <c r="E23" s="477"/>
      <c r="F23" s="353"/>
      <c r="G23" s="477"/>
      <c r="H23" s="111" t="s">
        <v>30</v>
      </c>
      <c r="I23" s="126">
        <v>6</v>
      </c>
      <c r="J23" s="126">
        <v>5</v>
      </c>
      <c r="K23" s="126">
        <v>5</v>
      </c>
      <c r="L23" s="126">
        <v>4</v>
      </c>
      <c r="M23" s="126">
        <v>4</v>
      </c>
      <c r="N23" s="45">
        <v>4</v>
      </c>
      <c r="O23" s="45">
        <v>4</v>
      </c>
      <c r="P23" s="45">
        <v>2</v>
      </c>
      <c r="Q23" s="344">
        <v>2</v>
      </c>
      <c r="R23" s="133"/>
      <c r="S23" s="133"/>
      <c r="T23" s="133"/>
    </row>
    <row r="24" spans="1:22" ht="13.5" customHeight="1">
      <c r="A24" s="640" t="s">
        <v>118</v>
      </c>
      <c r="B24" s="501" t="s">
        <v>119</v>
      </c>
      <c r="C24" s="395" t="s">
        <v>120</v>
      </c>
      <c r="D24" s="352">
        <v>0</v>
      </c>
      <c r="E24" s="395" t="s">
        <v>54</v>
      </c>
      <c r="F24" s="352" t="s">
        <v>104</v>
      </c>
      <c r="G24" s="39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502"/>
      <c r="C25" s="477"/>
      <c r="D25" s="477"/>
      <c r="E25" s="477"/>
      <c r="F25" s="353"/>
      <c r="G25" s="477"/>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49" t="s">
        <v>123</v>
      </c>
      <c r="B44" s="449"/>
      <c r="C44" s="449"/>
      <c r="D44" s="449"/>
      <c r="E44" s="449"/>
    </row>
    <row r="45" spans="1:14">
      <c r="A45" s="28"/>
    </row>
    <row r="46" spans="1:14" ht="21">
      <c r="A46" s="486" t="s">
        <v>124</v>
      </c>
      <c r="B46" s="486"/>
    </row>
    <row r="47" spans="1:14" ht="20.100000000000001" customHeight="1">
      <c r="A47" s="487" t="s">
        <v>125</v>
      </c>
      <c r="B47" s="390" t="s">
        <v>126</v>
      </c>
      <c r="C47" s="390"/>
      <c r="D47" s="390"/>
      <c r="E47" s="390"/>
      <c r="F47" s="390"/>
    </row>
    <row r="48" spans="1:14" ht="15" customHeight="1">
      <c r="A48" s="488"/>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91" t="s">
        <v>145</v>
      </c>
      <c r="B82" s="489"/>
      <c r="C82" s="489"/>
      <c r="D82" s="489"/>
      <c r="E82" s="489"/>
      <c r="F82" s="490"/>
      <c r="H82" s="466" t="s">
        <v>146</v>
      </c>
      <c r="I82" s="467"/>
      <c r="J82" s="467"/>
      <c r="K82" s="467"/>
      <c r="L82" s="467"/>
      <c r="M82" s="467"/>
      <c r="N82" s="467"/>
      <c r="O82" s="468"/>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8" t="s">
        <v>159</v>
      </c>
      <c r="B84" s="365" t="s">
        <v>133</v>
      </c>
      <c r="C84" s="352" t="s">
        <v>160</v>
      </c>
      <c r="D84" s="352" t="s">
        <v>161</v>
      </c>
      <c r="E84" s="354">
        <v>46157</v>
      </c>
      <c r="F84" s="349">
        <v>5</v>
      </c>
      <c r="H84" s="378"/>
      <c r="I84" s="352"/>
      <c r="J84" s="376"/>
      <c r="K84" s="379"/>
      <c r="L84" s="379"/>
      <c r="M84" s="380"/>
      <c r="N84" s="376"/>
      <c r="O84" s="377"/>
    </row>
    <row r="85" spans="1:35" ht="48" customHeight="1">
      <c r="A85" s="451"/>
      <c r="B85" s="453"/>
      <c r="C85" s="353"/>
      <c r="D85" s="353"/>
      <c r="E85" s="355"/>
      <c r="F85" s="356"/>
      <c r="H85" s="451"/>
      <c r="I85" s="353"/>
      <c r="J85" s="463"/>
      <c r="K85" s="469"/>
      <c r="L85" s="469"/>
      <c r="M85" s="462"/>
      <c r="N85" s="463"/>
      <c r="O85" s="457"/>
    </row>
    <row r="86" spans="1:35" ht="27" customHeight="1">
      <c r="A86" s="378" t="s">
        <v>159</v>
      </c>
      <c r="B86" s="365" t="s">
        <v>162</v>
      </c>
      <c r="C86" s="352" t="s">
        <v>163</v>
      </c>
      <c r="D86" s="352" t="s">
        <v>164</v>
      </c>
      <c r="E86" s="354" t="s">
        <v>165</v>
      </c>
      <c r="F86" s="349">
        <v>5</v>
      </c>
      <c r="H86" s="378"/>
      <c r="I86" s="376"/>
      <c r="J86" s="376"/>
      <c r="K86" s="376"/>
      <c r="L86" s="376"/>
      <c r="M86" s="380"/>
      <c r="N86" s="376"/>
      <c r="O86" s="377"/>
    </row>
    <row r="87" spans="1:35" ht="29.25" customHeight="1">
      <c r="A87" s="451"/>
      <c r="B87" s="453"/>
      <c r="C87" s="353"/>
      <c r="D87" s="353"/>
      <c r="E87" s="355"/>
      <c r="F87" s="356"/>
      <c r="H87" s="451"/>
      <c r="I87" s="463"/>
      <c r="J87" s="463"/>
      <c r="K87" s="463"/>
      <c r="L87" s="463"/>
      <c r="M87" s="462"/>
      <c r="N87" s="463"/>
      <c r="O87" s="457"/>
    </row>
    <row r="88" spans="1:35" ht="17.100000000000001" customHeight="1">
      <c r="A88" s="378" t="s">
        <v>159</v>
      </c>
      <c r="B88" s="365" t="s">
        <v>166</v>
      </c>
      <c r="C88" s="352" t="s">
        <v>167</v>
      </c>
      <c r="D88" s="352" t="s">
        <v>164</v>
      </c>
      <c r="E88" s="354">
        <v>46167</v>
      </c>
      <c r="F88" s="349">
        <v>5</v>
      </c>
      <c r="H88" s="378"/>
      <c r="I88" s="376"/>
      <c r="J88" s="376"/>
      <c r="K88" s="376"/>
      <c r="L88" s="376"/>
      <c r="M88" s="380"/>
      <c r="N88" s="376"/>
      <c r="O88" s="377"/>
    </row>
    <row r="89" spans="1:35" ht="16.5" customHeight="1">
      <c r="A89" s="451"/>
      <c r="B89" s="453"/>
      <c r="C89" s="353"/>
      <c r="D89" s="353"/>
      <c r="E89" s="355"/>
      <c r="F89" s="356"/>
      <c r="H89" s="451"/>
      <c r="I89" s="463"/>
      <c r="J89" s="463"/>
      <c r="K89" s="463"/>
      <c r="L89" s="463"/>
      <c r="M89" s="462"/>
      <c r="N89" s="463"/>
      <c r="O89" s="457"/>
    </row>
    <row r="90" spans="1:35" ht="16.5" customHeight="1">
      <c r="A90" s="378" t="s">
        <v>168</v>
      </c>
      <c r="B90" s="365" t="s">
        <v>169</v>
      </c>
      <c r="C90" s="352" t="s">
        <v>170</v>
      </c>
      <c r="D90" s="352" t="s">
        <v>171</v>
      </c>
      <c r="E90" s="354">
        <v>46232</v>
      </c>
      <c r="F90" s="349">
        <v>5</v>
      </c>
      <c r="H90" s="378"/>
      <c r="I90" s="376"/>
      <c r="J90" s="376"/>
      <c r="K90" s="376"/>
      <c r="L90" s="376"/>
      <c r="M90" s="380"/>
      <c r="N90" s="376"/>
      <c r="O90" s="377"/>
    </row>
    <row r="91" spans="1:35" ht="25.5" customHeight="1">
      <c r="A91" s="451"/>
      <c r="B91" s="453"/>
      <c r="C91" s="353"/>
      <c r="D91" s="353"/>
      <c r="E91" s="355"/>
      <c r="F91" s="356"/>
      <c r="H91" s="451"/>
      <c r="I91" s="463"/>
      <c r="J91" s="463"/>
      <c r="K91" s="463"/>
      <c r="L91" s="463"/>
      <c r="M91" s="462"/>
      <c r="N91" s="463"/>
      <c r="O91" s="457"/>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50"/>
      <c r="B103" s="452"/>
      <c r="C103" s="357"/>
      <c r="D103" s="357"/>
      <c r="E103" s="359"/>
      <c r="F103" s="349">
        <v>1</v>
      </c>
      <c r="H103" s="378"/>
      <c r="I103" s="376"/>
      <c r="J103" s="376"/>
      <c r="K103" s="376"/>
      <c r="L103" s="376"/>
      <c r="M103" s="380"/>
      <c r="N103" s="376"/>
      <c r="O103" s="377"/>
    </row>
    <row r="104" spans="1:15" ht="16.5" customHeight="1">
      <c r="A104" s="451"/>
      <c r="B104" s="453"/>
      <c r="C104" s="353"/>
      <c r="D104" s="353"/>
      <c r="E104" s="355"/>
      <c r="F104" s="356"/>
      <c r="H104" s="451"/>
      <c r="I104" s="463"/>
      <c r="J104" s="463"/>
      <c r="K104" s="463"/>
      <c r="L104" s="463"/>
      <c r="M104" s="462"/>
      <c r="N104" s="463"/>
      <c r="O104" s="457"/>
    </row>
    <row r="105" spans="1:15" ht="16.5" customHeight="1">
      <c r="A105" s="378"/>
      <c r="B105" s="365"/>
      <c r="C105" s="352"/>
      <c r="D105" s="352"/>
      <c r="E105" s="354"/>
      <c r="F105" s="349">
        <v>1</v>
      </c>
      <c r="H105" s="378"/>
      <c r="I105" s="376"/>
      <c r="J105" s="376"/>
      <c r="K105" s="376"/>
      <c r="L105" s="376"/>
      <c r="M105" s="380"/>
      <c r="N105" s="376"/>
      <c r="O105" s="377"/>
    </row>
    <row r="106" spans="1:15" ht="17.100000000000001" customHeight="1" thickBot="1">
      <c r="A106" s="451"/>
      <c r="B106" s="454"/>
      <c r="C106" s="455"/>
      <c r="D106" s="455"/>
      <c r="E106" s="464"/>
      <c r="F106" s="356"/>
      <c r="H106" s="465"/>
      <c r="I106" s="460"/>
      <c r="J106" s="460"/>
      <c r="K106" s="460"/>
      <c r="L106" s="460"/>
      <c r="M106" s="461"/>
      <c r="N106" s="460"/>
      <c r="O106" s="456"/>
    </row>
    <row r="107" spans="1:15">
      <c r="A107" s="34" t="s">
        <v>195</v>
      </c>
      <c r="B107" s="276" t="s">
        <v>196</v>
      </c>
      <c r="C107" s="35" t="s">
        <v>197</v>
      </c>
      <c r="D107" s="35" t="s">
        <v>198</v>
      </c>
      <c r="E107" s="458" t="s">
        <v>199</v>
      </c>
      <c r="F107" s="459"/>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C7" activePane="topRight" state="frozen"/>
      <selection pane="topRight" activeCell="R14" sqref="R14"/>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f t="shared" si="0"/>
        <v>0</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486" t="s">
        <v>201</v>
      </c>
      <c r="B3" s="48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f t="shared" si="2"/>
        <v>1</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0.83333333333333337</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98" t="s">
        <v>203</v>
      </c>
      <c r="B6" s="365" t="s">
        <v>204</v>
      </c>
      <c r="C6" s="395" t="s">
        <v>97</v>
      </c>
      <c r="D6" s="505">
        <v>0.97</v>
      </c>
      <c r="E6" s="395" t="s">
        <v>98</v>
      </c>
      <c r="F6" s="352" t="s">
        <v>99</v>
      </c>
      <c r="G6" s="39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504"/>
      <c r="B7" s="453"/>
      <c r="C7" s="477"/>
      <c r="D7" s="477"/>
      <c r="E7" s="477"/>
      <c r="F7" s="353"/>
      <c r="G7" s="477"/>
      <c r="H7" s="14" t="s">
        <v>30</v>
      </c>
      <c r="I7" s="5">
        <f>13/13</f>
        <v>1</v>
      </c>
      <c r="J7" s="5">
        <f>5/5</f>
        <v>1</v>
      </c>
      <c r="K7" s="5">
        <f>8/8</f>
        <v>1</v>
      </c>
      <c r="L7" s="5">
        <f>6/9</f>
        <v>0.66666666666666663</v>
      </c>
      <c r="M7" s="5">
        <f>3/3</f>
        <v>1</v>
      </c>
      <c r="N7" s="5">
        <f>6/6</f>
        <v>1</v>
      </c>
      <c r="O7" s="5">
        <f>5/5</f>
        <v>1</v>
      </c>
      <c r="P7" s="5">
        <f>6/6</f>
        <v>1</v>
      </c>
      <c r="Q7" s="5">
        <f>6/6</f>
        <v>1</v>
      </c>
      <c r="R7" s="5">
        <f>4/4</f>
        <v>1</v>
      </c>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f t="shared" si="6"/>
        <v>1</v>
      </c>
      <c r="AG7" t="e">
        <f t="shared" si="6"/>
        <v>#N/A</v>
      </c>
      <c r="AH7" t="e">
        <f t="shared" si="6"/>
        <v>#N/A</v>
      </c>
    </row>
    <row r="8" spans="1:34" ht="26.85" customHeight="1">
      <c r="A8" s="398" t="s">
        <v>205</v>
      </c>
      <c r="B8" s="398" t="s">
        <v>206</v>
      </c>
      <c r="C8" s="395" t="s">
        <v>97</v>
      </c>
      <c r="D8" s="498">
        <v>1</v>
      </c>
      <c r="E8" s="395" t="s">
        <v>98</v>
      </c>
      <c r="F8" s="352" t="s">
        <v>99</v>
      </c>
      <c r="G8" s="39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04"/>
      <c r="B9" s="453"/>
      <c r="C9" s="477"/>
      <c r="D9" s="477"/>
      <c r="E9" s="477"/>
      <c r="F9" s="353"/>
      <c r="G9" s="477"/>
      <c r="H9" s="14" t="s">
        <v>30</v>
      </c>
      <c r="I9" s="92"/>
      <c r="J9" s="92"/>
      <c r="K9" s="92"/>
      <c r="L9" s="92"/>
      <c r="M9" s="92"/>
      <c r="N9" s="92"/>
      <c r="O9" s="92"/>
      <c r="P9" s="92"/>
      <c r="Q9" s="92"/>
      <c r="R9" s="92"/>
      <c r="S9" s="92"/>
      <c r="T9" s="92"/>
    </row>
    <row r="10" spans="1:34" ht="27" customHeight="1">
      <c r="A10" s="396" t="s">
        <v>207</v>
      </c>
      <c r="B10" s="398" t="s">
        <v>208</v>
      </c>
      <c r="C10" s="395" t="s">
        <v>97</v>
      </c>
      <c r="D10" s="498">
        <v>1</v>
      </c>
      <c r="E10" s="395" t="s">
        <v>98</v>
      </c>
      <c r="F10" s="352" t="s">
        <v>99</v>
      </c>
      <c r="G10" s="395" t="s">
        <v>55</v>
      </c>
      <c r="H10" s="14" t="s">
        <v>29</v>
      </c>
      <c r="I10" s="4">
        <v>1</v>
      </c>
      <c r="J10" s="4">
        <v>1</v>
      </c>
      <c r="K10" s="4">
        <v>1</v>
      </c>
      <c r="L10" s="4">
        <v>1</v>
      </c>
      <c r="M10" s="4">
        <v>1</v>
      </c>
      <c r="N10" s="4">
        <v>1</v>
      </c>
      <c r="O10" s="4">
        <v>1</v>
      </c>
      <c r="P10" s="4">
        <v>1</v>
      </c>
      <c r="Q10" s="4">
        <v>1</v>
      </c>
      <c r="R10" s="4">
        <v>1</v>
      </c>
      <c r="S10" s="4">
        <v>1</v>
      </c>
      <c r="T10" s="4">
        <v>1</v>
      </c>
    </row>
    <row r="11" spans="1:34">
      <c r="A11" s="506"/>
      <c r="B11" s="453"/>
      <c r="C11" s="477"/>
      <c r="D11" s="477"/>
      <c r="E11" s="477"/>
      <c r="F11" s="353"/>
      <c r="G11" s="477"/>
      <c r="H11" s="14" t="s">
        <v>30</v>
      </c>
      <c r="I11" s="5">
        <f>31/31</f>
        <v>1</v>
      </c>
      <c r="J11" s="5">
        <f>52/52</f>
        <v>1</v>
      </c>
      <c r="K11" s="5">
        <f>60/60</f>
        <v>1</v>
      </c>
      <c r="L11" s="5">
        <f>11/12</f>
        <v>0.91666666666666663</v>
      </c>
      <c r="M11" s="5">
        <f>7/7</f>
        <v>1</v>
      </c>
      <c r="N11" s="5">
        <f>13/13</f>
        <v>1</v>
      </c>
      <c r="O11" s="5">
        <f>8/8</f>
        <v>1</v>
      </c>
      <c r="P11" s="5">
        <f>9/9</f>
        <v>1</v>
      </c>
      <c r="Q11" s="5">
        <f>8/9</f>
        <v>0.88888888888888884</v>
      </c>
      <c r="R11" s="5">
        <f>5/5</f>
        <v>1</v>
      </c>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6" t="s">
        <v>209</v>
      </c>
      <c r="B14" s="398" t="s">
        <v>210</v>
      </c>
      <c r="C14" s="395" t="s">
        <v>102</v>
      </c>
      <c r="D14" s="508">
        <v>0.1</v>
      </c>
      <c r="E14" s="380" t="s">
        <v>98</v>
      </c>
      <c r="F14" s="352" t="s">
        <v>104</v>
      </c>
      <c r="G14" s="39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6"/>
      <c r="B15" s="504"/>
      <c r="C15" s="477"/>
      <c r="D15" s="509"/>
      <c r="E15" s="462"/>
      <c r="F15" s="353"/>
      <c r="G15" s="477"/>
      <c r="H15" s="14" t="s">
        <v>30</v>
      </c>
      <c r="I15" s="5">
        <v>0</v>
      </c>
      <c r="J15" s="5">
        <f>1/90</f>
        <v>1.1111111111111112E-2</v>
      </c>
      <c r="K15" s="5">
        <v>0</v>
      </c>
      <c r="L15" s="5">
        <f>0/92</f>
        <v>0</v>
      </c>
      <c r="M15" s="5">
        <f>0/133</f>
        <v>0</v>
      </c>
      <c r="N15" s="5">
        <f>0/144</f>
        <v>0</v>
      </c>
      <c r="O15" s="5">
        <f>0/136</f>
        <v>0</v>
      </c>
      <c r="P15" s="5">
        <f>0/96</f>
        <v>0</v>
      </c>
      <c r="Q15" s="5">
        <f>0/132%</f>
        <v>0</v>
      </c>
      <c r="R15" s="5">
        <f>0/94%</f>
        <v>0</v>
      </c>
      <c r="S15" s="5"/>
      <c r="T15" s="5"/>
    </row>
    <row r="16" spans="1:34" ht="30" customHeight="1">
      <c r="A16" s="398" t="s">
        <v>211</v>
      </c>
      <c r="B16" s="398" t="s">
        <v>212</v>
      </c>
      <c r="C16" s="395" t="s">
        <v>97</v>
      </c>
      <c r="D16" s="505">
        <v>0.95</v>
      </c>
      <c r="E16" s="395" t="s">
        <v>98</v>
      </c>
      <c r="F16" s="352" t="s">
        <v>99</v>
      </c>
      <c r="G16" s="39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53"/>
      <c r="B17" s="453"/>
      <c r="C17" s="477"/>
      <c r="D17" s="477"/>
      <c r="E17" s="477"/>
      <c r="F17" s="353"/>
      <c r="G17" s="477"/>
      <c r="H17" s="14" t="s">
        <v>30</v>
      </c>
      <c r="I17" s="5">
        <f>1/1</f>
        <v>1</v>
      </c>
      <c r="J17" s="5">
        <f>1/2</f>
        <v>0.5</v>
      </c>
      <c r="K17" s="5">
        <f>1/1</f>
        <v>1</v>
      </c>
      <c r="L17" s="5">
        <f>0/3</f>
        <v>0</v>
      </c>
      <c r="M17" s="5">
        <f>3/3</f>
        <v>1</v>
      </c>
      <c r="N17" s="5">
        <f>2/2</f>
        <v>1</v>
      </c>
      <c r="O17" s="5">
        <f>1/1</f>
        <v>1</v>
      </c>
      <c r="P17" s="5">
        <f>2/2</f>
        <v>1</v>
      </c>
      <c r="Q17" s="5">
        <f>5/6</f>
        <v>0.83333333333333337</v>
      </c>
      <c r="R17" s="5">
        <f>5/5</f>
        <v>1</v>
      </c>
      <c r="S17" s="5"/>
      <c r="T17" s="5"/>
    </row>
    <row r="18" spans="1:20" ht="24" customHeight="1">
      <c r="A18" s="396" t="s">
        <v>213</v>
      </c>
      <c r="B18" s="398" t="s">
        <v>214</v>
      </c>
      <c r="C18" s="395" t="s">
        <v>120</v>
      </c>
      <c r="D18" s="505">
        <v>1</v>
      </c>
      <c r="E18" s="395" t="s">
        <v>98</v>
      </c>
      <c r="F18" s="352" t="s">
        <v>99</v>
      </c>
      <c r="G18" s="395" t="s">
        <v>55</v>
      </c>
      <c r="H18" s="14" t="s">
        <v>29</v>
      </c>
      <c r="I18" s="4">
        <v>1</v>
      </c>
      <c r="J18" s="4">
        <v>1</v>
      </c>
      <c r="K18" s="4">
        <v>1</v>
      </c>
      <c r="L18" s="4">
        <v>1</v>
      </c>
      <c r="M18" s="4">
        <v>1</v>
      </c>
      <c r="N18" s="4">
        <v>1</v>
      </c>
      <c r="O18" s="4">
        <v>1</v>
      </c>
      <c r="P18" s="4">
        <v>1</v>
      </c>
      <c r="Q18" s="4">
        <v>1</v>
      </c>
      <c r="R18" s="4">
        <v>1</v>
      </c>
      <c r="S18" s="4">
        <v>1</v>
      </c>
      <c r="T18" s="4">
        <v>1</v>
      </c>
    </row>
    <row r="19" spans="1:20" ht="22.5" customHeight="1">
      <c r="A19" s="506"/>
      <c r="B19" s="504"/>
      <c r="C19" s="477"/>
      <c r="D19" s="507"/>
      <c r="E19" s="477"/>
      <c r="F19" s="353"/>
      <c r="G19" s="47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96" t="s">
        <v>215</v>
      </c>
      <c r="B20" s="510" t="s">
        <v>216</v>
      </c>
      <c r="C20" s="380" t="s">
        <v>97</v>
      </c>
      <c r="D20" s="508">
        <v>0.95</v>
      </c>
      <c r="E20" s="380" t="s">
        <v>98</v>
      </c>
      <c r="F20" s="512" t="s">
        <v>99</v>
      </c>
      <c r="G20" s="39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502"/>
      <c r="B21" s="511"/>
      <c r="C21" s="462"/>
      <c r="D21" s="462"/>
      <c r="E21" s="462"/>
      <c r="F21" s="509"/>
      <c r="G21" s="477"/>
      <c r="H21" s="14" t="s">
        <v>30</v>
      </c>
      <c r="I21" s="5">
        <f>31/31</f>
        <v>1</v>
      </c>
      <c r="J21" s="5">
        <v>1</v>
      </c>
      <c r="K21" s="5">
        <f>33/34</f>
        <v>0.97058823529411764</v>
      </c>
      <c r="L21" s="5">
        <v>1</v>
      </c>
      <c r="M21" s="5">
        <v>1</v>
      </c>
      <c r="N21" s="5">
        <v>1</v>
      </c>
      <c r="O21" s="5">
        <v>1</v>
      </c>
      <c r="P21" s="5">
        <v>1</v>
      </c>
      <c r="Q21" s="5">
        <v>1</v>
      </c>
      <c r="R21" s="5">
        <v>1</v>
      </c>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218</v>
      </c>
      <c r="C43" s="390"/>
      <c r="D43" s="390"/>
      <c r="E43" s="390"/>
      <c r="F43" s="390"/>
    </row>
    <row r="44" spans="1:6" ht="15" customHeight="1">
      <c r="A44" s="488"/>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91" t="s">
        <v>145</v>
      </c>
      <c r="B78" s="489"/>
      <c r="C78" s="489"/>
      <c r="D78" s="489"/>
      <c r="E78" s="489"/>
      <c r="F78" s="490"/>
      <c r="H78" s="466" t="s">
        <v>146</v>
      </c>
      <c r="I78" s="467"/>
      <c r="J78" s="467"/>
      <c r="K78" s="467"/>
      <c r="L78" s="467"/>
      <c r="M78" s="467"/>
      <c r="N78" s="467"/>
      <c r="O78" s="468"/>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8" t="s">
        <v>219</v>
      </c>
      <c r="B80" s="352" t="s">
        <v>228</v>
      </c>
      <c r="C80" s="352" t="s">
        <v>229</v>
      </c>
      <c r="D80" s="352" t="s">
        <v>230</v>
      </c>
      <c r="E80" s="354">
        <v>46079</v>
      </c>
      <c r="F80" s="349">
        <v>5</v>
      </c>
      <c r="H80" s="378"/>
      <c r="I80" s="376"/>
      <c r="J80" s="376"/>
      <c r="K80" s="376"/>
      <c r="L80" s="376"/>
      <c r="M80" s="380"/>
      <c r="N80" s="376"/>
      <c r="O80" s="377"/>
    </row>
    <row r="81" spans="1:15" ht="45" customHeight="1">
      <c r="A81" s="451"/>
      <c r="B81" s="353"/>
      <c r="C81" s="353"/>
      <c r="D81" s="353"/>
      <c r="E81" s="355"/>
      <c r="F81" s="356"/>
      <c r="H81" s="451"/>
      <c r="I81" s="463"/>
      <c r="J81" s="463"/>
      <c r="K81" s="463"/>
      <c r="L81" s="463"/>
      <c r="M81" s="462"/>
      <c r="N81" s="463"/>
      <c r="O81" s="457"/>
    </row>
    <row r="82" spans="1:15" ht="23.25" customHeight="1">
      <c r="A82" s="378" t="s">
        <v>221</v>
      </c>
      <c r="B82" s="352" t="s">
        <v>231</v>
      </c>
      <c r="C82" s="352" t="s">
        <v>232</v>
      </c>
      <c r="D82" s="352" t="s">
        <v>233</v>
      </c>
      <c r="E82" s="354">
        <v>46171</v>
      </c>
      <c r="F82" s="349">
        <v>5</v>
      </c>
      <c r="H82" s="378"/>
      <c r="I82" s="376"/>
      <c r="J82" s="376"/>
      <c r="K82" s="376"/>
      <c r="L82" s="376"/>
      <c r="M82" s="380"/>
      <c r="N82" s="376"/>
      <c r="O82" s="377"/>
    </row>
    <row r="83" spans="1:15" ht="28.5" customHeight="1">
      <c r="A83" s="451"/>
      <c r="B83" s="353"/>
      <c r="C83" s="353"/>
      <c r="D83" s="353"/>
      <c r="E83" s="355"/>
      <c r="F83" s="356"/>
      <c r="H83" s="451"/>
      <c r="I83" s="463"/>
      <c r="J83" s="463"/>
      <c r="K83" s="463"/>
      <c r="L83" s="463"/>
      <c r="M83" s="462"/>
      <c r="N83" s="463"/>
      <c r="O83" s="457"/>
    </row>
    <row r="84" spans="1:15" ht="74.25" customHeight="1">
      <c r="A84" s="378" t="s">
        <v>234</v>
      </c>
      <c r="B84" s="352" t="s">
        <v>224</v>
      </c>
      <c r="C84" s="352" t="s">
        <v>235</v>
      </c>
      <c r="D84" s="352" t="s">
        <v>236</v>
      </c>
      <c r="E84" s="354">
        <v>46162</v>
      </c>
      <c r="F84" s="349">
        <v>5</v>
      </c>
      <c r="H84" s="378"/>
      <c r="I84" s="376"/>
      <c r="J84" s="376"/>
      <c r="K84" s="376"/>
      <c r="L84" s="376"/>
      <c r="M84" s="380"/>
      <c r="N84" s="376"/>
      <c r="O84" s="377"/>
    </row>
    <row r="85" spans="1:15" ht="75" customHeight="1">
      <c r="A85" s="451"/>
      <c r="B85" s="353"/>
      <c r="C85" s="353"/>
      <c r="D85" s="353"/>
      <c r="E85" s="355"/>
      <c r="F85" s="356"/>
      <c r="H85" s="451"/>
      <c r="I85" s="463"/>
      <c r="J85" s="463"/>
      <c r="K85" s="463"/>
      <c r="L85" s="463"/>
      <c r="M85" s="462"/>
      <c r="N85" s="463"/>
      <c r="O85" s="457"/>
    </row>
    <row r="86" spans="1:15" ht="68.25" customHeight="1">
      <c r="A86" s="378" t="s">
        <v>234</v>
      </c>
      <c r="B86" s="352" t="s">
        <v>225</v>
      </c>
      <c r="C86" s="352" t="s">
        <v>237</v>
      </c>
      <c r="D86" s="352" t="s">
        <v>236</v>
      </c>
      <c r="E86" s="354">
        <v>46162</v>
      </c>
      <c r="F86" s="349">
        <v>5</v>
      </c>
      <c r="H86" s="378"/>
      <c r="I86" s="376"/>
      <c r="J86" s="376"/>
      <c r="K86" s="376"/>
      <c r="L86" s="376"/>
      <c r="M86" s="380"/>
      <c r="N86" s="376"/>
      <c r="O86" s="377"/>
    </row>
    <row r="87" spans="1:15" ht="54" customHeight="1">
      <c r="A87" s="451"/>
      <c r="B87" s="353"/>
      <c r="C87" s="353"/>
      <c r="D87" s="353"/>
      <c r="E87" s="355"/>
      <c r="F87" s="356"/>
      <c r="H87" s="451"/>
      <c r="I87" s="463"/>
      <c r="J87" s="463"/>
      <c r="K87" s="463"/>
      <c r="L87" s="463"/>
      <c r="M87" s="462"/>
      <c r="N87" s="463"/>
      <c r="O87" s="457"/>
    </row>
    <row r="88" spans="1:15" ht="82.5" customHeight="1">
      <c r="A88" s="378" t="s">
        <v>226</v>
      </c>
      <c r="B88" s="352" t="s">
        <v>238</v>
      </c>
      <c r="C88" s="352" t="s">
        <v>239</v>
      </c>
      <c r="D88" s="352" t="s">
        <v>240</v>
      </c>
      <c r="E88" s="354">
        <v>46157</v>
      </c>
      <c r="F88" s="349">
        <v>5</v>
      </c>
      <c r="H88" s="378"/>
      <c r="I88" s="376"/>
      <c r="J88" s="376"/>
      <c r="K88" s="376"/>
      <c r="L88" s="376"/>
      <c r="M88" s="380"/>
      <c r="N88" s="376"/>
      <c r="O88" s="377"/>
    </row>
    <row r="89" spans="1:15" ht="78"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486" t="s">
        <v>242</v>
      </c>
      <c r="B3" s="48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6" t="s">
        <v>245</v>
      </c>
      <c r="B6" s="501" t="s">
        <v>246</v>
      </c>
      <c r="C6" s="395" t="s">
        <v>115</v>
      </c>
      <c r="D6" s="352" t="s">
        <v>247</v>
      </c>
      <c r="E6" s="395" t="s">
        <v>248</v>
      </c>
      <c r="F6" s="352" t="s">
        <v>99</v>
      </c>
      <c r="G6" s="39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6"/>
      <c r="B7" s="502"/>
      <c r="C7" s="477"/>
      <c r="D7" s="477"/>
      <c r="E7" s="477"/>
      <c r="F7" s="353"/>
      <c r="G7" s="47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6" t="s">
        <v>249</v>
      </c>
      <c r="B8" s="396" t="s">
        <v>250</v>
      </c>
      <c r="C8" s="395" t="s">
        <v>115</v>
      </c>
      <c r="D8" s="498">
        <v>0.85</v>
      </c>
      <c r="E8" s="395" t="s">
        <v>98</v>
      </c>
      <c r="F8" s="352" t="s">
        <v>99</v>
      </c>
      <c r="G8" s="39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6"/>
      <c r="B9" s="502"/>
      <c r="C9" s="477"/>
      <c r="D9" s="477"/>
      <c r="E9" s="477"/>
      <c r="F9" s="353"/>
      <c r="G9" s="47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6" t="s">
        <v>251</v>
      </c>
      <c r="B10" s="398" t="s">
        <v>252</v>
      </c>
      <c r="C10" s="395" t="s">
        <v>253</v>
      </c>
      <c r="D10" s="498" t="s">
        <v>254</v>
      </c>
      <c r="E10" s="395" t="s">
        <v>98</v>
      </c>
      <c r="F10" s="352" t="s">
        <v>104</v>
      </c>
      <c r="G10" s="39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6"/>
      <c r="B11" s="453"/>
      <c r="C11" s="477"/>
      <c r="D11" s="477"/>
      <c r="E11" s="477"/>
      <c r="F11" s="353"/>
      <c r="G11" s="47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6" t="s">
        <v>255</v>
      </c>
      <c r="B14" s="396" t="s">
        <v>256</v>
      </c>
      <c r="C14" s="395" t="s">
        <v>115</v>
      </c>
      <c r="D14" s="498">
        <v>0.9</v>
      </c>
      <c r="E14" s="395" t="s">
        <v>98</v>
      </c>
      <c r="F14" s="352" t="s">
        <v>99</v>
      </c>
      <c r="G14" s="39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6"/>
      <c r="B15" s="502"/>
      <c r="C15" s="477"/>
      <c r="D15" s="477"/>
      <c r="E15" s="477"/>
      <c r="F15" s="353"/>
      <c r="G15" s="47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6" t="s">
        <v>257</v>
      </c>
      <c r="B16" s="396" t="s">
        <v>258</v>
      </c>
      <c r="C16" s="395" t="s">
        <v>115</v>
      </c>
      <c r="D16" s="352" t="s">
        <v>259</v>
      </c>
      <c r="E16" s="395" t="s">
        <v>54</v>
      </c>
      <c r="F16" s="352" t="s">
        <v>99</v>
      </c>
      <c r="G16" s="39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6"/>
      <c r="B17" s="502"/>
      <c r="C17" s="477"/>
      <c r="D17" s="353"/>
      <c r="E17" s="477"/>
      <c r="F17" s="353"/>
      <c r="G17" s="477"/>
      <c r="H17" s="14" t="s">
        <v>30</v>
      </c>
      <c r="I17" s="45">
        <v>113</v>
      </c>
      <c r="J17" s="45">
        <v>119</v>
      </c>
      <c r="K17" s="45">
        <v>111</v>
      </c>
      <c r="L17" s="45">
        <v>89</v>
      </c>
      <c r="M17" s="45">
        <v>113</v>
      </c>
      <c r="N17" s="45">
        <v>109</v>
      </c>
      <c r="O17" s="45">
        <v>113</v>
      </c>
      <c r="P17" s="45">
        <v>120</v>
      </c>
      <c r="Q17" s="45">
        <v>117</v>
      </c>
      <c r="R17" s="45"/>
      <c r="S17" s="45"/>
      <c r="T17" s="45"/>
    </row>
    <row r="18" spans="1:20" ht="14.85" customHeight="1">
      <c r="A18" s="396" t="s">
        <v>260</v>
      </c>
      <c r="B18" s="398" t="s">
        <v>261</v>
      </c>
      <c r="C18" s="395" t="s">
        <v>115</v>
      </c>
      <c r="D18" s="505">
        <v>0.9</v>
      </c>
      <c r="E18" s="395" t="s">
        <v>98</v>
      </c>
      <c r="F18" s="352" t="s">
        <v>99</v>
      </c>
      <c r="G18" s="395" t="s">
        <v>55</v>
      </c>
      <c r="H18" s="14" t="s">
        <v>29</v>
      </c>
      <c r="I18" s="4">
        <v>0.85</v>
      </c>
      <c r="J18" s="4">
        <v>0.87</v>
      </c>
      <c r="K18" s="4">
        <v>0.9</v>
      </c>
      <c r="L18" s="4">
        <v>0.9</v>
      </c>
      <c r="M18" s="4">
        <v>0.9</v>
      </c>
      <c r="N18" s="4">
        <v>0.9</v>
      </c>
      <c r="O18" s="4">
        <v>0.9</v>
      </c>
      <c r="P18" s="4">
        <v>0.9</v>
      </c>
      <c r="Q18" s="4">
        <v>0.92</v>
      </c>
      <c r="R18" s="4">
        <v>0.92</v>
      </c>
      <c r="S18" s="4">
        <v>0.92</v>
      </c>
      <c r="T18" s="4">
        <v>0.92</v>
      </c>
    </row>
    <row r="19" spans="1:20">
      <c r="A19" s="502"/>
      <c r="B19" s="502"/>
      <c r="C19" s="477"/>
      <c r="D19" s="477"/>
      <c r="E19" s="477"/>
      <c r="F19" s="353"/>
      <c r="G19" s="477"/>
      <c r="H19" s="14" t="s">
        <v>30</v>
      </c>
      <c r="I19" s="5">
        <v>0.93</v>
      </c>
      <c r="J19" s="5">
        <v>0.89</v>
      </c>
      <c r="K19" s="5">
        <v>0.88</v>
      </c>
      <c r="L19" s="5">
        <v>0.84</v>
      </c>
      <c r="M19" s="5">
        <v>0.93</v>
      </c>
      <c r="N19" s="5">
        <v>0.93</v>
      </c>
      <c r="O19" s="5">
        <v>0.92</v>
      </c>
      <c r="P19" s="5">
        <v>0.96</v>
      </c>
      <c r="Q19" s="5">
        <v>0.92</v>
      </c>
      <c r="R19" s="5"/>
      <c r="S19" s="5"/>
      <c r="T19" s="5"/>
    </row>
    <row r="20" spans="1:20">
      <c r="A20" s="396" t="s">
        <v>262</v>
      </c>
      <c r="B20" s="398" t="s">
        <v>263</v>
      </c>
      <c r="C20" s="395" t="s">
        <v>115</v>
      </c>
      <c r="D20" s="352" t="s">
        <v>98</v>
      </c>
      <c r="E20" s="395" t="s">
        <v>98</v>
      </c>
      <c r="F20" s="352" t="s">
        <v>99</v>
      </c>
      <c r="G20" s="395" t="s">
        <v>55</v>
      </c>
      <c r="H20" s="14" t="s">
        <v>29</v>
      </c>
      <c r="I20" s="4">
        <v>0.85</v>
      </c>
      <c r="J20" s="4">
        <v>0.9</v>
      </c>
      <c r="K20" s="4">
        <v>0.95</v>
      </c>
      <c r="L20" s="4">
        <v>0.85</v>
      </c>
      <c r="M20" s="4">
        <v>0.9</v>
      </c>
      <c r="N20" s="4">
        <v>0.95</v>
      </c>
      <c r="O20" s="4">
        <v>0.85</v>
      </c>
      <c r="P20" s="4">
        <v>0.95</v>
      </c>
      <c r="Q20" s="4">
        <v>0.85</v>
      </c>
      <c r="R20" s="44"/>
      <c r="S20" s="44"/>
      <c r="T20" s="44"/>
    </row>
    <row r="21" spans="1:20">
      <c r="A21" s="502"/>
      <c r="B21" s="502"/>
      <c r="C21" s="538"/>
      <c r="D21" s="538"/>
      <c r="E21" s="538"/>
      <c r="F21" s="539"/>
      <c r="G21" s="538"/>
      <c r="H21" s="14" t="s">
        <v>30</v>
      </c>
      <c r="I21" s="5">
        <v>0.8</v>
      </c>
      <c r="J21" s="5">
        <v>0.9</v>
      </c>
      <c r="K21" s="5">
        <v>1.02</v>
      </c>
      <c r="L21" s="5">
        <v>0.6</v>
      </c>
      <c r="M21" s="5">
        <v>0.72</v>
      </c>
      <c r="N21" s="5">
        <v>0.81</v>
      </c>
      <c r="O21" s="5">
        <v>0.56000000000000005</v>
      </c>
      <c r="P21" s="5">
        <v>0.71</v>
      </c>
      <c r="Q21" s="5">
        <v>0.83</v>
      </c>
      <c r="R21" s="179"/>
      <c r="S21" s="179"/>
      <c r="T21" s="179"/>
    </row>
    <row r="22" spans="1:20">
      <c r="A22" s="396" t="s">
        <v>264</v>
      </c>
      <c r="B22" s="398" t="s">
        <v>265</v>
      </c>
      <c r="C22" s="395" t="s">
        <v>253</v>
      </c>
      <c r="D22" s="352" t="s">
        <v>266</v>
      </c>
      <c r="E22" s="395" t="s">
        <v>248</v>
      </c>
      <c r="F22" s="352" t="s">
        <v>104</v>
      </c>
      <c r="G22" s="39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97"/>
      <c r="B23" s="497"/>
      <c r="C23" s="534"/>
      <c r="D23" s="534"/>
      <c r="E23" s="534"/>
      <c r="F23" s="535"/>
      <c r="G23" s="534"/>
      <c r="H23" s="14" t="s">
        <v>30</v>
      </c>
      <c r="I23" s="45">
        <v>17.3</v>
      </c>
      <c r="J23" s="45">
        <v>21.89</v>
      </c>
      <c r="K23" s="45">
        <v>21.44</v>
      </c>
      <c r="L23" s="45">
        <v>24.02</v>
      </c>
      <c r="M23" s="45">
        <v>24.1</v>
      </c>
      <c r="N23" s="45">
        <v>22.5</v>
      </c>
      <c r="O23" s="45">
        <v>23</v>
      </c>
      <c r="P23" s="45">
        <v>25.31</v>
      </c>
      <c r="Q23" s="45">
        <v>22.5</v>
      </c>
      <c r="R23" s="45"/>
      <c r="S23" s="45"/>
      <c r="T23" s="45"/>
    </row>
    <row r="24" spans="1:20">
      <c r="A24" s="530" t="s">
        <v>267</v>
      </c>
      <c r="B24" s="396" t="s">
        <v>268</v>
      </c>
      <c r="C24" s="395" t="s">
        <v>102</v>
      </c>
      <c r="D24" s="532">
        <v>15</v>
      </c>
      <c r="E24" s="395" t="s">
        <v>54</v>
      </c>
      <c r="F24" s="352" t="s">
        <v>104</v>
      </c>
      <c r="G24" s="39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31"/>
      <c r="B25" s="502"/>
      <c r="C25" s="477"/>
      <c r="D25" s="533"/>
      <c r="E25" s="477"/>
      <c r="F25" s="353"/>
      <c r="G25" s="477"/>
      <c r="H25" s="14" t="s">
        <v>30</v>
      </c>
      <c r="I25" s="45">
        <v>7</v>
      </c>
      <c r="J25" s="45">
        <v>8</v>
      </c>
      <c r="K25" s="45">
        <f>0+0+14+11+3</f>
        <v>28</v>
      </c>
      <c r="L25" s="45">
        <v>16</v>
      </c>
      <c r="M25" s="45">
        <v>20</v>
      </c>
      <c r="N25" s="45">
        <v>9</v>
      </c>
      <c r="O25" s="45">
        <v>13</v>
      </c>
      <c r="P25" s="45">
        <v>5</v>
      </c>
      <c r="Q25" s="45">
        <v>15</v>
      </c>
      <c r="R25" s="45"/>
      <c r="S25" s="45"/>
      <c r="T25" s="45"/>
    </row>
    <row r="26" spans="1:20" ht="21">
      <c r="A26" s="486" t="s">
        <v>269</v>
      </c>
      <c r="B26" s="486"/>
      <c r="C26" s="48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6" t="s">
        <v>270</v>
      </c>
      <c r="B29" s="365" t="s">
        <v>271</v>
      </c>
      <c r="C29" s="395" t="s">
        <v>97</v>
      </c>
      <c r="D29" s="505">
        <v>0.2</v>
      </c>
      <c r="E29" s="395" t="s">
        <v>98</v>
      </c>
      <c r="F29" s="352" t="s">
        <v>104</v>
      </c>
      <c r="G29" s="395"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6"/>
      <c r="B30" s="453"/>
      <c r="C30" s="477"/>
      <c r="D30" s="507"/>
      <c r="E30" s="477"/>
      <c r="F30" s="353"/>
      <c r="G30" s="477"/>
      <c r="H30" s="14" t="s">
        <v>30</v>
      </c>
      <c r="I30" s="45">
        <v>11</v>
      </c>
      <c r="J30" s="45">
        <v>11</v>
      </c>
      <c r="K30" s="45">
        <v>14</v>
      </c>
      <c r="L30" s="45">
        <v>11</v>
      </c>
      <c r="M30" s="45">
        <v>9</v>
      </c>
      <c r="N30" s="45">
        <v>9</v>
      </c>
      <c r="O30" s="45">
        <v>11</v>
      </c>
      <c r="P30" s="45">
        <v>11</v>
      </c>
      <c r="Q30" s="45">
        <v>13</v>
      </c>
      <c r="R30" s="45"/>
      <c r="S30" s="45"/>
      <c r="T30" s="45"/>
    </row>
    <row r="31" spans="1:20">
      <c r="A31" s="396" t="s">
        <v>273</v>
      </c>
      <c r="B31" s="398" t="s">
        <v>274</v>
      </c>
      <c r="C31" s="395" t="s">
        <v>97</v>
      </c>
      <c r="D31" s="498">
        <v>0.9</v>
      </c>
      <c r="E31" s="395" t="s">
        <v>98</v>
      </c>
      <c r="F31" s="352" t="s">
        <v>99</v>
      </c>
      <c r="G31" s="395" t="s">
        <v>55</v>
      </c>
      <c r="H31" s="14" t="s">
        <v>29</v>
      </c>
      <c r="I31" s="4">
        <v>0.9</v>
      </c>
      <c r="J31" s="4">
        <v>0.9</v>
      </c>
      <c r="K31" s="4">
        <v>0.9</v>
      </c>
      <c r="L31" s="4">
        <v>0.9</v>
      </c>
      <c r="M31" s="4">
        <v>0.9</v>
      </c>
      <c r="N31" s="4">
        <v>0.9</v>
      </c>
      <c r="O31" s="4">
        <v>0.9</v>
      </c>
      <c r="P31" s="4">
        <v>0.9</v>
      </c>
      <c r="Q31" s="4">
        <v>0.9</v>
      </c>
      <c r="R31" s="4">
        <v>0.9</v>
      </c>
      <c r="S31" s="4">
        <v>0.9</v>
      </c>
      <c r="T31" s="4">
        <v>0.9</v>
      </c>
    </row>
    <row r="32" spans="1:20">
      <c r="A32" s="506"/>
      <c r="B32" s="504"/>
      <c r="C32" s="477"/>
      <c r="D32" s="528"/>
      <c r="E32" s="477"/>
      <c r="F32" s="353"/>
      <c r="G32" s="477"/>
      <c r="H32" s="14" t="s">
        <v>30</v>
      </c>
      <c r="I32" s="5">
        <v>1</v>
      </c>
      <c r="J32" s="5">
        <v>1</v>
      </c>
      <c r="K32" s="5">
        <v>1</v>
      </c>
      <c r="L32" s="5">
        <v>1</v>
      </c>
      <c r="M32" s="5">
        <v>1</v>
      </c>
      <c r="N32" s="5">
        <v>1</v>
      </c>
      <c r="O32" s="5">
        <v>1</v>
      </c>
      <c r="P32" s="5">
        <v>1</v>
      </c>
      <c r="Q32" s="5">
        <v>1</v>
      </c>
      <c r="R32" s="5"/>
      <c r="S32" s="5"/>
      <c r="T32" s="5"/>
    </row>
    <row r="33" spans="1:20">
      <c r="A33" s="396" t="s">
        <v>273</v>
      </c>
      <c r="B33" s="501" t="s">
        <v>275</v>
      </c>
      <c r="C33" s="395" t="s">
        <v>97</v>
      </c>
      <c r="D33" s="498">
        <v>0.95</v>
      </c>
      <c r="E33" s="395" t="s">
        <v>98</v>
      </c>
      <c r="F33" s="352" t="s">
        <v>99</v>
      </c>
      <c r="G33" s="395" t="s">
        <v>55</v>
      </c>
      <c r="H33" s="14" t="s">
        <v>29</v>
      </c>
      <c r="I33" s="4">
        <v>0.95</v>
      </c>
      <c r="J33" s="4">
        <v>0.95</v>
      </c>
      <c r="K33" s="4">
        <v>0.95</v>
      </c>
      <c r="L33" s="4">
        <v>0.95</v>
      </c>
      <c r="M33" s="4">
        <v>0.95</v>
      </c>
      <c r="N33" s="4">
        <v>0.95</v>
      </c>
      <c r="O33" s="4">
        <v>0.95</v>
      </c>
      <c r="P33" s="4">
        <v>0.95</v>
      </c>
      <c r="Q33" s="4">
        <v>0.95</v>
      </c>
      <c r="R33" s="4">
        <v>0.95</v>
      </c>
      <c r="S33" s="4">
        <v>0.95</v>
      </c>
      <c r="T33" s="4">
        <v>0.95</v>
      </c>
    </row>
    <row r="34" spans="1:20">
      <c r="A34" s="506"/>
      <c r="B34" s="502"/>
      <c r="C34" s="477"/>
      <c r="D34" s="528"/>
      <c r="E34" s="477"/>
      <c r="F34" s="353"/>
      <c r="G34" s="477"/>
      <c r="H34" s="14" t="s">
        <v>30</v>
      </c>
      <c r="I34" s="5">
        <v>0.71</v>
      </c>
      <c r="J34" s="5">
        <v>0.74</v>
      </c>
      <c r="K34" s="5">
        <v>1</v>
      </c>
      <c r="L34" s="5">
        <v>1</v>
      </c>
      <c r="M34" s="5">
        <v>1</v>
      </c>
      <c r="N34" s="5">
        <v>1</v>
      </c>
      <c r="O34" s="5">
        <v>1</v>
      </c>
      <c r="P34" s="5">
        <v>1</v>
      </c>
      <c r="Q34" s="5">
        <v>1</v>
      </c>
      <c r="R34" s="5"/>
      <c r="S34" s="5"/>
      <c r="T34" s="5"/>
    </row>
    <row r="35" spans="1:20">
      <c r="A35" s="396" t="s">
        <v>276</v>
      </c>
      <c r="B35" s="398" t="s">
        <v>277</v>
      </c>
      <c r="C35" s="395" t="s">
        <v>97</v>
      </c>
      <c r="D35" s="498">
        <v>1</v>
      </c>
      <c r="E35" s="395" t="s">
        <v>98</v>
      </c>
      <c r="F35" s="352" t="s">
        <v>99</v>
      </c>
      <c r="G35" s="39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6"/>
      <c r="B36" s="504"/>
      <c r="C36" s="477"/>
      <c r="D36" s="528"/>
      <c r="E36" s="477"/>
      <c r="F36" s="353"/>
      <c r="G36" s="477"/>
      <c r="H36" s="14" t="s">
        <v>30</v>
      </c>
      <c r="I36" s="5">
        <v>1</v>
      </c>
      <c r="J36" s="5">
        <v>1</v>
      </c>
      <c r="K36" s="5">
        <v>1</v>
      </c>
      <c r="L36" s="5">
        <v>1</v>
      </c>
      <c r="M36" s="5">
        <v>1</v>
      </c>
      <c r="N36" s="5">
        <v>1</v>
      </c>
      <c r="O36" s="5">
        <v>1</v>
      </c>
      <c r="P36" s="5">
        <v>1</v>
      </c>
      <c r="Q36" s="5">
        <v>1</v>
      </c>
      <c r="R36" s="5"/>
      <c r="S36" s="5"/>
      <c r="T36" s="5"/>
    </row>
    <row r="37" spans="1:20" ht="20.100000000000001" customHeight="1">
      <c r="A37" s="474" t="s">
        <v>278</v>
      </c>
      <c r="B37" s="365" t="s">
        <v>279</v>
      </c>
      <c r="C37" s="525" t="s">
        <v>253</v>
      </c>
      <c r="D37" s="401">
        <v>0.03</v>
      </c>
      <c r="E37" s="395" t="s">
        <v>54</v>
      </c>
      <c r="F37" s="352" t="s">
        <v>104</v>
      </c>
      <c r="G37" s="39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75"/>
      <c r="B38" s="453"/>
      <c r="C38" s="526"/>
      <c r="D38" s="527"/>
      <c r="E38" s="477"/>
      <c r="F38" s="353"/>
      <c r="G38" s="47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74" t="s">
        <v>280</v>
      </c>
      <c r="B39" s="529" t="s">
        <v>281</v>
      </c>
      <c r="C39" s="476" t="s">
        <v>97</v>
      </c>
      <c r="D39" s="357">
        <v>85</v>
      </c>
      <c r="E39" s="485" t="s">
        <v>98</v>
      </c>
      <c r="F39" s="357" t="s">
        <v>99</v>
      </c>
      <c r="G39" s="485"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75"/>
      <c r="B40" s="453"/>
      <c r="C40" s="477"/>
      <c r="D40" s="353"/>
      <c r="E40" s="477"/>
      <c r="F40" s="353"/>
      <c r="G40" s="477"/>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4" t="s">
        <v>123</v>
      </c>
      <c r="B59" s="514"/>
      <c r="C59" s="514"/>
      <c r="D59" s="514"/>
      <c r="E59" s="514"/>
      <c r="F59" s="514"/>
      <c r="G59" s="514"/>
      <c r="H59" s="514"/>
      <c r="I59" s="514"/>
    </row>
    <row r="60" spans="1:10" ht="21">
      <c r="A60" s="486" t="s">
        <v>124</v>
      </c>
      <c r="B60" s="486"/>
    </row>
    <row r="61" spans="1:10" ht="20.100000000000001" customHeight="1">
      <c r="A61" s="536" t="s">
        <v>125</v>
      </c>
      <c r="B61" s="390" t="s">
        <v>126</v>
      </c>
      <c r="C61" s="390"/>
      <c r="D61" s="390"/>
      <c r="E61" s="390"/>
      <c r="F61" s="390"/>
    </row>
    <row r="62" spans="1:10" ht="15" customHeight="1">
      <c r="A62" s="537"/>
      <c r="B62" s="25" t="s">
        <v>127</v>
      </c>
      <c r="C62" s="25" t="s">
        <v>128</v>
      </c>
      <c r="D62" s="25" t="s">
        <v>129</v>
      </c>
      <c r="E62" s="25" t="s">
        <v>130</v>
      </c>
      <c r="F62" s="25" t="s">
        <v>131</v>
      </c>
      <c r="I62" s="215"/>
    </row>
    <row r="63" spans="1:10" ht="59.1" customHeight="1">
      <c r="A63" s="339" t="s">
        <v>257</v>
      </c>
      <c r="B63" s="127" t="s">
        <v>282</v>
      </c>
      <c r="C63" s="127" t="s">
        <v>283</v>
      </c>
      <c r="E63" s="127"/>
      <c r="F63" s="41"/>
      <c r="G63" s="32"/>
      <c r="I63" s="32"/>
      <c r="J63" s="33"/>
    </row>
    <row r="64" spans="1:10" ht="19.350000000000001" customHeight="1">
      <c r="A64" s="339"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39"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39"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39"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91" t="s">
        <v>145</v>
      </c>
      <c r="B96" s="489"/>
      <c r="C96" s="489"/>
      <c r="D96" s="489"/>
      <c r="E96" s="489"/>
      <c r="F96" s="490"/>
      <c r="H96" s="466" t="s">
        <v>146</v>
      </c>
      <c r="I96" s="467"/>
      <c r="J96" s="467"/>
      <c r="K96" s="467"/>
      <c r="L96" s="467"/>
      <c r="M96" s="467"/>
      <c r="N96" s="467"/>
      <c r="O96" s="468"/>
    </row>
    <row r="97" spans="1:35" s="15" customFormat="1" ht="41.85" customHeight="1">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50" t="s">
        <v>257</v>
      </c>
      <c r="B98" s="352" t="s">
        <v>282</v>
      </c>
      <c r="C98" s="352" t="s">
        <v>294</v>
      </c>
      <c r="D98" s="352" t="s">
        <v>295</v>
      </c>
      <c r="E98" s="354" t="s">
        <v>296</v>
      </c>
      <c r="F98" s="349">
        <v>4</v>
      </c>
      <c r="H98" s="378"/>
      <c r="I98" s="376"/>
      <c r="J98" s="376"/>
      <c r="K98" s="376"/>
      <c r="L98" s="376"/>
      <c r="M98" s="380"/>
      <c r="N98" s="376"/>
      <c r="O98" s="377"/>
    </row>
    <row r="99" spans="1:35" ht="53.25" customHeight="1">
      <c r="A99" s="351"/>
      <c r="B99" s="353"/>
      <c r="C99" s="353"/>
      <c r="D99" s="353"/>
      <c r="E99" s="355"/>
      <c r="F99" s="356"/>
      <c r="H99" s="451"/>
      <c r="I99" s="463"/>
      <c r="J99" s="463"/>
      <c r="K99" s="463"/>
      <c r="L99" s="463"/>
      <c r="M99" s="462"/>
      <c r="N99" s="463"/>
      <c r="O99" s="457"/>
    </row>
    <row r="100" spans="1:35" ht="57" customHeight="1">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c r="A101" s="341" t="s">
        <v>264</v>
      </c>
      <c r="B101" s="180" t="s">
        <v>284</v>
      </c>
      <c r="C101" s="298" t="s">
        <v>299</v>
      </c>
      <c r="D101" s="298" t="s">
        <v>300</v>
      </c>
      <c r="E101" s="321" t="s">
        <v>296</v>
      </c>
      <c r="F101" s="318">
        <v>2</v>
      </c>
      <c r="H101" s="171"/>
      <c r="I101" s="172"/>
      <c r="J101" s="172"/>
      <c r="K101" s="172"/>
      <c r="L101" s="172"/>
      <c r="M101" s="173"/>
      <c r="N101" s="172"/>
      <c r="O101" s="174"/>
    </row>
    <row r="102" spans="1:35" ht="17.100000000000001" customHeight="1">
      <c r="A102" s="516" t="s">
        <v>264</v>
      </c>
      <c r="B102" s="452" t="s">
        <v>301</v>
      </c>
      <c r="C102" s="357" t="s">
        <v>302</v>
      </c>
      <c r="D102" s="357" t="s">
        <v>303</v>
      </c>
      <c r="E102" s="523">
        <v>46295</v>
      </c>
      <c r="F102" s="521">
        <v>5</v>
      </c>
      <c r="H102" s="378"/>
      <c r="I102" s="376"/>
      <c r="J102" s="376"/>
      <c r="K102" s="376"/>
      <c r="L102" s="376"/>
      <c r="M102" s="380"/>
      <c r="N102" s="376"/>
      <c r="O102" s="377"/>
    </row>
    <row r="103" spans="1:35" ht="16.5" customHeight="1">
      <c r="A103" s="517"/>
      <c r="B103" s="453"/>
      <c r="C103" s="353"/>
      <c r="D103" s="353"/>
      <c r="E103" s="524"/>
      <c r="F103" s="521"/>
      <c r="H103" s="451"/>
      <c r="I103" s="463"/>
      <c r="J103" s="463"/>
      <c r="K103" s="463"/>
      <c r="L103" s="463"/>
      <c r="M103" s="462"/>
      <c r="N103" s="463"/>
      <c r="O103" s="457"/>
    </row>
    <row r="104" spans="1:35" ht="23.25" customHeight="1">
      <c r="A104" s="517" t="s">
        <v>264</v>
      </c>
      <c r="B104" s="519" t="s">
        <v>304</v>
      </c>
      <c r="C104" s="519" t="s">
        <v>305</v>
      </c>
      <c r="D104" s="519" t="s">
        <v>306</v>
      </c>
      <c r="E104" s="520" t="s">
        <v>307</v>
      </c>
      <c r="F104" s="521">
        <v>2</v>
      </c>
      <c r="H104" s="378"/>
      <c r="I104" s="376"/>
      <c r="J104" s="376"/>
      <c r="K104" s="376"/>
      <c r="L104" s="376"/>
      <c r="M104" s="380"/>
      <c r="N104" s="376"/>
      <c r="O104" s="377"/>
    </row>
    <row r="105" spans="1:35" ht="24.75" customHeight="1">
      <c r="A105" s="517"/>
      <c r="B105" s="519"/>
      <c r="C105" s="519"/>
      <c r="D105" s="519"/>
      <c r="E105" s="520"/>
      <c r="F105" s="521"/>
      <c r="H105" s="451"/>
      <c r="I105" s="463"/>
      <c r="J105" s="463"/>
      <c r="K105" s="463"/>
      <c r="L105" s="463"/>
      <c r="M105" s="462"/>
      <c r="N105" s="463"/>
      <c r="O105" s="457"/>
    </row>
    <row r="106" spans="1:35" ht="66.75" customHeight="1">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c r="A110" s="522" t="s">
        <v>321</v>
      </c>
      <c r="B110" s="357" t="s">
        <v>322</v>
      </c>
      <c r="C110" s="357" t="s">
        <v>323</v>
      </c>
      <c r="D110" s="357" t="s">
        <v>306</v>
      </c>
      <c r="E110" s="359" t="s">
        <v>21</v>
      </c>
      <c r="F110" s="360">
        <v>2</v>
      </c>
      <c r="H110" s="378"/>
      <c r="I110" s="376"/>
      <c r="J110" s="376"/>
      <c r="K110" s="376"/>
      <c r="L110" s="376"/>
      <c r="M110" s="380"/>
      <c r="N110" s="376"/>
      <c r="O110" s="377"/>
    </row>
    <row r="111" spans="1:35" ht="16.5" customHeight="1">
      <c r="A111" s="522"/>
      <c r="B111" s="357"/>
      <c r="C111" s="357"/>
      <c r="D111" s="357"/>
      <c r="E111" s="359"/>
      <c r="F111" s="360"/>
      <c r="H111" s="450"/>
      <c r="I111" s="515"/>
      <c r="J111" s="515"/>
      <c r="K111" s="515"/>
      <c r="L111" s="515"/>
      <c r="M111" s="513"/>
      <c r="N111" s="515"/>
      <c r="O111" s="518"/>
    </row>
    <row r="112" spans="1:35" ht="45.6" customHeight="1">
      <c r="A112" s="341" t="s">
        <v>251</v>
      </c>
      <c r="B112" s="298" t="s">
        <v>324</v>
      </c>
      <c r="C112" s="298" t="s">
        <v>325</v>
      </c>
      <c r="D112" s="298" t="s">
        <v>315</v>
      </c>
      <c r="E112" s="297">
        <v>46387</v>
      </c>
      <c r="F112" s="318">
        <v>2</v>
      </c>
      <c r="H112" s="176"/>
      <c r="I112" s="177"/>
      <c r="J112" s="177"/>
      <c r="K112" s="177"/>
      <c r="L112" s="177"/>
      <c r="M112" s="15"/>
      <c r="N112" s="177"/>
      <c r="O112" s="177"/>
    </row>
    <row r="113" spans="1:15" ht="41.45" customHeight="1">
      <c r="A113" s="341" t="s">
        <v>251</v>
      </c>
      <c r="B113" s="298" t="s">
        <v>292</v>
      </c>
      <c r="C113" s="298" t="s">
        <v>326</v>
      </c>
      <c r="D113" s="298" t="s">
        <v>300</v>
      </c>
      <c r="E113" s="297">
        <v>46356</v>
      </c>
      <c r="F113" s="318">
        <v>2</v>
      </c>
      <c r="H113" s="176"/>
      <c r="I113" s="177"/>
      <c r="J113" s="177"/>
      <c r="K113" s="177"/>
      <c r="L113" s="177"/>
      <c r="M113" s="15"/>
      <c r="N113" s="177"/>
      <c r="O113" s="177"/>
    </row>
    <row r="114" spans="1:15" ht="27.95" customHeight="1" thickBot="1">
      <c r="A114" s="341" t="s">
        <v>293</v>
      </c>
      <c r="B114" s="298" t="s">
        <v>327</v>
      </c>
      <c r="C114" s="336" t="s">
        <v>328</v>
      </c>
      <c r="D114" s="298" t="s">
        <v>315</v>
      </c>
      <c r="E114" s="297">
        <v>46356</v>
      </c>
      <c r="F114" s="318">
        <v>2</v>
      </c>
      <c r="H114" s="176"/>
      <c r="I114" s="177"/>
      <c r="J114" s="177"/>
      <c r="K114" s="177"/>
      <c r="L114" s="177"/>
      <c r="M114" s="15"/>
      <c r="N114" s="177"/>
      <c r="O114" s="177"/>
    </row>
    <row r="115" spans="1:15">
      <c r="A115" s="276" t="s">
        <v>329</v>
      </c>
      <c r="B115" s="34" t="s">
        <v>196</v>
      </c>
      <c r="C115" s="35" t="s">
        <v>197</v>
      </c>
      <c r="D115" s="35" t="s">
        <v>198</v>
      </c>
      <c r="E115" s="458" t="s">
        <v>199</v>
      </c>
      <c r="F115" s="459"/>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330</v>
      </c>
      <c r="B3" s="48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5" t="s">
        <v>331</v>
      </c>
      <c r="B6" s="541" t="s">
        <v>332</v>
      </c>
      <c r="C6" s="395" t="s">
        <v>102</v>
      </c>
      <c r="D6" s="505" t="s">
        <v>333</v>
      </c>
      <c r="E6" s="395" t="s">
        <v>98</v>
      </c>
      <c r="F6" s="352" t="s">
        <v>99</v>
      </c>
      <c r="G6" s="39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10"/>
      <c r="B7" s="503"/>
      <c r="C7" s="477"/>
      <c r="D7" s="477"/>
      <c r="E7" s="477"/>
      <c r="F7" s="353"/>
      <c r="G7" s="47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2" t="s">
        <v>334</v>
      </c>
      <c r="B8" s="385" t="s">
        <v>261</v>
      </c>
      <c r="C8" s="395" t="s">
        <v>97</v>
      </c>
      <c r="D8" s="498">
        <v>0.9</v>
      </c>
      <c r="E8" s="395" t="s">
        <v>98</v>
      </c>
      <c r="F8" s="352" t="s">
        <v>99</v>
      </c>
      <c r="G8" s="39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3"/>
      <c r="B9" s="544"/>
      <c r="C9" s="477"/>
      <c r="D9" s="477"/>
      <c r="E9" s="477"/>
      <c r="F9" s="353"/>
      <c r="G9" s="477"/>
      <c r="H9" s="14" t="s">
        <v>30</v>
      </c>
      <c r="I9" s="5">
        <v>1</v>
      </c>
      <c r="J9" s="5">
        <v>1</v>
      </c>
      <c r="K9" s="5">
        <v>1</v>
      </c>
      <c r="L9" s="5">
        <v>0.88</v>
      </c>
      <c r="M9" s="5">
        <v>0.93</v>
      </c>
      <c r="N9" s="5">
        <f>6/7</f>
        <v>0.8571428571428571</v>
      </c>
      <c r="O9" s="5">
        <v>1</v>
      </c>
      <c r="P9" s="5">
        <v>1</v>
      </c>
      <c r="Q9" s="5" t="s">
        <v>335</v>
      </c>
      <c r="R9" s="5"/>
      <c r="S9" s="5"/>
      <c r="T9" s="5"/>
    </row>
    <row r="10" spans="1:35">
      <c r="A10" s="495" t="s">
        <v>336</v>
      </c>
      <c r="B10" s="495" t="s">
        <v>337</v>
      </c>
      <c r="C10" s="395" t="s">
        <v>120</v>
      </c>
      <c r="D10" s="498">
        <v>1</v>
      </c>
      <c r="E10" s="395" t="s">
        <v>98</v>
      </c>
      <c r="F10" s="352" t="s">
        <v>99</v>
      </c>
      <c r="G10" s="395" t="s">
        <v>55</v>
      </c>
      <c r="H10" s="14" t="s">
        <v>29</v>
      </c>
      <c r="I10" s="44">
        <v>0</v>
      </c>
      <c r="J10" s="44">
        <v>0</v>
      </c>
      <c r="K10" s="44">
        <v>0</v>
      </c>
      <c r="L10" s="44">
        <v>1</v>
      </c>
      <c r="M10" s="44">
        <v>0</v>
      </c>
      <c r="N10" s="44">
        <v>0</v>
      </c>
      <c r="O10" s="44">
        <v>1</v>
      </c>
      <c r="P10" s="44">
        <v>1</v>
      </c>
      <c r="Q10" s="44">
        <v>0</v>
      </c>
      <c r="R10" s="44">
        <v>0</v>
      </c>
      <c r="S10" s="44">
        <v>0</v>
      </c>
      <c r="T10" s="44">
        <v>0</v>
      </c>
    </row>
    <row r="11" spans="1:35">
      <c r="A11" s="410"/>
      <c r="B11" s="503"/>
      <c r="C11" s="477"/>
      <c r="D11" s="477"/>
      <c r="E11" s="477"/>
      <c r="F11" s="353"/>
      <c r="G11" s="477"/>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10" t="s">
        <v>339</v>
      </c>
      <c r="B14" s="510" t="s">
        <v>340</v>
      </c>
      <c r="C14" s="395" t="s">
        <v>102</v>
      </c>
      <c r="D14" s="505">
        <v>1</v>
      </c>
      <c r="E14" s="395" t="s">
        <v>98</v>
      </c>
      <c r="F14" s="352" t="s">
        <v>99</v>
      </c>
      <c r="G14" s="395" t="s">
        <v>55</v>
      </c>
      <c r="H14" s="14" t="s">
        <v>29</v>
      </c>
      <c r="I14" s="44">
        <v>15</v>
      </c>
      <c r="J14" s="44">
        <v>10</v>
      </c>
      <c r="K14" s="44">
        <v>15</v>
      </c>
      <c r="L14" s="44">
        <v>22</v>
      </c>
      <c r="M14" s="44">
        <v>1</v>
      </c>
      <c r="N14" s="44">
        <v>10</v>
      </c>
      <c r="O14" s="44">
        <v>1</v>
      </c>
      <c r="P14" s="44">
        <v>6</v>
      </c>
      <c r="Q14" s="44">
        <v>4</v>
      </c>
      <c r="R14" s="44">
        <v>0</v>
      </c>
      <c r="S14" s="44">
        <v>0</v>
      </c>
      <c r="T14" s="44">
        <v>0</v>
      </c>
    </row>
    <row r="15" spans="1:35">
      <c r="A15" s="540"/>
      <c r="B15" s="540"/>
      <c r="C15" s="477"/>
      <c r="D15" s="507"/>
      <c r="E15" s="477"/>
      <c r="F15" s="353"/>
      <c r="G15" s="477"/>
      <c r="H15" s="14" t="s">
        <v>30</v>
      </c>
      <c r="I15" s="45">
        <v>15</v>
      </c>
      <c r="J15" s="45">
        <v>9</v>
      </c>
      <c r="K15" s="45">
        <v>15</v>
      </c>
      <c r="L15" s="45">
        <v>22</v>
      </c>
      <c r="M15" s="45">
        <v>1</v>
      </c>
      <c r="N15" s="45">
        <v>10</v>
      </c>
      <c r="O15" s="45">
        <v>1</v>
      </c>
      <c r="P15" s="45">
        <v>6</v>
      </c>
      <c r="Q15" s="45">
        <v>4</v>
      </c>
      <c r="R15" s="45"/>
      <c r="S15" s="45"/>
      <c r="T15" s="45"/>
    </row>
    <row r="16" spans="1:35" ht="11.1" customHeight="1">
      <c r="A16" s="510" t="s">
        <v>341</v>
      </c>
      <c r="B16" s="510" t="s">
        <v>342</v>
      </c>
      <c r="C16" s="395" t="s">
        <v>102</v>
      </c>
      <c r="D16" s="505">
        <v>1</v>
      </c>
      <c r="E16" s="395" t="s">
        <v>98</v>
      </c>
      <c r="F16" s="352" t="s">
        <v>99</v>
      </c>
      <c r="G16" s="395" t="s">
        <v>55</v>
      </c>
      <c r="H16" s="14" t="s">
        <v>29</v>
      </c>
      <c r="I16" s="44">
        <v>5</v>
      </c>
      <c r="J16" s="44">
        <v>8</v>
      </c>
      <c r="K16" s="44">
        <v>0</v>
      </c>
      <c r="L16" s="44">
        <v>0</v>
      </c>
      <c r="M16" s="44">
        <v>0</v>
      </c>
      <c r="N16" s="44">
        <v>0</v>
      </c>
      <c r="O16" s="44">
        <v>0</v>
      </c>
      <c r="P16" s="44">
        <v>0</v>
      </c>
      <c r="Q16" s="44">
        <v>0</v>
      </c>
      <c r="R16" s="44">
        <v>0</v>
      </c>
      <c r="S16" s="44">
        <v>0</v>
      </c>
      <c r="T16" s="44">
        <v>0</v>
      </c>
    </row>
    <row r="17" spans="1:20">
      <c r="A17" s="540"/>
      <c r="B17" s="540"/>
      <c r="C17" s="477"/>
      <c r="D17" s="507"/>
      <c r="E17" s="477"/>
      <c r="F17" s="353"/>
      <c r="G17" s="477"/>
      <c r="H17" s="14" t="s">
        <v>30</v>
      </c>
      <c r="I17" s="45">
        <v>5</v>
      </c>
      <c r="J17" s="45">
        <v>7</v>
      </c>
      <c r="K17" s="45" t="s">
        <v>338</v>
      </c>
      <c r="L17" s="45" t="s">
        <v>338</v>
      </c>
      <c r="M17" s="45" t="s">
        <v>338</v>
      </c>
      <c r="N17" s="45" t="s">
        <v>338</v>
      </c>
      <c r="O17" s="45">
        <v>0</v>
      </c>
      <c r="P17" s="45">
        <v>0</v>
      </c>
      <c r="Q17" s="45">
        <v>0</v>
      </c>
      <c r="R17" s="45"/>
      <c r="S17" s="45"/>
      <c r="T17" s="45"/>
    </row>
    <row r="18" spans="1:20" ht="15" customHeight="1">
      <c r="A18" s="501" t="s">
        <v>260</v>
      </c>
      <c r="B18" s="365" t="s">
        <v>261</v>
      </c>
      <c r="C18" s="395" t="s">
        <v>102</v>
      </c>
      <c r="D18" s="505">
        <v>0.8</v>
      </c>
      <c r="E18" s="395" t="s">
        <v>98</v>
      </c>
      <c r="F18" s="352" t="s">
        <v>99</v>
      </c>
      <c r="G18" s="395" t="s">
        <v>55</v>
      </c>
      <c r="H18" s="14" t="s">
        <v>29</v>
      </c>
      <c r="I18" s="4">
        <v>0.8</v>
      </c>
      <c r="J18" s="4">
        <v>0.8</v>
      </c>
      <c r="K18" s="4">
        <v>0.8</v>
      </c>
      <c r="L18" s="4">
        <v>0.8</v>
      </c>
      <c r="M18" s="4">
        <v>0.8</v>
      </c>
      <c r="N18" s="4">
        <v>0.8</v>
      </c>
      <c r="O18" s="4">
        <v>0.8</v>
      </c>
      <c r="P18" s="4">
        <v>0.8</v>
      </c>
      <c r="Q18" s="4">
        <v>0.8</v>
      </c>
      <c r="R18" s="4">
        <v>0.8</v>
      </c>
      <c r="S18" s="4">
        <v>0.8</v>
      </c>
      <c r="T18" s="4">
        <v>0.8</v>
      </c>
    </row>
    <row r="19" spans="1:20">
      <c r="A19" s="502"/>
      <c r="B19" s="453"/>
      <c r="C19" s="477"/>
      <c r="D19" s="477"/>
      <c r="E19" s="477"/>
      <c r="F19" s="353"/>
      <c r="G19" s="477"/>
      <c r="H19" s="14" t="s">
        <v>30</v>
      </c>
      <c r="I19" s="5">
        <v>0.93</v>
      </c>
      <c r="J19" s="5">
        <v>0.89</v>
      </c>
      <c r="K19" s="5">
        <v>0.88</v>
      </c>
      <c r="L19" s="5">
        <v>0.84</v>
      </c>
      <c r="M19" s="5">
        <v>0.93</v>
      </c>
      <c r="N19" s="5">
        <v>0.93</v>
      </c>
      <c r="O19" s="5">
        <v>1</v>
      </c>
      <c r="P19" s="5">
        <v>1</v>
      </c>
      <c r="Q19" s="5">
        <v>0.92</v>
      </c>
      <c r="R19" s="5"/>
      <c r="S19" s="5"/>
      <c r="T19" s="5"/>
    </row>
    <row r="20" spans="1:20" ht="14.85" customHeight="1">
      <c r="A20" s="501"/>
      <c r="B20" s="365"/>
      <c r="C20" s="395"/>
      <c r="D20" s="505"/>
      <c r="E20" s="395"/>
      <c r="F20" s="352"/>
      <c r="G20" s="395"/>
      <c r="H20" s="14" t="s">
        <v>29</v>
      </c>
      <c r="I20" s="4">
        <v>0</v>
      </c>
      <c r="J20" s="4">
        <v>0</v>
      </c>
      <c r="K20" s="4">
        <v>0</v>
      </c>
      <c r="L20" s="4">
        <v>0</v>
      </c>
      <c r="M20" s="4">
        <v>0</v>
      </c>
      <c r="N20" s="4">
        <v>0</v>
      </c>
      <c r="O20" s="4">
        <v>0</v>
      </c>
      <c r="P20" s="4">
        <v>0</v>
      </c>
      <c r="Q20" s="4">
        <v>0</v>
      </c>
      <c r="R20" s="4">
        <v>0</v>
      </c>
      <c r="S20" s="4">
        <v>0</v>
      </c>
      <c r="T20" s="4">
        <v>0</v>
      </c>
    </row>
    <row r="21" spans="1:20">
      <c r="A21" s="502"/>
      <c r="B21" s="453"/>
      <c r="C21" s="477"/>
      <c r="D21" s="477"/>
      <c r="E21" s="477"/>
      <c r="F21" s="353"/>
      <c r="G21" s="477"/>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343</v>
      </c>
      <c r="C43" s="390"/>
      <c r="D43" s="390"/>
      <c r="E43" s="390"/>
      <c r="F43" s="390"/>
    </row>
    <row r="44" spans="1:6" ht="15" customHeight="1">
      <c r="A44" s="488"/>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91" t="s">
        <v>145</v>
      </c>
      <c r="B78" s="489"/>
      <c r="C78" s="489"/>
      <c r="D78" s="489"/>
      <c r="E78" s="489"/>
      <c r="F78" s="490"/>
      <c r="H78" s="466" t="s">
        <v>146</v>
      </c>
      <c r="I78" s="467"/>
      <c r="J78" s="467"/>
      <c r="K78" s="467"/>
      <c r="L78" s="467"/>
      <c r="M78" s="467"/>
      <c r="N78" s="467"/>
      <c r="O78" s="468"/>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8"/>
      <c r="B80" s="352"/>
      <c r="C80" s="352"/>
      <c r="D80" s="352"/>
      <c r="E80" s="354"/>
      <c r="F80" s="349">
        <v>1</v>
      </c>
      <c r="H80" s="397" t="s">
        <v>350</v>
      </c>
      <c r="I80" s="379" t="s">
        <v>351</v>
      </c>
      <c r="J80" s="376" t="s">
        <v>79</v>
      </c>
      <c r="K80" s="379" t="s">
        <v>352</v>
      </c>
      <c r="L80" s="376"/>
      <c r="M80" s="380" t="s">
        <v>353</v>
      </c>
      <c r="N80" s="376"/>
      <c r="O80" s="377"/>
    </row>
    <row r="81" spans="1:15" ht="18" customHeight="1">
      <c r="A81" s="451"/>
      <c r="B81" s="353"/>
      <c r="C81" s="353"/>
      <c r="D81" s="353"/>
      <c r="E81" s="355"/>
      <c r="F81" s="356"/>
      <c r="H81" s="353"/>
      <c r="I81" s="469"/>
      <c r="J81" s="463"/>
      <c r="K81" s="469"/>
      <c r="L81" s="463"/>
      <c r="M81" s="462"/>
      <c r="N81" s="463"/>
      <c r="O81" s="457"/>
    </row>
    <row r="82" spans="1:15" ht="17.100000000000001" customHeight="1">
      <c r="A82" s="378"/>
      <c r="B82" s="352"/>
      <c r="C82" s="352"/>
      <c r="D82" s="352"/>
      <c r="E82" s="354"/>
      <c r="F82" s="349">
        <v>1</v>
      </c>
      <c r="H82" s="378"/>
      <c r="I82" s="376"/>
      <c r="J82" s="376"/>
      <c r="K82" s="376"/>
      <c r="L82" s="376"/>
      <c r="M82" s="376"/>
      <c r="N82" s="376"/>
      <c r="O82" s="377"/>
    </row>
    <row r="83" spans="1:15" ht="17.100000000000001" customHeight="1">
      <c r="A83" s="451"/>
      <c r="B83" s="353"/>
      <c r="C83" s="353"/>
      <c r="D83" s="353"/>
      <c r="E83" s="355"/>
      <c r="F83" s="356"/>
      <c r="H83" s="451"/>
      <c r="I83" s="463"/>
      <c r="J83" s="463"/>
      <c r="K83" s="463"/>
      <c r="L83" s="463"/>
      <c r="M83" s="463"/>
      <c r="N83" s="463"/>
      <c r="O83" s="457"/>
    </row>
    <row r="84" spans="1:15" ht="17.100000000000001" customHeight="1">
      <c r="A84" s="378"/>
      <c r="B84" s="352"/>
      <c r="C84" s="352"/>
      <c r="D84" s="352"/>
      <c r="E84" s="354"/>
      <c r="F84" s="349">
        <v>1</v>
      </c>
      <c r="H84" s="378"/>
      <c r="I84" s="376"/>
      <c r="J84" s="376"/>
      <c r="K84" s="376"/>
      <c r="L84" s="376"/>
      <c r="M84" s="380"/>
      <c r="N84" s="376"/>
      <c r="O84" s="377"/>
    </row>
    <row r="85" spans="1:15" ht="16.5" customHeight="1">
      <c r="A85" s="451"/>
      <c r="B85" s="353"/>
      <c r="C85" s="353"/>
      <c r="D85" s="353"/>
      <c r="E85" s="355"/>
      <c r="F85" s="356"/>
      <c r="H85" s="451"/>
      <c r="I85" s="463"/>
      <c r="J85" s="463"/>
      <c r="K85" s="463"/>
      <c r="L85" s="463"/>
      <c r="M85" s="462"/>
      <c r="N85" s="463"/>
      <c r="O85" s="457"/>
    </row>
    <row r="86" spans="1:15" ht="16.5" customHeight="1">
      <c r="A86" s="378"/>
      <c r="B86" s="352"/>
      <c r="C86" s="352"/>
      <c r="D86" s="352"/>
      <c r="E86" s="354"/>
      <c r="F86" s="349">
        <v>1</v>
      </c>
      <c r="H86" s="378"/>
      <c r="I86" s="376"/>
      <c r="J86" s="376"/>
      <c r="K86" s="376"/>
      <c r="L86" s="376"/>
      <c r="M86" s="380"/>
      <c r="N86" s="376"/>
      <c r="O86" s="377"/>
    </row>
    <row r="87" spans="1:15" ht="16.5" customHeight="1">
      <c r="A87" s="451"/>
      <c r="B87" s="353"/>
      <c r="C87" s="353"/>
      <c r="D87" s="353"/>
      <c r="E87" s="355"/>
      <c r="F87" s="356"/>
      <c r="H87" s="451"/>
      <c r="I87" s="463"/>
      <c r="J87" s="463"/>
      <c r="K87" s="463"/>
      <c r="L87" s="463"/>
      <c r="M87" s="462"/>
      <c r="N87" s="463"/>
      <c r="O87" s="457"/>
    </row>
    <row r="88" spans="1:15" ht="16.5"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486" t="s">
        <v>355</v>
      </c>
      <c r="B3" s="48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54" t="s">
        <v>356</v>
      </c>
      <c r="B6" s="570" t="s">
        <v>357</v>
      </c>
      <c r="C6" s="401" t="s">
        <v>97</v>
      </c>
      <c r="D6" s="552">
        <v>90</v>
      </c>
      <c r="E6" s="395" t="s">
        <v>98</v>
      </c>
      <c r="F6" s="352" t="s">
        <v>99</v>
      </c>
      <c r="G6" s="39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55"/>
      <c r="B7" s="557"/>
      <c r="C7" s="527"/>
      <c r="D7" s="527"/>
      <c r="E7" s="477"/>
      <c r="F7" s="353"/>
      <c r="G7" s="47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54" t="s">
        <v>358</v>
      </c>
      <c r="B8" s="398" t="s">
        <v>359</v>
      </c>
      <c r="C8" s="401" t="s">
        <v>97</v>
      </c>
      <c r="D8" s="401">
        <v>85</v>
      </c>
      <c r="E8" s="395" t="s">
        <v>98</v>
      </c>
      <c r="F8" s="352" t="s">
        <v>99</v>
      </c>
      <c r="G8" s="39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55"/>
      <c r="B9" s="563"/>
      <c r="C9" s="527"/>
      <c r="D9" s="527"/>
      <c r="E9" s="477"/>
      <c r="F9" s="353"/>
      <c r="G9" s="47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54" t="s">
        <v>360</v>
      </c>
      <c r="B10" s="556" t="s">
        <v>361</v>
      </c>
      <c r="C10" s="401" t="s">
        <v>97</v>
      </c>
      <c r="D10" s="401">
        <v>67</v>
      </c>
      <c r="E10" s="395" t="s">
        <v>54</v>
      </c>
      <c r="F10" s="352" t="s">
        <v>99</v>
      </c>
      <c r="G10" s="39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55"/>
      <c r="B11" s="557"/>
      <c r="C11" s="527"/>
      <c r="D11" s="527"/>
      <c r="E11" s="477"/>
      <c r="F11" s="353"/>
      <c r="G11" s="47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8" t="s">
        <v>362</v>
      </c>
      <c r="B14" s="548" t="s">
        <v>363</v>
      </c>
      <c r="C14" s="401" t="s">
        <v>97</v>
      </c>
      <c r="D14" s="552">
        <v>100</v>
      </c>
      <c r="E14" s="395" t="s">
        <v>98</v>
      </c>
      <c r="F14" s="352" t="s">
        <v>99</v>
      </c>
      <c r="G14" s="39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9"/>
      <c r="B15" s="558"/>
      <c r="C15" s="527"/>
      <c r="D15" s="527"/>
      <c r="E15" s="477"/>
      <c r="F15" s="353"/>
      <c r="G15" s="477"/>
      <c r="H15" s="14" t="s">
        <v>30</v>
      </c>
      <c r="I15" s="45">
        <v>54</v>
      </c>
      <c r="J15" s="45">
        <v>58</v>
      </c>
      <c r="K15" s="45">
        <v>64</v>
      </c>
      <c r="L15" s="45">
        <v>68</v>
      </c>
      <c r="M15" s="45">
        <v>68</v>
      </c>
      <c r="N15" s="45">
        <v>73</v>
      </c>
      <c r="O15" s="45">
        <v>75</v>
      </c>
      <c r="P15" s="45">
        <v>75</v>
      </c>
      <c r="Q15" s="45">
        <v>75</v>
      </c>
      <c r="R15" s="45"/>
      <c r="S15" s="45"/>
      <c r="T15" s="45"/>
    </row>
    <row r="16" spans="1:35" ht="21" customHeight="1">
      <c r="A16" s="561" t="s">
        <v>364</v>
      </c>
      <c r="B16" s="562" t="s">
        <v>365</v>
      </c>
      <c r="C16" s="401" t="s">
        <v>97</v>
      </c>
      <c r="D16" s="552">
        <v>90</v>
      </c>
      <c r="E16" s="395" t="s">
        <v>98</v>
      </c>
      <c r="F16" s="352" t="s">
        <v>99</v>
      </c>
      <c r="G16" s="39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58"/>
      <c r="B17" s="549"/>
      <c r="C17" s="527"/>
      <c r="D17" s="527"/>
      <c r="E17" s="477"/>
      <c r="F17" s="353"/>
      <c r="G17" s="477"/>
      <c r="H17" s="14" t="s">
        <v>30</v>
      </c>
      <c r="I17" s="45">
        <v>100</v>
      </c>
      <c r="J17" s="45">
        <v>90</v>
      </c>
      <c r="K17" s="45">
        <v>95</v>
      </c>
      <c r="L17" s="45">
        <v>93</v>
      </c>
      <c r="M17" s="45">
        <v>94</v>
      </c>
      <c r="N17" s="45">
        <v>90</v>
      </c>
      <c r="O17" s="45">
        <v>95</v>
      </c>
      <c r="P17" s="45">
        <v>95</v>
      </c>
      <c r="Q17" s="45">
        <v>90</v>
      </c>
      <c r="R17" s="45"/>
      <c r="S17" s="45"/>
      <c r="T17" s="45"/>
    </row>
    <row r="18" spans="1:20" ht="14.85" customHeight="1">
      <c r="A18" s="548" t="s">
        <v>366</v>
      </c>
      <c r="B18" s="548" t="s">
        <v>367</v>
      </c>
      <c r="C18" s="401" t="s">
        <v>97</v>
      </c>
      <c r="D18" s="552">
        <v>95</v>
      </c>
      <c r="E18" s="559" t="s">
        <v>98</v>
      </c>
      <c r="F18" s="352" t="s">
        <v>99</v>
      </c>
      <c r="G18" s="39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9"/>
      <c r="B19" s="558"/>
      <c r="C19" s="527"/>
      <c r="D19" s="527"/>
      <c r="E19" s="560"/>
      <c r="F19" s="353"/>
      <c r="G19" s="477"/>
      <c r="H19" s="14" t="s">
        <v>30</v>
      </c>
      <c r="I19" s="45">
        <v>5</v>
      </c>
      <c r="J19" s="45">
        <v>6</v>
      </c>
      <c r="K19" s="45">
        <v>7</v>
      </c>
      <c r="L19" s="45">
        <v>18</v>
      </c>
      <c r="M19" s="45">
        <v>33</v>
      </c>
      <c r="N19" s="45">
        <v>64</v>
      </c>
      <c r="O19" s="45">
        <v>64</v>
      </c>
      <c r="P19" s="45">
        <v>68</v>
      </c>
      <c r="Q19" s="45"/>
      <c r="R19" s="45"/>
      <c r="S19" s="45"/>
      <c r="T19" s="45"/>
    </row>
    <row r="20" spans="1:20">
      <c r="A20" s="577" t="s">
        <v>368</v>
      </c>
      <c r="B20" s="574" t="s">
        <v>369</v>
      </c>
      <c r="C20" s="395" t="s">
        <v>97</v>
      </c>
      <c r="D20" s="579" t="s">
        <v>370</v>
      </c>
      <c r="E20" s="395" t="s">
        <v>98</v>
      </c>
      <c r="F20" s="352" t="s">
        <v>99</v>
      </c>
      <c r="G20" s="395" t="s">
        <v>55</v>
      </c>
      <c r="H20" s="14" t="s">
        <v>29</v>
      </c>
      <c r="I20" s="4">
        <v>1</v>
      </c>
      <c r="J20" s="4">
        <v>1</v>
      </c>
      <c r="K20" s="4">
        <v>1</v>
      </c>
      <c r="L20" s="4">
        <v>1</v>
      </c>
      <c r="M20" s="4">
        <v>1</v>
      </c>
      <c r="N20" s="4">
        <v>1</v>
      </c>
      <c r="O20" s="4">
        <v>1</v>
      </c>
      <c r="P20" s="4">
        <v>1</v>
      </c>
      <c r="Q20" s="4">
        <v>1</v>
      </c>
      <c r="R20" s="44"/>
      <c r="S20" s="44"/>
      <c r="T20" s="44"/>
    </row>
    <row r="21" spans="1:20">
      <c r="A21" s="578"/>
      <c r="B21" s="574"/>
      <c r="C21" s="485"/>
      <c r="D21" s="579"/>
      <c r="E21" s="485"/>
      <c r="F21" s="357"/>
      <c r="G21" s="485"/>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78"/>
      <c r="B22" s="574"/>
      <c r="C22" s="485"/>
      <c r="D22" s="579"/>
      <c r="E22" s="485"/>
      <c r="F22" s="357"/>
      <c r="G22" s="485"/>
      <c r="H22" s="14" t="s">
        <v>371</v>
      </c>
      <c r="I22" s="345">
        <v>4</v>
      </c>
      <c r="J22" s="345">
        <v>24</v>
      </c>
      <c r="K22" s="345">
        <v>26</v>
      </c>
      <c r="L22" s="345">
        <v>13</v>
      </c>
      <c r="M22" s="345">
        <v>11</v>
      </c>
      <c r="N22" s="345">
        <v>15</v>
      </c>
      <c r="O22" s="345">
        <v>10</v>
      </c>
      <c r="P22" s="345">
        <v>15</v>
      </c>
      <c r="Q22" s="346">
        <v>18</v>
      </c>
      <c r="R22" s="346"/>
      <c r="S22" s="346"/>
      <c r="T22" s="346"/>
    </row>
    <row r="23" spans="1:20">
      <c r="A23" s="578"/>
      <c r="B23" s="574"/>
      <c r="C23" s="485"/>
      <c r="D23" s="579"/>
      <c r="E23" s="485"/>
      <c r="F23" s="357"/>
      <c r="G23" s="485"/>
      <c r="H23" s="14" t="s">
        <v>372</v>
      </c>
      <c r="I23" s="346">
        <v>7</v>
      </c>
      <c r="J23" s="346">
        <v>13</v>
      </c>
      <c r="K23" s="346">
        <v>13</v>
      </c>
      <c r="L23" s="346">
        <v>16</v>
      </c>
      <c r="M23" s="346">
        <v>15</v>
      </c>
      <c r="N23" s="346">
        <v>18</v>
      </c>
      <c r="O23" s="346">
        <v>25</v>
      </c>
      <c r="P23" s="346">
        <v>17</v>
      </c>
      <c r="Q23" s="346">
        <v>11</v>
      </c>
      <c r="R23" s="346"/>
      <c r="S23" s="346"/>
      <c r="T23" s="346"/>
    </row>
    <row r="24" spans="1:20">
      <c r="A24" s="574" t="s">
        <v>373</v>
      </c>
      <c r="B24" s="381" t="s">
        <v>374</v>
      </c>
      <c r="C24" s="395" t="s">
        <v>97</v>
      </c>
      <c r="D24" s="575">
        <v>0</v>
      </c>
      <c r="E24" s="395" t="s">
        <v>54</v>
      </c>
      <c r="F24" s="352" t="s">
        <v>104</v>
      </c>
      <c r="G24" s="395" t="s">
        <v>55</v>
      </c>
      <c r="H24" s="14" t="s">
        <v>29</v>
      </c>
      <c r="I24" s="44">
        <v>0</v>
      </c>
      <c r="J24" s="44">
        <v>0</v>
      </c>
      <c r="K24" s="44">
        <v>0</v>
      </c>
      <c r="L24" s="44">
        <v>0</v>
      </c>
      <c r="M24" s="44">
        <v>0</v>
      </c>
      <c r="N24" s="44">
        <v>0</v>
      </c>
      <c r="O24" s="44">
        <v>0</v>
      </c>
      <c r="P24" s="44">
        <v>0</v>
      </c>
      <c r="Q24" s="44">
        <v>0</v>
      </c>
      <c r="R24" s="44"/>
      <c r="S24" s="44"/>
      <c r="T24" s="44"/>
    </row>
    <row r="25" spans="1:20">
      <c r="A25" s="574"/>
      <c r="B25" s="381"/>
      <c r="C25" s="477"/>
      <c r="D25" s="576"/>
      <c r="E25" s="477"/>
      <c r="F25" s="353"/>
      <c r="G25" s="477"/>
      <c r="H25" s="14" t="s">
        <v>30</v>
      </c>
      <c r="I25" s="45">
        <v>1</v>
      </c>
      <c r="J25" s="45">
        <v>0</v>
      </c>
      <c r="K25" s="45">
        <v>0</v>
      </c>
      <c r="L25" s="45">
        <v>0</v>
      </c>
      <c r="M25" s="45">
        <v>0</v>
      </c>
      <c r="N25" s="45">
        <v>0</v>
      </c>
      <c r="O25" s="45">
        <v>0</v>
      </c>
      <c r="P25" s="45">
        <v>0</v>
      </c>
      <c r="Q25" s="45">
        <v>0</v>
      </c>
      <c r="R25" s="308"/>
      <c r="S25" s="308"/>
      <c r="T25" s="308"/>
    </row>
    <row r="26" spans="1:20" ht="14.85" customHeight="1">
      <c r="A26" s="548" t="s">
        <v>375</v>
      </c>
      <c r="B26" s="550" t="s">
        <v>376</v>
      </c>
      <c r="C26" s="401" t="s">
        <v>97</v>
      </c>
      <c r="D26" s="552">
        <v>80</v>
      </c>
      <c r="E26" s="395" t="s">
        <v>98</v>
      </c>
      <c r="F26" s="352" t="s">
        <v>99</v>
      </c>
      <c r="G26" s="39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9"/>
      <c r="B27" s="551"/>
      <c r="C27" s="527"/>
      <c r="D27" s="527"/>
      <c r="E27" s="477"/>
      <c r="F27" s="353"/>
      <c r="G27" s="477"/>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6" ht="20.100000000000001" customHeight="1">
      <c r="A49" s="487" t="s">
        <v>125</v>
      </c>
      <c r="B49" s="390" t="s">
        <v>343</v>
      </c>
      <c r="C49" s="390"/>
      <c r="D49" s="390"/>
      <c r="E49" s="390"/>
      <c r="F49" s="390"/>
    </row>
    <row r="50" spans="1:6" ht="15" customHeight="1">
      <c r="A50" s="488"/>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t="s">
        <v>397</v>
      </c>
      <c r="B86" s="365" t="s">
        <v>398</v>
      </c>
      <c r="C86" s="365" t="s">
        <v>399</v>
      </c>
      <c r="D86" s="352" t="s">
        <v>400</v>
      </c>
      <c r="E86" s="553" t="s">
        <v>401</v>
      </c>
      <c r="F86" s="349">
        <v>3</v>
      </c>
      <c r="H86" s="397"/>
      <c r="I86" s="379"/>
      <c r="J86" s="376"/>
      <c r="K86" s="379"/>
      <c r="L86" s="376"/>
      <c r="M86" s="380" t="s">
        <v>353</v>
      </c>
      <c r="N86" s="376"/>
      <c r="O86" s="377"/>
    </row>
    <row r="87" spans="1:15" ht="51" customHeight="1">
      <c r="A87" s="451"/>
      <c r="B87" s="453"/>
      <c r="C87" s="453"/>
      <c r="D87" s="353"/>
      <c r="E87" s="355"/>
      <c r="F87" s="356"/>
      <c r="H87" s="353"/>
      <c r="I87" s="469"/>
      <c r="J87" s="463"/>
      <c r="K87" s="469"/>
      <c r="L87" s="463"/>
      <c r="M87" s="462"/>
      <c r="N87" s="463"/>
      <c r="O87" s="457"/>
    </row>
    <row r="88" spans="1:15" ht="17.100000000000001" customHeight="1">
      <c r="A88" s="378" t="s">
        <v>397</v>
      </c>
      <c r="B88" s="365" t="s">
        <v>402</v>
      </c>
      <c r="C88" s="365" t="s">
        <v>403</v>
      </c>
      <c r="D88" s="352" t="s">
        <v>404</v>
      </c>
      <c r="E88" s="547" t="s">
        <v>405</v>
      </c>
      <c r="F88" s="349">
        <v>5</v>
      </c>
      <c r="H88" s="378"/>
      <c r="I88" s="376"/>
      <c r="J88" s="376"/>
      <c r="K88" s="376"/>
      <c r="L88" s="376"/>
      <c r="M88" s="380"/>
      <c r="N88" s="376"/>
      <c r="O88" s="377"/>
    </row>
    <row r="89" spans="1:15" ht="48" customHeight="1">
      <c r="A89" s="451"/>
      <c r="B89" s="453"/>
      <c r="C89" s="453"/>
      <c r="D89" s="353"/>
      <c r="E89" s="355"/>
      <c r="F89" s="356"/>
      <c r="H89" s="451"/>
      <c r="I89" s="463"/>
      <c r="J89" s="463"/>
      <c r="K89" s="463"/>
      <c r="L89" s="463"/>
      <c r="M89" s="462"/>
      <c r="N89" s="463"/>
      <c r="O89" s="457"/>
    </row>
    <row r="90" spans="1:15" ht="23.1" customHeight="1">
      <c r="A90" s="378" t="s">
        <v>397</v>
      </c>
      <c r="B90" s="365" t="s">
        <v>406</v>
      </c>
      <c r="C90" s="352" t="s">
        <v>407</v>
      </c>
      <c r="D90" s="352" t="s">
        <v>408</v>
      </c>
      <c r="E90" s="354">
        <v>46270</v>
      </c>
      <c r="F90" s="107">
        <v>3</v>
      </c>
      <c r="H90" s="171"/>
      <c r="I90" s="175"/>
      <c r="J90" s="175"/>
      <c r="K90" s="175"/>
      <c r="L90" s="175"/>
      <c r="M90" s="175"/>
      <c r="N90" s="175"/>
      <c r="O90" s="176"/>
    </row>
    <row r="91" spans="1:15" ht="23.1" customHeight="1">
      <c r="A91" s="451"/>
      <c r="B91" s="453"/>
      <c r="C91" s="353"/>
      <c r="D91" s="353"/>
      <c r="E91" s="355"/>
      <c r="F91" s="277"/>
      <c r="H91" s="171"/>
      <c r="I91" s="175"/>
      <c r="J91" s="175"/>
      <c r="K91" s="175"/>
      <c r="L91" s="175"/>
      <c r="M91" s="175"/>
      <c r="N91" s="175"/>
      <c r="O91" s="176"/>
    </row>
    <row r="92" spans="1:15" ht="23.1" customHeight="1">
      <c r="A92" s="378" t="s">
        <v>397</v>
      </c>
      <c r="B92" s="365" t="s">
        <v>409</v>
      </c>
      <c r="C92" s="352" t="s">
        <v>410</v>
      </c>
      <c r="D92" s="352" t="s">
        <v>79</v>
      </c>
      <c r="E92" s="354" t="s">
        <v>411</v>
      </c>
      <c r="F92" s="107">
        <v>3</v>
      </c>
      <c r="H92" s="171"/>
      <c r="I92" s="175"/>
      <c r="J92" s="175"/>
      <c r="K92" s="175"/>
      <c r="L92" s="175"/>
      <c r="M92" s="175"/>
      <c r="N92" s="175"/>
      <c r="O92" s="176"/>
    </row>
    <row r="93" spans="1:15" ht="38.65" customHeight="1">
      <c r="A93" s="451"/>
      <c r="B93" s="453"/>
      <c r="C93" s="353"/>
      <c r="D93" s="353"/>
      <c r="E93" s="355"/>
      <c r="F93" s="277"/>
      <c r="H93" s="171"/>
      <c r="I93" s="175"/>
      <c r="J93" s="175"/>
      <c r="K93" s="175"/>
      <c r="L93" s="175"/>
      <c r="M93" s="175"/>
      <c r="N93" s="175"/>
      <c r="O93" s="176"/>
    </row>
    <row r="94" spans="1:15" ht="16.5" customHeight="1">
      <c r="A94" s="545" t="s">
        <v>412</v>
      </c>
      <c r="B94" s="365" t="s">
        <v>413</v>
      </c>
      <c r="C94" s="352" t="s">
        <v>414</v>
      </c>
      <c r="D94" s="352" t="s">
        <v>415</v>
      </c>
      <c r="E94" s="547" t="s">
        <v>416</v>
      </c>
      <c r="F94" s="107">
        <v>3</v>
      </c>
      <c r="H94" s="378"/>
      <c r="I94" s="376"/>
      <c r="J94" s="376"/>
      <c r="K94" s="376"/>
      <c r="L94" s="376"/>
      <c r="M94" s="380"/>
      <c r="N94" s="376"/>
      <c r="O94" s="377"/>
    </row>
    <row r="95" spans="1:15" ht="33" customHeight="1">
      <c r="A95" s="546"/>
      <c r="B95" s="453"/>
      <c r="C95" s="353"/>
      <c r="D95" s="353"/>
      <c r="E95" s="355"/>
      <c r="F95" s="108"/>
      <c r="H95" s="451"/>
      <c r="I95" s="463"/>
      <c r="J95" s="463"/>
      <c r="K95" s="463"/>
      <c r="L95" s="463"/>
      <c r="M95" s="462"/>
      <c r="N95" s="463"/>
      <c r="O95" s="457"/>
    </row>
    <row r="96" spans="1:15" ht="33" customHeight="1">
      <c r="A96" s="545" t="s">
        <v>412</v>
      </c>
      <c r="B96" s="365" t="s">
        <v>417</v>
      </c>
      <c r="C96" s="365" t="s">
        <v>418</v>
      </c>
      <c r="D96" s="352" t="s">
        <v>419</v>
      </c>
      <c r="E96" s="354">
        <v>46219</v>
      </c>
      <c r="F96" s="107">
        <v>5</v>
      </c>
      <c r="H96" s="171"/>
      <c r="I96" s="172"/>
      <c r="J96" s="172"/>
      <c r="K96" s="172"/>
      <c r="L96" s="172"/>
      <c r="M96" s="173"/>
      <c r="N96" s="172"/>
      <c r="O96" s="174"/>
    </row>
    <row r="97" spans="1:15" ht="33" customHeight="1">
      <c r="A97" s="546"/>
      <c r="B97" s="453"/>
      <c r="C97" s="453"/>
      <c r="D97" s="353"/>
      <c r="E97" s="355"/>
      <c r="F97" s="277"/>
      <c r="H97" s="171"/>
      <c r="I97" s="172"/>
      <c r="J97" s="172"/>
      <c r="K97" s="172"/>
      <c r="L97" s="172"/>
      <c r="M97" s="173"/>
      <c r="N97" s="172"/>
      <c r="O97" s="174"/>
    </row>
    <row r="98" spans="1:15" ht="33" customHeight="1">
      <c r="A98" s="545" t="s">
        <v>412</v>
      </c>
      <c r="B98" s="365" t="s">
        <v>420</v>
      </c>
      <c r="C98" s="365" t="s">
        <v>421</v>
      </c>
      <c r="D98" s="352" t="s">
        <v>400</v>
      </c>
      <c r="E98" s="354">
        <v>46250</v>
      </c>
      <c r="F98" s="107">
        <v>3</v>
      </c>
      <c r="H98" s="171"/>
      <c r="I98" s="172"/>
      <c r="J98" s="172"/>
      <c r="K98" s="172"/>
      <c r="L98" s="172"/>
      <c r="M98" s="173"/>
      <c r="N98" s="172"/>
      <c r="O98" s="174"/>
    </row>
    <row r="99" spans="1:15" ht="33" customHeight="1">
      <c r="A99" s="546"/>
      <c r="B99" s="453"/>
      <c r="C99" s="453"/>
      <c r="D99" s="353"/>
      <c r="E99" s="355"/>
      <c r="F99" s="277"/>
      <c r="H99" s="171"/>
      <c r="I99" s="172"/>
      <c r="J99" s="172"/>
      <c r="K99" s="172"/>
      <c r="L99" s="172"/>
      <c r="M99" s="173"/>
      <c r="N99" s="172"/>
      <c r="O99" s="174"/>
    </row>
    <row r="100" spans="1:15" ht="33.6" customHeight="1">
      <c r="A100" s="378" t="s">
        <v>397</v>
      </c>
      <c r="B100" s="365" t="s">
        <v>422</v>
      </c>
      <c r="C100" s="352" t="s">
        <v>423</v>
      </c>
      <c r="D100" s="352" t="s">
        <v>79</v>
      </c>
      <c r="E100" s="547" t="s">
        <v>424</v>
      </c>
      <c r="F100" s="349">
        <v>5</v>
      </c>
      <c r="H100" s="171"/>
      <c r="I100" s="172"/>
      <c r="J100" s="172"/>
      <c r="K100" s="172"/>
      <c r="L100" s="172"/>
      <c r="M100" s="173"/>
      <c r="N100" s="172"/>
      <c r="O100" s="174"/>
    </row>
    <row r="101" spans="1:15" ht="23.1" customHeight="1">
      <c r="A101" s="451"/>
      <c r="B101" s="453"/>
      <c r="C101" s="353"/>
      <c r="D101" s="353"/>
      <c r="E101" s="355"/>
      <c r="F101" s="356"/>
      <c r="H101" s="171"/>
      <c r="I101" s="172"/>
      <c r="J101" s="172"/>
      <c r="K101" s="172"/>
      <c r="L101" s="172"/>
      <c r="M101" s="173"/>
      <c r="N101" s="172"/>
      <c r="O101" s="174"/>
    </row>
    <row r="102" spans="1:15" ht="17.100000000000001" customHeight="1">
      <c r="A102" s="378" t="s">
        <v>397</v>
      </c>
      <c r="B102" s="365" t="s">
        <v>425</v>
      </c>
      <c r="C102" s="365" t="s">
        <v>426</v>
      </c>
      <c r="D102" s="352" t="s">
        <v>427</v>
      </c>
      <c r="E102" s="354" t="s">
        <v>428</v>
      </c>
      <c r="F102" s="349">
        <v>5</v>
      </c>
      <c r="H102" s="378"/>
      <c r="I102" s="376"/>
      <c r="J102" s="376"/>
      <c r="K102" s="376"/>
      <c r="L102" s="376"/>
      <c r="M102" s="380" t="s">
        <v>353</v>
      </c>
      <c r="N102" s="376"/>
      <c r="O102" s="377"/>
    </row>
    <row r="103" spans="1:15" ht="24.6" customHeight="1">
      <c r="A103" s="451"/>
      <c r="B103" s="453"/>
      <c r="C103" s="453"/>
      <c r="D103" s="353"/>
      <c r="E103" s="355"/>
      <c r="F103" s="356"/>
      <c r="H103" s="451"/>
      <c r="I103" s="463"/>
      <c r="J103" s="463"/>
      <c r="K103" s="463"/>
      <c r="L103" s="463"/>
      <c r="M103" s="462"/>
      <c r="N103" s="463"/>
      <c r="O103" s="457"/>
    </row>
    <row r="104" spans="1:15" ht="16.5" customHeight="1">
      <c r="A104" s="378" t="s">
        <v>397</v>
      </c>
      <c r="B104" s="365" t="s">
        <v>429</v>
      </c>
      <c r="C104" s="352" t="s">
        <v>430</v>
      </c>
      <c r="D104" s="352" t="s">
        <v>431</v>
      </c>
      <c r="E104" s="354">
        <v>46051</v>
      </c>
      <c r="F104" s="349">
        <v>5</v>
      </c>
      <c r="H104" s="378"/>
      <c r="I104" s="376"/>
      <c r="J104" s="376"/>
      <c r="K104" s="376"/>
      <c r="L104" s="376"/>
      <c r="M104" s="380"/>
      <c r="N104" s="376"/>
      <c r="O104" s="377"/>
    </row>
    <row r="105" spans="1:15" ht="30.6" customHeight="1">
      <c r="A105" s="451"/>
      <c r="B105" s="453"/>
      <c r="C105" s="353"/>
      <c r="D105" s="353"/>
      <c r="E105" s="355"/>
      <c r="F105" s="356"/>
      <c r="H105" s="451"/>
      <c r="I105" s="463"/>
      <c r="J105" s="463"/>
      <c r="K105" s="463"/>
      <c r="L105" s="463"/>
      <c r="M105" s="462"/>
      <c r="N105" s="463"/>
      <c r="O105" s="457"/>
    </row>
    <row r="106" spans="1:15" ht="16.5" customHeight="1">
      <c r="A106" s="378" t="s">
        <v>397</v>
      </c>
      <c r="B106" s="365" t="s">
        <v>432</v>
      </c>
      <c r="C106" s="352" t="s">
        <v>433</v>
      </c>
      <c r="D106" s="352" t="s">
        <v>434</v>
      </c>
      <c r="E106" s="354">
        <v>46052</v>
      </c>
      <c r="F106" s="107">
        <v>5</v>
      </c>
      <c r="H106" s="378"/>
      <c r="I106" s="378"/>
      <c r="J106" s="378"/>
      <c r="K106" s="378"/>
      <c r="L106" s="378"/>
      <c r="M106" s="378"/>
      <c r="N106" s="378"/>
      <c r="O106" s="378"/>
    </row>
    <row r="107" spans="1:15" ht="29.85" customHeight="1">
      <c r="A107" s="451"/>
      <c r="B107" s="453"/>
      <c r="C107" s="353"/>
      <c r="D107" s="353"/>
      <c r="E107" s="355"/>
      <c r="F107" s="108"/>
      <c r="H107" s="451"/>
      <c r="I107" s="451"/>
      <c r="J107" s="451"/>
      <c r="K107" s="451"/>
      <c r="L107" s="451"/>
      <c r="M107" s="451"/>
      <c r="N107" s="451"/>
      <c r="O107" s="451"/>
    </row>
    <row r="108" spans="1:15" ht="23.1" customHeight="1">
      <c r="A108" s="378" t="s">
        <v>397</v>
      </c>
      <c r="B108" s="365" t="s">
        <v>435</v>
      </c>
      <c r="C108" s="352" t="s">
        <v>436</v>
      </c>
      <c r="D108" s="352" t="s">
        <v>437</v>
      </c>
      <c r="E108" s="547" t="s">
        <v>438</v>
      </c>
      <c r="F108" s="107">
        <v>5</v>
      </c>
      <c r="H108" s="171"/>
      <c r="I108" s="175"/>
      <c r="J108" s="175"/>
      <c r="K108" s="175"/>
      <c r="L108" s="175"/>
      <c r="M108" s="175"/>
      <c r="N108" s="175"/>
      <c r="O108" s="176"/>
    </row>
    <row r="109" spans="1:15" ht="23.1" customHeight="1">
      <c r="A109" s="451"/>
      <c r="B109" s="453"/>
      <c r="C109" s="353"/>
      <c r="D109" s="353"/>
      <c r="E109" s="355"/>
      <c r="F109" s="108"/>
      <c r="H109" s="171"/>
      <c r="I109" s="175"/>
      <c r="J109" s="175"/>
      <c r="K109" s="175"/>
      <c r="L109" s="175"/>
      <c r="M109" s="175"/>
      <c r="N109" s="175"/>
      <c r="O109" s="176"/>
    </row>
    <row r="110" spans="1:15" ht="28.35" customHeight="1">
      <c r="A110" s="378" t="s">
        <v>397</v>
      </c>
      <c r="B110" s="365" t="s">
        <v>439</v>
      </c>
      <c r="C110" s="352" t="s">
        <v>440</v>
      </c>
      <c r="D110" s="352" t="s">
        <v>79</v>
      </c>
      <c r="E110" s="354" t="s">
        <v>441</v>
      </c>
      <c r="F110" s="349">
        <v>5</v>
      </c>
      <c r="H110" s="397"/>
      <c r="I110" s="379"/>
      <c r="J110" s="376"/>
      <c r="K110" s="379"/>
      <c r="L110" s="376"/>
      <c r="M110" s="380" t="s">
        <v>353</v>
      </c>
      <c r="N110" s="376"/>
      <c r="O110" s="377"/>
    </row>
    <row r="111" spans="1:15" ht="28.35" customHeight="1">
      <c r="A111" s="451"/>
      <c r="B111" s="453"/>
      <c r="C111" s="353"/>
      <c r="D111" s="353"/>
      <c r="E111" s="355"/>
      <c r="F111" s="356"/>
      <c r="H111" s="353"/>
      <c r="I111" s="469"/>
      <c r="J111" s="463"/>
      <c r="K111" s="469"/>
      <c r="L111" s="463"/>
      <c r="M111" s="462"/>
      <c r="N111" s="463"/>
      <c r="O111" s="457"/>
    </row>
    <row r="112" spans="1:15" ht="33" customHeight="1">
      <c r="A112" s="545" t="s">
        <v>412</v>
      </c>
      <c r="B112" s="365" t="s">
        <v>442</v>
      </c>
      <c r="C112" s="352" t="s">
        <v>443</v>
      </c>
      <c r="D112" s="352" t="s">
        <v>444</v>
      </c>
      <c r="E112" s="354">
        <v>46172</v>
      </c>
      <c r="F112" s="107">
        <v>5</v>
      </c>
      <c r="H112" s="171"/>
      <c r="I112" s="172"/>
      <c r="J112" s="172"/>
      <c r="K112" s="172"/>
      <c r="L112" s="172"/>
      <c r="M112" s="173"/>
      <c r="N112" s="172"/>
      <c r="O112" s="174"/>
    </row>
    <row r="113" spans="1:17" ht="33" customHeight="1">
      <c r="A113" s="546"/>
      <c r="B113" s="453"/>
      <c r="C113" s="353"/>
      <c r="D113" s="353"/>
      <c r="E113" s="355"/>
      <c r="F113" s="108"/>
      <c r="H113" s="171"/>
      <c r="I113" s="172"/>
      <c r="J113" s="172"/>
      <c r="K113" s="172"/>
      <c r="L113" s="172"/>
      <c r="M113" s="173"/>
      <c r="N113" s="172"/>
      <c r="O113" s="174"/>
    </row>
    <row r="114" spans="1:17" ht="16.5" customHeight="1">
      <c r="A114" s="545" t="s">
        <v>412</v>
      </c>
      <c r="B114" s="365" t="s">
        <v>445</v>
      </c>
      <c r="C114" s="352" t="s">
        <v>446</v>
      </c>
      <c r="D114" s="352" t="s">
        <v>400</v>
      </c>
      <c r="E114" s="354">
        <v>46079</v>
      </c>
      <c r="F114" s="107">
        <v>5</v>
      </c>
      <c r="H114" s="378"/>
      <c r="I114" s="376"/>
      <c r="J114" s="376"/>
      <c r="K114" s="376"/>
      <c r="L114" s="376"/>
      <c r="M114" s="380"/>
      <c r="N114" s="376"/>
      <c r="O114" s="377"/>
    </row>
    <row r="115" spans="1:17" ht="17.100000000000001" customHeight="1">
      <c r="A115" s="546"/>
      <c r="B115" s="453"/>
      <c r="C115" s="353"/>
      <c r="D115" s="353"/>
      <c r="E115" s="355"/>
      <c r="F115" s="108"/>
      <c r="H115" s="465"/>
      <c r="I115" s="460"/>
      <c r="J115" s="460"/>
      <c r="K115" s="460"/>
      <c r="L115" s="460"/>
      <c r="M115" s="461"/>
      <c r="N115" s="460"/>
      <c r="O115" s="456"/>
    </row>
    <row r="116" spans="1:17">
      <c r="A116" s="34" t="s">
        <v>195</v>
      </c>
      <c r="B116" s="34" t="s">
        <v>196</v>
      </c>
      <c r="C116" s="35" t="s">
        <v>197</v>
      </c>
      <c r="D116" s="35" t="s">
        <v>198</v>
      </c>
      <c r="E116" s="458" t="s">
        <v>199</v>
      </c>
      <c r="F116" s="459"/>
      <c r="G116" s="28"/>
    </row>
    <row r="117" spans="1:17">
      <c r="A117" s="28"/>
      <c r="C117" s="28"/>
      <c r="D117" s="28"/>
      <c r="E117" s="28"/>
      <c r="F117" s="28"/>
      <c r="G117" s="28"/>
    </row>
    <row r="118" spans="1:17">
      <c r="C118" s="28"/>
      <c r="D118" s="28"/>
      <c r="E118" s="28"/>
      <c r="F118" s="28"/>
      <c r="G118" s="28"/>
      <c r="H118" s="28"/>
    </row>
    <row r="119" spans="1:17" ht="15" thickBot="1"/>
    <row r="120" spans="1:17">
      <c r="A120" s="568" t="s">
        <v>447</v>
      </c>
      <c r="B120" s="569"/>
      <c r="C120" s="569"/>
      <c r="D120" s="165"/>
      <c r="E120" s="571" t="s">
        <v>448</v>
      </c>
      <c r="F120" s="572"/>
      <c r="G120" s="572"/>
      <c r="H120" s="572"/>
      <c r="I120" s="572"/>
      <c r="J120" s="572"/>
      <c r="K120" s="572"/>
      <c r="L120" s="572"/>
      <c r="M120" s="572"/>
      <c r="N120" s="572"/>
      <c r="O120" s="572"/>
      <c r="P120" s="57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6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6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6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6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6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64"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64"/>
      <c r="B130" s="136" t="s">
        <v>478</v>
      </c>
      <c r="C130" s="137" t="s">
        <v>479</v>
      </c>
      <c r="D130" s="140"/>
      <c r="E130" s="145"/>
      <c r="F130" s="142"/>
      <c r="G130" s="142"/>
      <c r="H130" s="142"/>
      <c r="I130" s="142"/>
      <c r="J130" s="142"/>
      <c r="K130" s="142"/>
      <c r="L130" s="142"/>
      <c r="M130" s="142"/>
      <c r="N130" s="142"/>
      <c r="O130" s="142"/>
      <c r="P130" s="143"/>
      <c r="Q130" s="144"/>
    </row>
    <row r="131" spans="1:17" ht="29.1">
      <c r="A131" s="564"/>
      <c r="B131" s="136" t="s">
        <v>480</v>
      </c>
      <c r="C131" s="137" t="s">
        <v>481</v>
      </c>
      <c r="D131" s="140"/>
      <c r="E131" s="145"/>
      <c r="F131" s="142"/>
      <c r="G131" s="142"/>
      <c r="H131" s="142"/>
      <c r="I131" s="142"/>
      <c r="J131" s="142"/>
      <c r="K131" s="142"/>
      <c r="L131" s="142"/>
      <c r="M131" s="142"/>
      <c r="N131" s="142"/>
      <c r="O131" s="142"/>
      <c r="P131" s="143"/>
      <c r="Q131" s="144"/>
    </row>
    <row r="132" spans="1:17" ht="43.5">
      <c r="A132" s="56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65"/>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398"/>
      <c r="B9" s="398"/>
      <c r="C9" s="395"/>
      <c r="D9" s="404"/>
      <c r="E9" s="395"/>
      <c r="F9" s="352"/>
      <c r="G9" s="395"/>
      <c r="H9" s="14" t="s">
        <v>30</v>
      </c>
      <c r="I9" s="45"/>
      <c r="J9" s="45"/>
      <c r="K9" s="125">
        <v>0.112</v>
      </c>
      <c r="L9" s="5">
        <v>0.16</v>
      </c>
      <c r="M9" s="5">
        <v>0.21</v>
      </c>
      <c r="N9" s="5">
        <v>0.23</v>
      </c>
      <c r="O9" s="5">
        <v>0.19</v>
      </c>
      <c r="P9" s="5">
        <v>0.24</v>
      </c>
      <c r="Q9" s="5">
        <v>0.28000000000000003</v>
      </c>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v>77</v>
      </c>
      <c r="P15" s="179">
        <v>77</v>
      </c>
      <c r="Q15" s="179">
        <v>75</v>
      </c>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v>84</v>
      </c>
      <c r="P17" s="45">
        <v>77</v>
      </c>
      <c r="Q17" s="45">
        <v>87</v>
      </c>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v>89</v>
      </c>
      <c r="P19" s="45">
        <v>88</v>
      </c>
      <c r="Q19" s="45">
        <v>91</v>
      </c>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3" t="s">
        <v>516</v>
      </c>
      <c r="C51" s="319" t="s">
        <v>517</v>
      </c>
      <c r="D51" s="319"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3"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29" t="s">
        <v>527</v>
      </c>
      <c r="C57" s="329" t="s">
        <v>528</v>
      </c>
      <c r="D57" s="330" t="s">
        <v>529</v>
      </c>
      <c r="E57" s="330" t="s">
        <v>530</v>
      </c>
      <c r="F57" s="329"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29" t="s">
        <v>533</v>
      </c>
      <c r="C60" s="329" t="s">
        <v>534</v>
      </c>
      <c r="D60" s="329"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541</v>
      </c>
      <c r="D85" s="394" t="s">
        <v>542</v>
      </c>
      <c r="E85" s="354">
        <v>46258</v>
      </c>
      <c r="F85" s="349">
        <v>5</v>
      </c>
      <c r="H85" s="378"/>
      <c r="I85" s="379"/>
      <c r="J85" s="376"/>
      <c r="K85" s="379"/>
      <c r="L85" s="376"/>
      <c r="M85" s="380"/>
      <c r="N85" s="379"/>
      <c r="O85" s="383"/>
    </row>
    <row r="86" spans="1:15" ht="49.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71.25" hidden="1" customHeight="1">
      <c r="A88" s="350"/>
      <c r="B88" s="386"/>
      <c r="C88" s="365"/>
      <c r="D88" s="352"/>
      <c r="E88" s="387"/>
      <c r="F88" s="349"/>
      <c r="H88" s="291"/>
      <c r="I88" s="255"/>
      <c r="J88" s="255"/>
      <c r="K88" s="255"/>
      <c r="L88" s="255"/>
      <c r="M88" s="292"/>
      <c r="N88" s="255"/>
      <c r="O88" s="290"/>
    </row>
    <row r="89" spans="1:15" ht="48" customHeight="1">
      <c r="A89" s="350" t="s">
        <v>497</v>
      </c>
      <c r="B89" s="385" t="s">
        <v>545</v>
      </c>
      <c r="C89" s="365" t="s">
        <v>546</v>
      </c>
      <c r="D89" s="352" t="s">
        <v>547</v>
      </c>
      <c r="E89" s="354">
        <v>46280</v>
      </c>
      <c r="F89" s="349">
        <v>1</v>
      </c>
      <c r="H89" s="171"/>
      <c r="I89" s="255"/>
      <c r="J89" s="255"/>
      <c r="K89" s="255"/>
      <c r="L89" s="255"/>
      <c r="M89" s="255"/>
      <c r="N89" s="255"/>
      <c r="O89" s="255"/>
    </row>
    <row r="90" spans="1:15" ht="45" customHeight="1">
      <c r="A90" s="350"/>
      <c r="B90" s="385"/>
      <c r="C90" s="365"/>
      <c r="D90" s="352"/>
      <c r="E90" s="354"/>
      <c r="F90" s="349"/>
      <c r="H90" s="378"/>
      <c r="I90" s="376"/>
      <c r="J90" s="376"/>
      <c r="K90" s="376"/>
      <c r="L90" s="376"/>
      <c r="M90" s="380"/>
      <c r="N90" s="376"/>
      <c r="O90" s="377"/>
    </row>
    <row r="91" spans="1:15" ht="36.6" hidden="1" customHeight="1" thickBot="1">
      <c r="A91" s="350" t="s">
        <v>497</v>
      </c>
      <c r="B91" s="384" t="s">
        <v>548</v>
      </c>
      <c r="C91" s="365" t="s">
        <v>549</v>
      </c>
      <c r="D91" s="352" t="s">
        <v>538</v>
      </c>
      <c r="E91" s="354">
        <v>46213</v>
      </c>
      <c r="F91" s="349">
        <v>5</v>
      </c>
      <c r="H91" s="378"/>
      <c r="I91" s="376"/>
      <c r="J91" s="376"/>
      <c r="K91" s="376"/>
      <c r="L91" s="376"/>
      <c r="M91" s="380"/>
      <c r="N91" s="376"/>
      <c r="O91" s="377"/>
    </row>
    <row r="92" spans="1:15" ht="16.5" hidden="1" customHeight="1">
      <c r="A92" s="350"/>
      <c r="B92" s="384"/>
      <c r="C92" s="365"/>
      <c r="D92" s="352"/>
      <c r="E92" s="354"/>
      <c r="F92" s="349"/>
      <c r="H92" s="378"/>
      <c r="I92" s="376"/>
      <c r="J92" s="376"/>
      <c r="K92" s="382"/>
      <c r="L92" s="376"/>
      <c r="M92" s="380"/>
      <c r="N92" s="379"/>
      <c r="O92" s="383"/>
    </row>
    <row r="93" spans="1:15" ht="28.5" customHeight="1">
      <c r="A93" s="361" t="s">
        <v>497</v>
      </c>
      <c r="B93" s="381" t="s">
        <v>550</v>
      </c>
      <c r="C93" s="366" t="s">
        <v>551</v>
      </c>
      <c r="D93" s="362" t="s">
        <v>552</v>
      </c>
      <c r="E93" s="363">
        <v>46265</v>
      </c>
      <c r="F93" s="364">
        <v>5</v>
      </c>
      <c r="H93" s="378"/>
      <c r="I93" s="376"/>
      <c r="J93" s="376"/>
      <c r="K93" s="382"/>
      <c r="L93" s="376"/>
      <c r="M93" s="380"/>
      <c r="N93" s="379"/>
      <c r="O93" s="383"/>
    </row>
    <row r="94" spans="1:15" s="15" customFormat="1" ht="49.5" customHeight="1">
      <c r="A94" s="361"/>
      <c r="B94" s="381"/>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113.45" customHeight="1">
      <c r="A99" s="361" t="s">
        <v>526</v>
      </c>
      <c r="B99" s="371" t="s">
        <v>558</v>
      </c>
      <c r="C99" s="372" t="s">
        <v>559</v>
      </c>
      <c r="D99" s="362" t="s">
        <v>560</v>
      </c>
      <c r="E99" s="363" t="s">
        <v>561</v>
      </c>
      <c r="F99" s="364">
        <v>3</v>
      </c>
      <c r="H99" s="177"/>
      <c r="I99" s="177"/>
      <c r="J99" s="177"/>
      <c r="K99" s="177"/>
      <c r="L99" s="177"/>
      <c r="M99" s="15"/>
      <c r="N99" s="177"/>
      <c r="O99" s="177"/>
    </row>
    <row r="100" spans="1:15" ht="113.45" customHeight="1">
      <c r="A100" s="361"/>
      <c r="B100" s="371"/>
      <c r="C100" s="368"/>
      <c r="D100" s="362"/>
      <c r="E100" s="363"/>
      <c r="F100" s="364"/>
      <c r="H100" s="177"/>
      <c r="I100" s="177"/>
      <c r="J100" s="177"/>
      <c r="K100" s="177"/>
      <c r="L100" s="177"/>
      <c r="M100" s="15"/>
      <c r="N100" s="177"/>
      <c r="O100" s="177"/>
    </row>
    <row r="101" spans="1:15" ht="140.44999999999999" customHeight="1">
      <c r="A101" s="361" t="s">
        <v>526</v>
      </c>
      <c r="B101" s="366" t="s">
        <v>501</v>
      </c>
      <c r="C101" s="370" t="s">
        <v>562</v>
      </c>
      <c r="D101" s="362" t="s">
        <v>563</v>
      </c>
      <c r="E101" s="363" t="s">
        <v>564</v>
      </c>
      <c r="F101" s="364">
        <v>4</v>
      </c>
      <c r="H101" s="177"/>
      <c r="I101" s="177"/>
      <c r="J101" s="177"/>
      <c r="K101" s="177"/>
      <c r="L101" s="177"/>
      <c r="M101" s="15"/>
      <c r="N101" s="177"/>
      <c r="O101" s="177"/>
    </row>
    <row r="102" spans="1:15" ht="140.44999999999999" customHeight="1">
      <c r="A102" s="361"/>
      <c r="B102" s="366"/>
      <c r="C102" s="370"/>
      <c r="D102" s="362"/>
      <c r="E102" s="363"/>
      <c r="F102" s="364"/>
      <c r="H102" s="177"/>
      <c r="I102" s="177"/>
      <c r="J102" s="177"/>
      <c r="K102" s="177"/>
      <c r="L102" s="177"/>
      <c r="M102" s="15"/>
      <c r="N102" s="177"/>
      <c r="O102" s="177"/>
    </row>
    <row r="103" spans="1:15" ht="51.75" hidden="1" customHeight="1">
      <c r="A103" s="361" t="s">
        <v>565</v>
      </c>
      <c r="B103" s="366" t="s">
        <v>566</v>
      </c>
      <c r="C103" s="369" t="s">
        <v>567</v>
      </c>
      <c r="D103" s="362" t="s">
        <v>568</v>
      </c>
      <c r="E103" s="363">
        <v>46068</v>
      </c>
      <c r="F103" s="364">
        <v>5</v>
      </c>
      <c r="H103" s="177"/>
      <c r="I103" s="177"/>
      <c r="J103" s="177"/>
      <c r="K103" s="177"/>
      <c r="L103" s="177"/>
      <c r="M103" s="15"/>
      <c r="N103" s="177"/>
      <c r="O103" s="177"/>
    </row>
    <row r="104" spans="1:15" ht="17.25" hidden="1" customHeight="1">
      <c r="A104" s="361"/>
      <c r="B104" s="366"/>
      <c r="C104" s="369"/>
      <c r="D104" s="362"/>
      <c r="E104" s="363"/>
      <c r="F104" s="364"/>
    </row>
    <row r="105" spans="1:15" ht="96.6" customHeight="1">
      <c r="A105" s="361" t="s">
        <v>526</v>
      </c>
      <c r="B105" s="366" t="s">
        <v>501</v>
      </c>
      <c r="C105" s="368" t="s">
        <v>569</v>
      </c>
      <c r="D105" s="362" t="s">
        <v>570</v>
      </c>
      <c r="E105" s="363" t="s">
        <v>571</v>
      </c>
      <c r="F105" s="364">
        <v>3</v>
      </c>
    </row>
    <row r="106" spans="1:15" ht="96.6" customHeight="1">
      <c r="A106" s="361"/>
      <c r="B106" s="366"/>
      <c r="C106" s="368"/>
      <c r="D106" s="362"/>
      <c r="E106" s="363"/>
      <c r="F106" s="364"/>
    </row>
    <row r="107" spans="1:15" ht="62.45" customHeight="1">
      <c r="A107" s="361" t="s">
        <v>526</v>
      </c>
      <c r="B107" s="365" t="s">
        <v>572</v>
      </c>
      <c r="C107" s="367" t="s">
        <v>573</v>
      </c>
      <c r="D107" s="352" t="s">
        <v>574</v>
      </c>
      <c r="E107" s="354" t="s">
        <v>575</v>
      </c>
      <c r="F107" s="364">
        <v>3</v>
      </c>
    </row>
    <row r="108" spans="1:15" ht="62.45" customHeight="1">
      <c r="A108" s="361"/>
      <c r="B108" s="366"/>
      <c r="C108" s="368"/>
      <c r="D108" s="362"/>
      <c r="E108" s="363"/>
      <c r="F108" s="364"/>
    </row>
    <row r="109" spans="1:15" ht="17.25" hidden="1" customHeight="1" outlineLevel="1">
      <c r="A109" s="361" t="s">
        <v>576</v>
      </c>
      <c r="B109" s="362" t="s">
        <v>577</v>
      </c>
      <c r="C109" s="362" t="s">
        <v>578</v>
      </c>
      <c r="D109" s="362" t="s">
        <v>579</v>
      </c>
      <c r="E109" s="363">
        <v>46217</v>
      </c>
      <c r="F109" s="364">
        <v>5</v>
      </c>
    </row>
    <row r="110" spans="1:15" ht="34.5" hidden="1" customHeight="1" outlineLevel="1">
      <c r="A110" s="361"/>
      <c r="B110" s="362"/>
      <c r="C110" s="362"/>
      <c r="D110" s="362"/>
      <c r="E110" s="363"/>
      <c r="F110" s="364"/>
    </row>
    <row r="111" spans="1:15" ht="39.75" customHeight="1" collapsed="1">
      <c r="A111" s="310" t="s">
        <v>576</v>
      </c>
      <c r="B111" s="357" t="s">
        <v>580</v>
      </c>
      <c r="C111" s="358" t="s">
        <v>581</v>
      </c>
      <c r="D111" s="357" t="s">
        <v>582</v>
      </c>
      <c r="E111" s="359">
        <v>46264</v>
      </c>
      <c r="F111" s="360">
        <v>3</v>
      </c>
    </row>
    <row r="112" spans="1:15" ht="123.75" customHeight="1" thickBot="1">
      <c r="A112" s="311"/>
      <c r="B112" s="357"/>
      <c r="C112" s="358"/>
      <c r="D112" s="357"/>
      <c r="E112" s="359"/>
      <c r="F112" s="360"/>
    </row>
    <row r="113" spans="1:8" ht="36" hidden="1" customHeight="1" outlineLevel="1">
      <c r="A113" s="350" t="s">
        <v>576</v>
      </c>
      <c r="B113" s="352" t="s">
        <v>583</v>
      </c>
      <c r="C113" s="352" t="s">
        <v>584</v>
      </c>
      <c r="D113" s="352" t="s">
        <v>582</v>
      </c>
      <c r="E113" s="354">
        <v>46157</v>
      </c>
      <c r="F113" s="349">
        <v>5</v>
      </c>
    </row>
    <row r="114" spans="1:8" ht="36" hidden="1" customHeight="1" outlineLevel="1">
      <c r="A114" s="350"/>
      <c r="B114" s="352"/>
      <c r="C114" s="352"/>
      <c r="D114" s="352"/>
      <c r="E114" s="354"/>
      <c r="F114" s="349"/>
    </row>
    <row r="115" spans="1:8" ht="33" hidden="1" customHeight="1" outlineLevel="1">
      <c r="A115" s="350" t="s">
        <v>585</v>
      </c>
      <c r="B115" s="352" t="s">
        <v>586</v>
      </c>
      <c r="C115" s="352" t="s">
        <v>587</v>
      </c>
      <c r="D115" s="352" t="s">
        <v>588</v>
      </c>
      <c r="E115" s="354">
        <v>46172</v>
      </c>
      <c r="F115" s="349">
        <v>5</v>
      </c>
    </row>
    <row r="116" spans="1:8" ht="25.5" hidden="1" customHeight="1" outlineLevel="1" thickBot="1">
      <c r="A116" s="351"/>
      <c r="B116" s="353"/>
      <c r="C116" s="353"/>
      <c r="D116" s="353"/>
      <c r="E116" s="355"/>
      <c r="F116" s="356"/>
      <c r="G116" s="52"/>
    </row>
    <row r="117" spans="1:8" ht="45" customHeight="1" collapsed="1">
      <c r="A117" s="54" t="s">
        <v>195</v>
      </c>
      <c r="B117" s="54" t="s">
        <v>196</v>
      </c>
      <c r="C117" s="54" t="s">
        <v>197</v>
      </c>
      <c r="D117" s="54" t="s">
        <v>198</v>
      </c>
      <c r="E117" s="347" t="s">
        <v>199</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c r="P7" s="5"/>
      <c r="Q7" s="5"/>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98"/>
      <c r="B9" s="398"/>
      <c r="C9" s="395"/>
      <c r="D9" s="404"/>
      <c r="E9" s="395"/>
      <c r="F9" s="352"/>
      <c r="G9" s="395"/>
      <c r="H9" s="14" t="s">
        <v>30</v>
      </c>
      <c r="I9" s="45"/>
      <c r="J9" s="45"/>
      <c r="K9" s="125">
        <v>0.112</v>
      </c>
      <c r="L9" s="5">
        <v>0.16</v>
      </c>
      <c r="M9" s="5">
        <v>0.21</v>
      </c>
      <c r="N9" s="5">
        <v>0.23</v>
      </c>
      <c r="O9" s="45"/>
      <c r="P9" s="45"/>
      <c r="Q9" s="45"/>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c r="P15" s="179"/>
      <c r="Q15" s="179"/>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c r="P17" s="45"/>
      <c r="Q17" s="45"/>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c r="P19" s="45"/>
      <c r="Q19" s="45"/>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601</v>
      </c>
      <c r="D85" s="394" t="s">
        <v>542</v>
      </c>
      <c r="E85" s="354">
        <v>46258</v>
      </c>
      <c r="F85" s="349">
        <v>4</v>
      </c>
      <c r="H85" s="378"/>
      <c r="I85" s="379"/>
      <c r="J85" s="376"/>
      <c r="K85" s="379"/>
      <c r="L85" s="376"/>
      <c r="M85" s="380"/>
      <c r="N85" s="379"/>
      <c r="O85" s="383"/>
    </row>
    <row r="86" spans="1:15" ht="29.2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17.100000000000001" customHeight="1">
      <c r="A88" s="350"/>
      <c r="B88" s="386"/>
      <c r="C88" s="365"/>
      <c r="D88" s="352"/>
      <c r="E88" s="387"/>
      <c r="F88" s="349"/>
      <c r="H88" s="291"/>
      <c r="I88" s="255"/>
      <c r="J88" s="255"/>
      <c r="K88" s="255"/>
      <c r="L88" s="255"/>
      <c r="M88" s="292"/>
      <c r="N88" s="255"/>
      <c r="O88" s="290"/>
    </row>
    <row r="89" spans="1:15" ht="32.65" customHeight="1">
      <c r="A89" s="350" t="s">
        <v>497</v>
      </c>
      <c r="B89" s="385" t="s">
        <v>545</v>
      </c>
      <c r="C89" s="365" t="s">
        <v>602</v>
      </c>
      <c r="D89" s="352" t="s">
        <v>538</v>
      </c>
      <c r="E89" s="354">
        <v>46228</v>
      </c>
      <c r="F89" s="349">
        <v>3</v>
      </c>
      <c r="H89" s="171"/>
      <c r="I89" s="255"/>
      <c r="J89" s="255"/>
      <c r="K89" s="255"/>
      <c r="L89" s="255"/>
      <c r="M89" s="255"/>
      <c r="N89" s="255"/>
      <c r="O89" s="255"/>
    </row>
    <row r="90" spans="1:15" ht="38.1" customHeight="1">
      <c r="A90" s="350"/>
      <c r="B90" s="385"/>
      <c r="C90" s="365"/>
      <c r="D90" s="352"/>
      <c r="E90" s="354"/>
      <c r="F90" s="349"/>
      <c r="H90" s="378"/>
      <c r="I90" s="376"/>
      <c r="J90" s="376"/>
      <c r="K90" s="376"/>
      <c r="L90" s="376"/>
      <c r="M90" s="380"/>
      <c r="N90" s="376"/>
      <c r="O90" s="377"/>
    </row>
    <row r="91" spans="1:15" ht="36.6" customHeight="1">
      <c r="A91" s="350" t="s">
        <v>497</v>
      </c>
      <c r="B91" s="384" t="s">
        <v>548</v>
      </c>
      <c r="C91" s="365" t="s">
        <v>549</v>
      </c>
      <c r="D91" s="352" t="s">
        <v>538</v>
      </c>
      <c r="E91" s="354">
        <v>46213</v>
      </c>
      <c r="F91" s="349">
        <v>5</v>
      </c>
      <c r="H91" s="378"/>
      <c r="I91" s="376"/>
      <c r="J91" s="376"/>
      <c r="K91" s="376"/>
      <c r="L91" s="376"/>
      <c r="M91" s="380"/>
      <c r="N91" s="376"/>
      <c r="O91" s="377"/>
    </row>
    <row r="92" spans="1:15" ht="16.5" customHeight="1">
      <c r="A92" s="350"/>
      <c r="B92" s="384"/>
      <c r="C92" s="365"/>
      <c r="D92" s="352"/>
      <c r="E92" s="354"/>
      <c r="F92" s="349"/>
      <c r="H92" s="378"/>
      <c r="I92" s="376"/>
      <c r="J92" s="376"/>
      <c r="K92" s="382"/>
      <c r="L92" s="376"/>
      <c r="M92" s="380"/>
      <c r="N92" s="379"/>
      <c r="O92" s="383"/>
    </row>
    <row r="93" spans="1:15" ht="28.5" customHeight="1">
      <c r="A93" s="361" t="s">
        <v>497</v>
      </c>
      <c r="B93" s="409" t="s">
        <v>550</v>
      </c>
      <c r="C93" s="366" t="s">
        <v>603</v>
      </c>
      <c r="D93" s="362" t="s">
        <v>552</v>
      </c>
      <c r="E93" s="363">
        <v>46218</v>
      </c>
      <c r="F93" s="364">
        <v>3</v>
      </c>
      <c r="H93" s="378"/>
      <c r="I93" s="376"/>
      <c r="J93" s="376"/>
      <c r="K93" s="382"/>
      <c r="L93" s="376"/>
      <c r="M93" s="380"/>
      <c r="N93" s="379"/>
      <c r="O93" s="383"/>
    </row>
    <row r="94" spans="1:15" s="15" customFormat="1" ht="49.5" customHeight="1">
      <c r="A94" s="361"/>
      <c r="B94" s="409"/>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97.15" customHeight="1">
      <c r="A99" s="361" t="s">
        <v>526</v>
      </c>
      <c r="B99" s="371" t="s">
        <v>558</v>
      </c>
      <c r="C99" s="366" t="s">
        <v>604</v>
      </c>
      <c r="D99" s="362" t="s">
        <v>605</v>
      </c>
      <c r="E99" s="363" t="s">
        <v>606</v>
      </c>
      <c r="F99" s="364">
        <v>4</v>
      </c>
      <c r="H99" s="177"/>
      <c r="I99" s="177"/>
      <c r="J99" s="177"/>
      <c r="K99" s="177"/>
      <c r="L99" s="177"/>
      <c r="M99" s="15"/>
      <c r="N99" s="177"/>
      <c r="O99" s="177"/>
    </row>
    <row r="100" spans="1:15" ht="81" customHeight="1">
      <c r="A100" s="361"/>
      <c r="B100" s="371"/>
      <c r="C100" s="366"/>
      <c r="D100" s="362"/>
      <c r="E100" s="363"/>
      <c r="F100" s="364"/>
      <c r="H100" s="177"/>
      <c r="I100" s="177"/>
      <c r="J100" s="177"/>
      <c r="K100" s="177"/>
      <c r="L100" s="177"/>
      <c r="M100" s="15"/>
      <c r="N100" s="177"/>
      <c r="O100" s="177"/>
    </row>
    <row r="101" spans="1:15" ht="119.65" customHeight="1">
      <c r="A101" s="361" t="s">
        <v>526</v>
      </c>
      <c r="B101" s="366" t="s">
        <v>501</v>
      </c>
      <c r="C101" s="580" t="s">
        <v>607</v>
      </c>
      <c r="D101" s="362" t="s">
        <v>563</v>
      </c>
      <c r="E101" s="363" t="s">
        <v>608</v>
      </c>
      <c r="F101" s="364">
        <v>3</v>
      </c>
      <c r="H101" s="177"/>
      <c r="I101" s="177"/>
      <c r="J101" s="177"/>
      <c r="K101" s="177"/>
      <c r="L101" s="177"/>
      <c r="M101" s="15"/>
      <c r="N101" s="177"/>
      <c r="O101" s="177"/>
    </row>
    <row r="102" spans="1:15" ht="91.5" customHeight="1">
      <c r="A102" s="361"/>
      <c r="B102" s="366"/>
      <c r="C102" s="580"/>
      <c r="D102" s="362"/>
      <c r="E102" s="363"/>
      <c r="F102" s="364"/>
      <c r="H102" s="177"/>
      <c r="I102" s="177"/>
      <c r="J102" s="177"/>
      <c r="K102" s="177"/>
      <c r="L102" s="177"/>
      <c r="M102" s="15"/>
      <c r="N102" s="177"/>
      <c r="O102" s="177"/>
    </row>
    <row r="103" spans="1:15" ht="51.75" hidden="1" customHeight="1">
      <c r="A103" s="361" t="s">
        <v>565</v>
      </c>
      <c r="B103" s="366" t="s">
        <v>566</v>
      </c>
      <c r="C103" s="362" t="s">
        <v>567</v>
      </c>
      <c r="D103" s="362" t="s">
        <v>568</v>
      </c>
      <c r="E103" s="363">
        <v>46068</v>
      </c>
      <c r="F103" s="364">
        <v>5</v>
      </c>
      <c r="H103" s="177"/>
      <c r="I103" s="177"/>
      <c r="J103" s="177"/>
      <c r="K103" s="177"/>
      <c r="L103" s="177"/>
      <c r="M103" s="15"/>
      <c r="N103" s="177"/>
      <c r="O103" s="177"/>
    </row>
    <row r="104" spans="1:15" ht="17.25" hidden="1" customHeight="1">
      <c r="A104" s="361"/>
      <c r="B104" s="366"/>
      <c r="C104" s="362"/>
      <c r="D104" s="362"/>
      <c r="E104" s="363"/>
      <c r="F104" s="364"/>
    </row>
    <row r="105" spans="1:15" ht="67.150000000000006" customHeight="1">
      <c r="A105" s="361" t="s">
        <v>526</v>
      </c>
      <c r="B105" s="366" t="s">
        <v>501</v>
      </c>
      <c r="C105" s="366" t="s">
        <v>609</v>
      </c>
      <c r="D105" s="362" t="s">
        <v>570</v>
      </c>
      <c r="E105" s="363">
        <v>46220</v>
      </c>
      <c r="F105" s="364">
        <v>3</v>
      </c>
    </row>
    <row r="106" spans="1:15" ht="57.6" customHeight="1">
      <c r="A106" s="361"/>
      <c r="B106" s="366"/>
      <c r="C106" s="366"/>
      <c r="D106" s="362"/>
      <c r="E106" s="363"/>
      <c r="F106" s="364"/>
    </row>
    <row r="107" spans="1:15" ht="44.1" customHeight="1">
      <c r="A107" s="361" t="s">
        <v>526</v>
      </c>
      <c r="B107" s="365" t="s">
        <v>572</v>
      </c>
      <c r="C107" s="365" t="s">
        <v>610</v>
      </c>
      <c r="D107" s="352" t="s">
        <v>611</v>
      </c>
      <c r="E107" s="354">
        <v>46234</v>
      </c>
      <c r="F107" s="364">
        <v>3</v>
      </c>
    </row>
    <row r="108" spans="1:15" ht="44.1" customHeight="1">
      <c r="A108" s="361"/>
      <c r="B108" s="453"/>
      <c r="C108" s="453"/>
      <c r="D108" s="353"/>
      <c r="E108" s="355"/>
      <c r="F108" s="364"/>
    </row>
    <row r="109" spans="1:15" ht="17.25" hidden="1" customHeight="1">
      <c r="A109" s="361" t="s">
        <v>576</v>
      </c>
      <c r="B109" s="362" t="s">
        <v>577</v>
      </c>
      <c r="C109" s="362" t="s">
        <v>578</v>
      </c>
      <c r="D109" s="362" t="s">
        <v>579</v>
      </c>
      <c r="E109" s="363">
        <v>46217</v>
      </c>
      <c r="F109" s="364">
        <v>5</v>
      </c>
    </row>
    <row r="110" spans="1:15" ht="34.5" hidden="1" customHeight="1">
      <c r="A110" s="361"/>
      <c r="B110" s="362"/>
      <c r="C110" s="362"/>
      <c r="D110" s="362"/>
      <c r="E110" s="363"/>
      <c r="F110" s="364"/>
    </row>
    <row r="111" spans="1:15" ht="39.75" customHeight="1">
      <c r="A111" s="310" t="s">
        <v>576</v>
      </c>
      <c r="B111" s="352" t="s">
        <v>580</v>
      </c>
      <c r="C111" s="352" t="s">
        <v>612</v>
      </c>
      <c r="D111" s="352" t="s">
        <v>582</v>
      </c>
      <c r="E111" s="354" t="s">
        <v>613</v>
      </c>
      <c r="F111" s="349">
        <v>3</v>
      </c>
    </row>
    <row r="112" spans="1:15" ht="123.75" customHeight="1" thickBot="1">
      <c r="A112" s="311"/>
      <c r="B112" s="357"/>
      <c r="C112" s="357"/>
      <c r="D112" s="357"/>
      <c r="E112" s="359"/>
      <c r="F112" s="360"/>
    </row>
    <row r="113" spans="1:8" ht="36" hidden="1" customHeight="1">
      <c r="A113" s="350" t="s">
        <v>576</v>
      </c>
      <c r="B113" s="352" t="s">
        <v>583</v>
      </c>
      <c r="C113" s="352" t="s">
        <v>584</v>
      </c>
      <c r="D113" s="352" t="s">
        <v>582</v>
      </c>
      <c r="E113" s="354">
        <v>46157</v>
      </c>
      <c r="F113" s="349">
        <v>5</v>
      </c>
    </row>
    <row r="114" spans="1:8" ht="36" hidden="1" customHeight="1">
      <c r="A114" s="350"/>
      <c r="B114" s="352"/>
      <c r="C114" s="352"/>
      <c r="D114" s="352"/>
      <c r="E114" s="354"/>
      <c r="F114" s="349"/>
    </row>
    <row r="115" spans="1:8" ht="33" hidden="1" customHeight="1">
      <c r="A115" s="350" t="s">
        <v>585</v>
      </c>
      <c r="B115" s="352" t="s">
        <v>586</v>
      </c>
      <c r="C115" s="352" t="s">
        <v>587</v>
      </c>
      <c r="D115" s="352" t="s">
        <v>588</v>
      </c>
      <c r="E115" s="354">
        <v>46172</v>
      </c>
      <c r="F115" s="349">
        <v>5</v>
      </c>
    </row>
    <row r="116" spans="1:8" ht="25.5" hidden="1" customHeight="1" thickBot="1">
      <c r="A116" s="351"/>
      <c r="B116" s="353"/>
      <c r="C116" s="353"/>
      <c r="D116" s="353"/>
      <c r="E116" s="355"/>
      <c r="F116" s="356"/>
      <c r="G116" s="52"/>
    </row>
    <row r="117" spans="1:8" ht="45" customHeight="1">
      <c r="A117" s="280" t="s">
        <v>195</v>
      </c>
      <c r="B117" s="280" t="s">
        <v>196</v>
      </c>
      <c r="C117" s="281" t="s">
        <v>197</v>
      </c>
      <c r="D117" s="281" t="s">
        <v>199</v>
      </c>
      <c r="E117" s="347" t="s">
        <v>614</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486" t="s">
        <v>616</v>
      </c>
      <c r="B3" s="48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6" t="s">
        <v>617</v>
      </c>
      <c r="B6" s="501" t="s">
        <v>618</v>
      </c>
      <c r="C6" s="395" t="s">
        <v>97</v>
      </c>
      <c r="D6" s="588">
        <v>0.79</v>
      </c>
      <c r="E6" s="395" t="s">
        <v>98</v>
      </c>
      <c r="F6" s="352" t="s">
        <v>99</v>
      </c>
      <c r="G6" s="39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6"/>
      <c r="B7" s="502"/>
      <c r="C7" s="477"/>
      <c r="D7" s="589"/>
      <c r="E7" s="477"/>
      <c r="F7" s="353"/>
      <c r="G7" s="47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6" t="s">
        <v>620</v>
      </c>
      <c r="B8" s="396" t="s">
        <v>621</v>
      </c>
      <c r="C8" s="395" t="s">
        <v>97</v>
      </c>
      <c r="D8" s="395">
        <v>77.400000000000006</v>
      </c>
      <c r="E8" s="395" t="s">
        <v>248</v>
      </c>
      <c r="F8" s="352" t="s">
        <v>99</v>
      </c>
      <c r="G8" s="39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6"/>
      <c r="B9" s="502"/>
      <c r="C9" s="477"/>
      <c r="D9" s="477"/>
      <c r="E9" s="477"/>
      <c r="F9" s="353"/>
      <c r="G9" s="47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6" t="s">
        <v>622</v>
      </c>
      <c r="B10" s="396" t="s">
        <v>623</v>
      </c>
      <c r="C10" s="395" t="s">
        <v>97</v>
      </c>
      <c r="D10" s="587">
        <v>0.52700000000000002</v>
      </c>
      <c r="E10" s="395" t="s">
        <v>98</v>
      </c>
      <c r="F10" s="352" t="s">
        <v>99</v>
      </c>
      <c r="G10" s="39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6"/>
      <c r="B11" s="502"/>
      <c r="C11" s="477"/>
      <c r="D11" s="477"/>
      <c r="E11" s="477"/>
      <c r="F11" s="353"/>
      <c r="G11" s="47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65" t="s">
        <v>625</v>
      </c>
      <c r="C14" s="395" t="s">
        <v>97</v>
      </c>
      <c r="D14" s="352">
        <v>54.9</v>
      </c>
      <c r="E14" s="395" t="s">
        <v>98</v>
      </c>
      <c r="F14" s="352" t="s">
        <v>99</v>
      </c>
      <c r="G14" s="39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11"/>
      <c r="B15" s="502"/>
      <c r="C15" s="477"/>
      <c r="D15" s="477"/>
      <c r="E15" s="477"/>
      <c r="F15" s="353"/>
      <c r="G15" s="47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6" t="s">
        <v>626</v>
      </c>
      <c r="B16" s="398" t="s">
        <v>627</v>
      </c>
      <c r="C16" s="395" t="s">
        <v>97</v>
      </c>
      <c r="D16" s="352">
        <v>40</v>
      </c>
      <c r="E16" s="395" t="s">
        <v>98</v>
      </c>
      <c r="F16" s="352" t="s">
        <v>99</v>
      </c>
      <c r="G16" s="395" t="s">
        <v>55</v>
      </c>
      <c r="H16" s="14" t="s">
        <v>29</v>
      </c>
      <c r="I16" s="4">
        <v>0.4</v>
      </c>
      <c r="J16" s="4">
        <v>0.4</v>
      </c>
      <c r="K16" s="4">
        <v>0.4</v>
      </c>
      <c r="L16" s="4">
        <v>0.4</v>
      </c>
      <c r="M16" s="4">
        <v>0.4</v>
      </c>
      <c r="N16" s="4">
        <v>0.4</v>
      </c>
      <c r="O16" s="4">
        <v>0.4</v>
      </c>
      <c r="P16" s="4">
        <v>0.4</v>
      </c>
      <c r="Q16" s="4">
        <v>0.4</v>
      </c>
      <c r="R16" s="4">
        <v>0.4</v>
      </c>
      <c r="S16" s="4">
        <v>0.4</v>
      </c>
      <c r="T16" s="4">
        <v>0.4</v>
      </c>
    </row>
    <row r="17" spans="1:20">
      <c r="A17" s="502"/>
      <c r="B17" s="502"/>
      <c r="C17" s="477"/>
      <c r="D17" s="477"/>
      <c r="E17" s="477"/>
      <c r="F17" s="353"/>
      <c r="G17" s="47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98" t="s">
        <v>628</v>
      </c>
      <c r="B18" s="398" t="s">
        <v>629</v>
      </c>
      <c r="C18" s="395" t="s">
        <v>97</v>
      </c>
      <c r="D18" s="352">
        <v>0.6</v>
      </c>
      <c r="E18" s="395" t="s">
        <v>248</v>
      </c>
      <c r="F18" s="352" t="s">
        <v>99</v>
      </c>
      <c r="G18" s="39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502"/>
      <c r="B19" s="502"/>
      <c r="C19" s="477"/>
      <c r="D19" s="477"/>
      <c r="E19" s="477"/>
      <c r="F19" s="353"/>
      <c r="G19" s="477"/>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398" t="s">
        <v>630</v>
      </c>
      <c r="B20" s="398" t="s">
        <v>631</v>
      </c>
      <c r="C20" s="395" t="s">
        <v>102</v>
      </c>
      <c r="D20" s="352">
        <v>1.3</v>
      </c>
      <c r="E20" s="395" t="s">
        <v>248</v>
      </c>
      <c r="F20" s="352" t="s">
        <v>99</v>
      </c>
      <c r="G20" s="39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502"/>
      <c r="B21" s="502"/>
      <c r="C21" s="477"/>
      <c r="D21" s="477"/>
      <c r="E21" s="477"/>
      <c r="F21" s="353"/>
      <c r="G21" s="477"/>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96" t="s">
        <v>632</v>
      </c>
      <c r="B22" s="398" t="s">
        <v>633</v>
      </c>
      <c r="C22" s="395" t="s">
        <v>97</v>
      </c>
      <c r="D22" s="586">
        <v>0.23599999999999999</v>
      </c>
      <c r="E22" s="395" t="s">
        <v>98</v>
      </c>
      <c r="F22" s="352" t="s">
        <v>99</v>
      </c>
      <c r="G22" s="39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502"/>
      <c r="B23" s="502"/>
      <c r="C23" s="477"/>
      <c r="D23" s="477"/>
      <c r="E23" s="477"/>
      <c r="F23" s="353"/>
      <c r="G23" s="47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6" t="s">
        <v>634</v>
      </c>
      <c r="B24" s="396" t="s">
        <v>635</v>
      </c>
      <c r="C24" s="395" t="s">
        <v>97</v>
      </c>
      <c r="D24" s="586">
        <v>0.81599999999999995</v>
      </c>
      <c r="E24" s="395" t="s">
        <v>98</v>
      </c>
      <c r="F24" s="352" t="s">
        <v>99</v>
      </c>
      <c r="G24" s="39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502"/>
      <c r="B25" s="502"/>
      <c r="C25" s="477"/>
      <c r="D25" s="477"/>
      <c r="E25" s="477"/>
      <c r="F25" s="353"/>
      <c r="G25" s="47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6" t="s">
        <v>636</v>
      </c>
      <c r="B26" s="396" t="s">
        <v>637</v>
      </c>
      <c r="C26" s="395" t="s">
        <v>102</v>
      </c>
      <c r="D26" s="505">
        <v>0.70899999999999996</v>
      </c>
      <c r="E26" s="395" t="s">
        <v>98</v>
      </c>
      <c r="F26" s="352" t="s">
        <v>99</v>
      </c>
      <c r="G26" s="39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6"/>
      <c r="B27" s="502"/>
      <c r="C27" s="477"/>
      <c r="D27" s="477"/>
      <c r="E27" s="477"/>
      <c r="F27" s="353"/>
      <c r="G27" s="47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9" ht="20.100000000000001" customHeight="1">
      <c r="A49" s="487" t="s">
        <v>125</v>
      </c>
      <c r="B49" s="390" t="s">
        <v>126</v>
      </c>
      <c r="C49" s="390"/>
      <c r="D49" s="390"/>
      <c r="E49" s="390"/>
      <c r="F49" s="390"/>
    </row>
    <row r="50" spans="1:9" ht="15" customHeight="1">
      <c r="A50" s="488"/>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8"/>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91" t="s">
        <v>145</v>
      </c>
      <c r="B87" s="489"/>
      <c r="C87" s="489"/>
      <c r="D87" s="489"/>
      <c r="E87" s="489"/>
      <c r="F87" s="490"/>
      <c r="H87" s="466" t="s">
        <v>146</v>
      </c>
      <c r="I87" s="467"/>
      <c r="J87" s="467"/>
      <c r="K87" s="467"/>
      <c r="L87" s="467"/>
      <c r="M87" s="467"/>
      <c r="N87" s="467"/>
      <c r="O87" s="468"/>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8" t="s">
        <v>651</v>
      </c>
      <c r="B89" s="394" t="s">
        <v>652</v>
      </c>
      <c r="C89" s="394" t="s">
        <v>653</v>
      </c>
      <c r="D89" s="394" t="s">
        <v>654</v>
      </c>
      <c r="E89" s="354">
        <v>46112</v>
      </c>
      <c r="F89" s="349">
        <v>5</v>
      </c>
      <c r="H89" s="378" t="s">
        <v>293</v>
      </c>
      <c r="I89" s="376" t="s">
        <v>655</v>
      </c>
      <c r="J89" s="376" t="s">
        <v>656</v>
      </c>
      <c r="K89" s="382" t="s">
        <v>657</v>
      </c>
      <c r="L89" s="376" t="s">
        <v>658</v>
      </c>
      <c r="M89" s="380" t="s">
        <v>353</v>
      </c>
      <c r="N89" s="379" t="s">
        <v>659</v>
      </c>
      <c r="O89" s="383" t="s">
        <v>660</v>
      </c>
    </row>
    <row r="90" spans="1:15" ht="18" customHeight="1">
      <c r="A90" s="451"/>
      <c r="B90" s="353"/>
      <c r="C90" s="353"/>
      <c r="D90" s="353"/>
      <c r="E90" s="355"/>
      <c r="F90" s="356"/>
      <c r="H90" s="451"/>
      <c r="I90" s="463"/>
      <c r="J90" s="463"/>
      <c r="K90" s="463"/>
      <c r="L90" s="463"/>
      <c r="M90" s="462"/>
      <c r="N90" s="469"/>
      <c r="O90" s="585"/>
    </row>
    <row r="91" spans="1:15" ht="17.100000000000001" customHeight="1">
      <c r="A91" s="378" t="s">
        <v>651</v>
      </c>
      <c r="B91" s="352" t="s">
        <v>661</v>
      </c>
      <c r="C91" s="352" t="s">
        <v>662</v>
      </c>
      <c r="D91" s="352" t="s">
        <v>654</v>
      </c>
      <c r="E91" s="354">
        <v>46112</v>
      </c>
      <c r="F91" s="349">
        <v>5</v>
      </c>
      <c r="H91" s="378" t="s">
        <v>293</v>
      </c>
      <c r="I91" s="376" t="s">
        <v>663</v>
      </c>
      <c r="J91" s="376" t="s">
        <v>664</v>
      </c>
      <c r="K91" s="376" t="s">
        <v>665</v>
      </c>
      <c r="L91" s="376" t="s">
        <v>666</v>
      </c>
      <c r="M91" s="380" t="s">
        <v>353</v>
      </c>
      <c r="N91" s="376"/>
      <c r="O91" s="377"/>
    </row>
    <row r="92" spans="1:15" ht="17.100000000000001" customHeight="1">
      <c r="A92" s="451"/>
      <c r="B92" s="353"/>
      <c r="C92" s="353"/>
      <c r="D92" s="353"/>
      <c r="E92" s="355"/>
      <c r="F92" s="356"/>
      <c r="H92" s="451"/>
      <c r="I92" s="463"/>
      <c r="J92" s="463"/>
      <c r="K92" s="463"/>
      <c r="L92" s="463"/>
      <c r="M92" s="462"/>
      <c r="N92" s="463"/>
      <c r="O92" s="457"/>
    </row>
    <row r="93" spans="1:15" ht="17.100000000000001" customHeight="1">
      <c r="A93" s="378" t="s">
        <v>293</v>
      </c>
      <c r="B93" s="352" t="s">
        <v>667</v>
      </c>
      <c r="C93" s="352" t="s">
        <v>668</v>
      </c>
      <c r="D93" s="352" t="s">
        <v>669</v>
      </c>
      <c r="E93" s="354">
        <v>46081</v>
      </c>
      <c r="F93" s="349">
        <v>5</v>
      </c>
      <c r="H93" s="378" t="s">
        <v>651</v>
      </c>
      <c r="I93" s="379" t="s">
        <v>670</v>
      </c>
      <c r="J93" s="376" t="s">
        <v>78</v>
      </c>
      <c r="K93" s="379" t="s">
        <v>671</v>
      </c>
      <c r="L93" s="376" t="s">
        <v>672</v>
      </c>
      <c r="M93" s="380" t="s">
        <v>353</v>
      </c>
      <c r="N93" s="379" t="s">
        <v>673</v>
      </c>
      <c r="O93" s="383" t="s">
        <v>674</v>
      </c>
    </row>
    <row r="94" spans="1:15" ht="26.45" customHeight="1">
      <c r="A94" s="451"/>
      <c r="B94" s="353"/>
      <c r="C94" s="353"/>
      <c r="D94" s="353"/>
      <c r="E94" s="355"/>
      <c r="F94" s="356"/>
      <c r="H94" s="451"/>
      <c r="I94" s="469"/>
      <c r="J94" s="463"/>
      <c r="K94" s="469"/>
      <c r="L94" s="463"/>
      <c r="M94" s="462"/>
      <c r="N94" s="469"/>
      <c r="O94" s="585"/>
    </row>
    <row r="95" spans="1:15" ht="16.5" customHeight="1">
      <c r="A95" s="378" t="s">
        <v>646</v>
      </c>
      <c r="B95" s="352" t="s">
        <v>675</v>
      </c>
      <c r="C95" s="352" t="s">
        <v>676</v>
      </c>
      <c r="D95" s="352" t="s">
        <v>669</v>
      </c>
      <c r="E95" s="354" t="s">
        <v>677</v>
      </c>
      <c r="F95" s="349">
        <v>3</v>
      </c>
      <c r="H95" s="378"/>
      <c r="I95" s="376"/>
      <c r="J95" s="376"/>
      <c r="K95" s="376"/>
      <c r="L95" s="376"/>
      <c r="M95" s="380"/>
      <c r="N95" s="376"/>
      <c r="O95" s="377"/>
    </row>
    <row r="96" spans="1:15" ht="16.5" customHeight="1">
      <c r="A96" s="451"/>
      <c r="B96" s="353"/>
      <c r="C96" s="353"/>
      <c r="D96" s="353"/>
      <c r="E96" s="355"/>
      <c r="F96" s="356"/>
      <c r="H96" s="451"/>
      <c r="I96" s="463"/>
      <c r="J96" s="463"/>
      <c r="K96" s="463"/>
      <c r="L96" s="463"/>
      <c r="M96" s="462"/>
      <c r="N96" s="463"/>
      <c r="O96" s="457"/>
    </row>
    <row r="97" spans="1:15" ht="16.5" customHeight="1">
      <c r="A97" s="378" t="s">
        <v>678</v>
      </c>
      <c r="B97" s="352" t="s">
        <v>679</v>
      </c>
      <c r="C97" s="352" t="s">
        <v>680</v>
      </c>
      <c r="D97" s="352" t="s">
        <v>681</v>
      </c>
      <c r="E97" s="354">
        <v>46233</v>
      </c>
      <c r="F97" s="349">
        <v>5</v>
      </c>
      <c r="H97" s="378"/>
      <c r="I97" s="376"/>
      <c r="J97" s="376"/>
      <c r="K97" s="376"/>
      <c r="L97" s="376"/>
      <c r="M97" s="380"/>
      <c r="N97" s="376"/>
      <c r="O97" s="377"/>
    </row>
    <row r="98" spans="1:15" ht="16.5" customHeight="1">
      <c r="A98" s="451"/>
      <c r="B98" s="353"/>
      <c r="C98" s="353"/>
      <c r="D98" s="353"/>
      <c r="E98" s="355"/>
      <c r="F98" s="356"/>
      <c r="H98" s="451"/>
      <c r="I98" s="463"/>
      <c r="J98" s="463"/>
      <c r="K98" s="463"/>
      <c r="L98" s="463"/>
      <c r="M98" s="462"/>
      <c r="N98" s="463"/>
      <c r="O98" s="457"/>
    </row>
    <row r="99" spans="1:15" ht="16.5" customHeight="1">
      <c r="A99" s="378" t="s">
        <v>293</v>
      </c>
      <c r="B99" s="352" t="s">
        <v>682</v>
      </c>
      <c r="C99" s="394" t="s">
        <v>683</v>
      </c>
      <c r="D99" s="352" t="s">
        <v>684</v>
      </c>
      <c r="E99" s="354">
        <v>46203</v>
      </c>
      <c r="F99" s="349">
        <v>5</v>
      </c>
      <c r="H99" s="171"/>
      <c r="I99" s="376"/>
      <c r="J99" s="376"/>
      <c r="K99" s="376"/>
      <c r="L99" s="376"/>
      <c r="M99" s="380"/>
      <c r="N99" s="376"/>
      <c r="O99" s="377"/>
    </row>
    <row r="100" spans="1:15" ht="16.5" customHeight="1">
      <c r="A100" s="451"/>
      <c r="B100" s="353"/>
      <c r="C100" s="353"/>
      <c r="D100" s="353"/>
      <c r="E100" s="355"/>
      <c r="F100" s="356"/>
      <c r="H100" s="171"/>
      <c r="I100" s="463"/>
      <c r="J100" s="463"/>
      <c r="K100" s="463"/>
      <c r="L100" s="463"/>
      <c r="M100" s="462"/>
      <c r="N100" s="463"/>
      <c r="O100" s="457"/>
    </row>
    <row r="101" spans="1:15" ht="16.5" customHeight="1">
      <c r="A101" s="378" t="s">
        <v>651</v>
      </c>
      <c r="B101" s="352" t="s">
        <v>685</v>
      </c>
      <c r="C101" s="352" t="s">
        <v>686</v>
      </c>
      <c r="D101" s="352" t="s">
        <v>654</v>
      </c>
      <c r="E101" s="354">
        <v>46203</v>
      </c>
      <c r="F101" s="349">
        <v>5</v>
      </c>
      <c r="H101" s="378"/>
      <c r="I101" s="376"/>
      <c r="J101" s="376"/>
      <c r="K101" s="376"/>
      <c r="L101" s="376"/>
      <c r="M101" s="380"/>
      <c r="N101" s="376"/>
      <c r="O101" s="377"/>
    </row>
    <row r="102" spans="1:15" ht="17.100000000000001" customHeight="1" thickBot="1">
      <c r="A102" s="451"/>
      <c r="B102" s="353"/>
      <c r="C102" s="353"/>
      <c r="D102" s="353"/>
      <c r="E102" s="355"/>
      <c r="F102" s="356"/>
      <c r="H102" s="465"/>
      <c r="I102" s="460"/>
      <c r="J102" s="460"/>
      <c r="K102" s="460"/>
      <c r="L102" s="460"/>
      <c r="M102" s="461"/>
      <c r="N102" s="460"/>
      <c r="O102" s="456"/>
    </row>
    <row r="103" spans="1:15" ht="17.100000000000001" customHeight="1">
      <c r="A103" s="378" t="s">
        <v>651</v>
      </c>
      <c r="B103" s="352" t="s">
        <v>687</v>
      </c>
      <c r="C103" s="352" t="s">
        <v>688</v>
      </c>
      <c r="D103" s="352" t="s">
        <v>654</v>
      </c>
      <c r="E103" s="354" t="s">
        <v>677</v>
      </c>
      <c r="F103" s="349">
        <v>3</v>
      </c>
      <c r="J103" s="177"/>
      <c r="K103" s="177"/>
      <c r="L103" s="177"/>
      <c r="M103" s="15"/>
      <c r="N103" s="177"/>
      <c r="O103" s="177"/>
    </row>
    <row r="104" spans="1:15" ht="17.100000000000001" customHeight="1">
      <c r="A104" s="451"/>
      <c r="B104" s="353"/>
      <c r="C104" s="353"/>
      <c r="D104" s="353"/>
      <c r="E104" s="355"/>
      <c r="F104" s="356"/>
      <c r="J104" s="177"/>
      <c r="K104" s="177"/>
      <c r="L104" s="177"/>
      <c r="M104" s="15"/>
      <c r="N104" s="177"/>
      <c r="O104" s="177"/>
    </row>
    <row r="105" spans="1:15" ht="17.100000000000001" customHeight="1">
      <c r="A105" s="378" t="s">
        <v>689</v>
      </c>
      <c r="B105" s="365" t="s">
        <v>690</v>
      </c>
      <c r="C105" s="584" t="s">
        <v>691</v>
      </c>
      <c r="D105" s="352" t="s">
        <v>692</v>
      </c>
      <c r="E105" s="354">
        <v>46295</v>
      </c>
      <c r="F105" s="349">
        <v>5</v>
      </c>
      <c r="J105" s="177"/>
      <c r="K105" s="177"/>
      <c r="L105" s="177"/>
      <c r="M105" s="15"/>
      <c r="N105" s="177"/>
      <c r="O105" s="177"/>
    </row>
    <row r="106" spans="1:15" ht="17.100000000000001" customHeight="1">
      <c r="A106" s="451"/>
      <c r="B106" s="453"/>
      <c r="C106" s="582"/>
      <c r="D106" s="353"/>
      <c r="E106" s="355"/>
      <c r="F106" s="356"/>
      <c r="J106" s="177"/>
      <c r="K106" s="177"/>
      <c r="L106" s="177"/>
      <c r="M106" s="15"/>
      <c r="N106" s="177"/>
      <c r="O106" s="177"/>
    </row>
    <row r="107" spans="1:15" ht="17.100000000000001" customHeight="1">
      <c r="A107" s="378" t="s">
        <v>693</v>
      </c>
      <c r="B107" s="352" t="s">
        <v>694</v>
      </c>
      <c r="C107" s="584" t="s">
        <v>695</v>
      </c>
      <c r="D107" s="352" t="s">
        <v>696</v>
      </c>
      <c r="E107" s="354">
        <v>46295</v>
      </c>
      <c r="F107" s="349">
        <v>5</v>
      </c>
      <c r="J107" s="177"/>
      <c r="K107" s="177"/>
      <c r="L107" s="177"/>
      <c r="M107" s="15"/>
      <c r="N107" s="177"/>
      <c r="O107" s="177"/>
    </row>
    <row r="108" spans="1:15" ht="17.100000000000001" customHeight="1">
      <c r="A108" s="451"/>
      <c r="B108" s="353"/>
      <c r="C108" s="582"/>
      <c r="D108" s="353"/>
      <c r="E108" s="355"/>
      <c r="F108" s="356"/>
      <c r="J108" s="177"/>
      <c r="K108" s="177"/>
      <c r="L108" s="177"/>
      <c r="M108" s="15"/>
      <c r="N108" s="177"/>
      <c r="O108" s="177"/>
    </row>
    <row r="109" spans="1:15" ht="14.85" customHeight="1">
      <c r="A109" s="378" t="s">
        <v>697</v>
      </c>
      <c r="B109" s="352" t="s">
        <v>698</v>
      </c>
      <c r="C109" s="352" t="s">
        <v>699</v>
      </c>
      <c r="D109" s="352" t="s">
        <v>700</v>
      </c>
      <c r="E109" s="354">
        <v>46265</v>
      </c>
      <c r="F109" s="349">
        <v>4</v>
      </c>
      <c r="G109" s="28"/>
    </row>
    <row r="110" spans="1:15" ht="21.6" customHeight="1" thickBot="1">
      <c r="A110" s="451"/>
      <c r="B110" s="455"/>
      <c r="C110" s="455"/>
      <c r="D110" s="455"/>
      <c r="E110" s="355"/>
      <c r="F110" s="356"/>
      <c r="G110" s="28"/>
    </row>
    <row r="111" spans="1:15" ht="46.5" customHeight="1">
      <c r="A111" s="378" t="s">
        <v>293</v>
      </c>
      <c r="B111" s="583" t="s">
        <v>701</v>
      </c>
      <c r="C111" s="583" t="s">
        <v>702</v>
      </c>
      <c r="D111" s="583" t="s">
        <v>684</v>
      </c>
      <c r="E111" s="354">
        <v>46356</v>
      </c>
      <c r="F111" s="349">
        <v>3</v>
      </c>
      <c r="G111" s="28"/>
    </row>
    <row r="112" spans="1:15" ht="53.1" customHeight="1" thickBot="1">
      <c r="A112" s="451"/>
      <c r="B112" s="455"/>
      <c r="C112" s="455"/>
      <c r="D112" s="455"/>
      <c r="E112" s="355"/>
      <c r="F112" s="356"/>
      <c r="G112" s="28"/>
    </row>
    <row r="113" spans="1:8" ht="21.6" customHeight="1">
      <c r="A113" s="378" t="s">
        <v>651</v>
      </c>
      <c r="B113" s="583" t="s">
        <v>703</v>
      </c>
      <c r="C113" s="583" t="s">
        <v>704</v>
      </c>
      <c r="D113" s="583" t="s">
        <v>654</v>
      </c>
      <c r="E113" s="354">
        <v>46173</v>
      </c>
      <c r="F113" s="349">
        <v>5</v>
      </c>
      <c r="G113" s="28"/>
    </row>
    <row r="114" spans="1:8" ht="21.6" customHeight="1" thickBot="1">
      <c r="A114" s="451"/>
      <c r="B114" s="455"/>
      <c r="C114" s="455"/>
      <c r="D114" s="455"/>
      <c r="E114" s="355"/>
      <c r="F114" s="356"/>
      <c r="G114" s="28"/>
      <c r="H114" s="28"/>
    </row>
    <row r="115" spans="1:8" ht="21.6" customHeight="1">
      <c r="A115" s="378" t="s">
        <v>651</v>
      </c>
      <c r="B115" s="583" t="s">
        <v>705</v>
      </c>
      <c r="C115" s="583" t="s">
        <v>706</v>
      </c>
      <c r="D115" s="583" t="s">
        <v>654</v>
      </c>
      <c r="E115" s="354">
        <v>46173</v>
      </c>
      <c r="F115" s="349">
        <v>5</v>
      </c>
      <c r="G115" s="28"/>
    </row>
    <row r="116" spans="1:8" ht="21.6" customHeight="1" thickBot="1">
      <c r="A116" s="451"/>
      <c r="B116" s="455"/>
      <c r="C116" s="455"/>
      <c r="D116" s="455"/>
      <c r="E116" s="355"/>
      <c r="F116" s="356"/>
      <c r="G116" s="28"/>
    </row>
    <row r="117" spans="1:8" ht="21.6" customHeight="1">
      <c r="A117" s="378" t="s">
        <v>651</v>
      </c>
      <c r="B117" s="583" t="s">
        <v>707</v>
      </c>
      <c r="C117" s="583" t="s">
        <v>708</v>
      </c>
      <c r="D117" s="583" t="s">
        <v>654</v>
      </c>
      <c r="E117" s="354" t="s">
        <v>677</v>
      </c>
      <c r="F117" s="349">
        <v>3</v>
      </c>
      <c r="G117" s="28"/>
    </row>
    <row r="118" spans="1:8" ht="21.6" customHeight="1" thickBot="1">
      <c r="A118" s="451"/>
      <c r="B118" s="455"/>
      <c r="C118" s="455"/>
      <c r="D118" s="455"/>
      <c r="E118" s="355"/>
      <c r="F118" s="356"/>
      <c r="G118" s="28"/>
    </row>
    <row r="119" spans="1:8" ht="32.85" customHeight="1">
      <c r="A119" s="378" t="s">
        <v>709</v>
      </c>
      <c r="B119" s="352" t="s">
        <v>710</v>
      </c>
      <c r="C119" s="394" t="s">
        <v>711</v>
      </c>
      <c r="D119" s="352" t="s">
        <v>684</v>
      </c>
      <c r="E119" s="354">
        <v>46233</v>
      </c>
      <c r="F119" s="349">
        <v>5</v>
      </c>
      <c r="G119" s="28"/>
    </row>
    <row r="120" spans="1:8" ht="32.85" customHeight="1" thickBot="1">
      <c r="A120" s="451"/>
      <c r="B120" s="455"/>
      <c r="C120" s="455"/>
      <c r="D120" s="455"/>
      <c r="E120" s="355"/>
      <c r="F120" s="356"/>
      <c r="G120" s="28"/>
    </row>
    <row r="121" spans="1:8" ht="32.85" customHeight="1">
      <c r="A121" s="378" t="s">
        <v>651</v>
      </c>
      <c r="B121" s="352" t="s">
        <v>712</v>
      </c>
      <c r="C121" s="581" t="s">
        <v>713</v>
      </c>
      <c r="D121" s="352" t="s">
        <v>654</v>
      </c>
      <c r="E121" s="354">
        <v>46233</v>
      </c>
      <c r="F121" s="349">
        <v>5</v>
      </c>
      <c r="G121" s="28"/>
    </row>
    <row r="122" spans="1:8" ht="32.85" customHeight="1">
      <c r="A122" s="451"/>
      <c r="B122" s="353"/>
      <c r="C122" s="582"/>
      <c r="D122" s="353"/>
      <c r="E122" s="355"/>
      <c r="F122" s="356"/>
      <c r="G122" s="28"/>
    </row>
    <row r="123" spans="1:8" ht="21.6" customHeight="1">
      <c r="A123" s="378" t="s">
        <v>651</v>
      </c>
      <c r="B123" s="352" t="s">
        <v>714</v>
      </c>
      <c r="C123" s="581" t="s">
        <v>715</v>
      </c>
      <c r="D123" s="352" t="s">
        <v>654</v>
      </c>
      <c r="E123" s="354">
        <v>46203</v>
      </c>
      <c r="F123" s="349">
        <v>5</v>
      </c>
      <c r="G123" s="28"/>
    </row>
    <row r="124" spans="1:8" ht="21.6" customHeight="1">
      <c r="A124" s="451"/>
      <c r="B124" s="353"/>
      <c r="C124" s="582"/>
      <c r="D124" s="353"/>
      <c r="E124" s="355"/>
      <c r="F124" s="356"/>
      <c r="G124" s="28"/>
    </row>
    <row r="125" spans="1:8" ht="21.6" customHeight="1">
      <c r="A125" s="378" t="s">
        <v>651</v>
      </c>
      <c r="B125" s="352" t="s">
        <v>716</v>
      </c>
      <c r="C125" s="581" t="s">
        <v>717</v>
      </c>
      <c r="D125" s="352" t="s">
        <v>654</v>
      </c>
      <c r="E125" s="354">
        <v>46341</v>
      </c>
      <c r="F125" s="349">
        <v>3</v>
      </c>
      <c r="G125" s="28"/>
    </row>
    <row r="126" spans="1:8" ht="21.6" customHeight="1">
      <c r="A126" s="451"/>
      <c r="B126" s="353"/>
      <c r="C126" s="582"/>
      <c r="D126" s="353"/>
      <c r="E126" s="355"/>
      <c r="F126" s="356"/>
      <c r="G126" s="28"/>
    </row>
    <row r="127" spans="1:8" ht="21.6" customHeight="1">
      <c r="A127" s="378" t="s">
        <v>293</v>
      </c>
      <c r="B127" s="394" t="s">
        <v>718</v>
      </c>
      <c r="C127" s="581" t="s">
        <v>719</v>
      </c>
      <c r="D127" s="352" t="s">
        <v>684</v>
      </c>
      <c r="E127" s="354">
        <v>46341</v>
      </c>
      <c r="F127" s="349">
        <v>3</v>
      </c>
      <c r="G127" s="28"/>
    </row>
    <row r="128" spans="1:8" ht="21.6" customHeight="1">
      <c r="A128" s="451"/>
      <c r="B128" s="353"/>
      <c r="C128" s="582"/>
      <c r="D128" s="353"/>
      <c r="E128" s="355"/>
      <c r="F128" s="356"/>
      <c r="G128" s="28"/>
    </row>
    <row r="129" spans="1:7" ht="21.6" customHeight="1">
      <c r="A129" s="378" t="s">
        <v>651</v>
      </c>
      <c r="B129" s="394" t="s">
        <v>720</v>
      </c>
      <c r="C129" s="581" t="s">
        <v>721</v>
      </c>
      <c r="D129" s="352" t="s">
        <v>654</v>
      </c>
      <c r="E129" s="354">
        <v>46341</v>
      </c>
      <c r="F129" s="349">
        <v>3</v>
      </c>
      <c r="G129" s="28"/>
    </row>
    <row r="130" spans="1:7" ht="21.6" customHeight="1">
      <c r="A130" s="451"/>
      <c r="B130" s="353"/>
      <c r="C130" s="582"/>
      <c r="D130" s="353"/>
      <c r="E130" s="355"/>
      <c r="F130" s="356"/>
      <c r="G130" s="28"/>
    </row>
    <row r="131" spans="1:7" ht="21.6" customHeight="1">
      <c r="A131" s="378" t="s">
        <v>651</v>
      </c>
      <c r="B131" s="394" t="s">
        <v>722</v>
      </c>
      <c r="C131" s="581" t="s">
        <v>723</v>
      </c>
      <c r="D131" s="352" t="s">
        <v>654</v>
      </c>
      <c r="E131" s="354">
        <v>46341</v>
      </c>
      <c r="F131" s="349">
        <v>3</v>
      </c>
      <c r="G131" s="28"/>
    </row>
    <row r="132" spans="1:7" ht="21.6" customHeight="1" thickBot="1">
      <c r="A132" s="451"/>
      <c r="B132" s="353"/>
      <c r="C132" s="582"/>
      <c r="D132" s="353"/>
      <c r="E132" s="355"/>
      <c r="F132" s="356"/>
      <c r="G132" s="28"/>
    </row>
    <row r="133" spans="1:7">
      <c r="A133" s="34" t="s">
        <v>195</v>
      </c>
      <c r="B133" s="34" t="s">
        <v>196</v>
      </c>
      <c r="C133" s="35" t="s">
        <v>197</v>
      </c>
      <c r="D133" s="35" t="s">
        <v>198</v>
      </c>
      <c r="E133" s="458" t="s">
        <v>199</v>
      </c>
      <c r="F133" s="459"/>
      <c r="G133" s="28"/>
    </row>
    <row r="134" spans="1:7">
      <c r="A134" s="28"/>
      <c r="C134" s="28"/>
      <c r="D134" s="28"/>
      <c r="E134" s="28"/>
      <c r="F134" s="28"/>
    </row>
    <row r="135" spans="1:7">
      <c r="C135" s="28"/>
      <c r="D135" s="28"/>
      <c r="E135" s="28"/>
      <c r="F135" s="28"/>
    </row>
    <row r="154" spans="1:20">
      <c r="A154" s="590" t="s">
        <v>624</v>
      </c>
      <c r="B154" s="365" t="s">
        <v>625</v>
      </c>
      <c r="C154" s="395" t="s">
        <v>97</v>
      </c>
      <c r="D154" s="352">
        <v>54.9</v>
      </c>
      <c r="E154" s="395" t="s">
        <v>98</v>
      </c>
      <c r="F154" s="352" t="s">
        <v>99</v>
      </c>
      <c r="G154" s="39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11"/>
      <c r="B155" s="502"/>
      <c r="C155" s="477"/>
      <c r="D155" s="477"/>
      <c r="E155" s="477"/>
      <c r="F155" s="353"/>
      <c r="G155" s="47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73"/>
      <c r="D7" s="595"/>
      <c r="E7" s="473"/>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73"/>
      <c r="D9" s="473"/>
      <c r="E9" s="473"/>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73"/>
      <c r="D11" s="473"/>
      <c r="E11" s="473"/>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73"/>
      <c r="D15" s="601"/>
      <c r="E15" s="473"/>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73"/>
      <c r="D17" s="601"/>
      <c r="E17" s="473"/>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73"/>
      <c r="D19" s="601"/>
      <c r="E19" s="473"/>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73"/>
      <c r="D21" s="601"/>
      <c r="E21" s="473"/>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73"/>
      <c r="D23" s="601"/>
      <c r="E23" s="473"/>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486" t="s">
        <v>726</v>
      </c>
      <c r="B3" s="48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501" t="s">
        <v>765</v>
      </c>
      <c r="C6" s="395" t="s">
        <v>120</v>
      </c>
      <c r="D6" s="505">
        <v>0.09</v>
      </c>
      <c r="E6" s="395" t="s">
        <v>54</v>
      </c>
      <c r="F6" s="352" t="s">
        <v>99</v>
      </c>
      <c r="G6" s="39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502"/>
      <c r="C7" s="477"/>
      <c r="D7" s="477"/>
      <c r="E7" s="477"/>
      <c r="F7" s="353"/>
      <c r="G7" s="47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6" t="s">
        <v>766</v>
      </c>
      <c r="C8" s="395" t="s">
        <v>115</v>
      </c>
      <c r="D8" s="395" t="s">
        <v>767</v>
      </c>
      <c r="E8" s="395" t="s">
        <v>248</v>
      </c>
      <c r="F8" s="352" t="s">
        <v>99</v>
      </c>
      <c r="G8" s="39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502"/>
      <c r="C9" s="477"/>
      <c r="D9" s="477"/>
      <c r="E9" s="477"/>
      <c r="F9" s="353"/>
      <c r="G9" s="47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07" t="s">
        <v>769</v>
      </c>
      <c r="C10" s="395" t="s">
        <v>97</v>
      </c>
      <c r="D10" s="505" t="s">
        <v>98</v>
      </c>
      <c r="E10" s="395" t="s">
        <v>98</v>
      </c>
      <c r="F10" s="352" t="s">
        <v>99</v>
      </c>
      <c r="G10" s="39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9"/>
      <c r="C11" s="477"/>
      <c r="D11" s="477"/>
      <c r="E11" s="477"/>
      <c r="F11" s="539"/>
      <c r="G11" s="47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07" t="s">
        <v>771</v>
      </c>
      <c r="C14" s="395" t="s">
        <v>97</v>
      </c>
      <c r="D14" s="352" t="s">
        <v>772</v>
      </c>
      <c r="E14" s="395" t="s">
        <v>54</v>
      </c>
      <c r="F14" s="352" t="s">
        <v>99</v>
      </c>
      <c r="G14" s="39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09"/>
      <c r="C15" s="538"/>
      <c r="D15" s="538"/>
      <c r="E15" s="538"/>
      <c r="F15" s="539"/>
      <c r="G15" s="538"/>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07" t="s">
        <v>774</v>
      </c>
      <c r="C16" s="395" t="s">
        <v>97</v>
      </c>
      <c r="D16" s="352">
        <v>125</v>
      </c>
      <c r="E16" s="395" t="s">
        <v>54</v>
      </c>
      <c r="F16" s="352" t="s">
        <v>99</v>
      </c>
      <c r="G16" s="395"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09"/>
      <c r="C17" s="538"/>
      <c r="D17" s="538"/>
      <c r="E17" s="538"/>
      <c r="F17" s="539"/>
      <c r="G17" s="538"/>
      <c r="H17" s="14" t="s">
        <v>30</v>
      </c>
      <c r="I17" s="45">
        <v>10</v>
      </c>
      <c r="J17" s="45">
        <v>9</v>
      </c>
      <c r="K17" s="45">
        <v>6</v>
      </c>
      <c r="L17" s="45">
        <v>7.5</v>
      </c>
      <c r="M17" s="45">
        <v>8</v>
      </c>
      <c r="N17" s="45">
        <v>11</v>
      </c>
      <c r="O17" s="45">
        <v>10</v>
      </c>
      <c r="P17" s="45"/>
      <c r="Q17" s="45"/>
      <c r="R17" s="45"/>
      <c r="S17" s="45"/>
      <c r="T17" s="45"/>
    </row>
    <row r="18" spans="1:20">
      <c r="A18" s="624" t="s">
        <v>775</v>
      </c>
      <c r="B18" s="407" t="s">
        <v>750</v>
      </c>
      <c r="C18" s="395" t="s">
        <v>97</v>
      </c>
      <c r="D18" s="505">
        <v>0.5</v>
      </c>
      <c r="E18" s="395" t="s">
        <v>98</v>
      </c>
      <c r="F18" s="352" t="s">
        <v>99</v>
      </c>
      <c r="G18" s="395"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09"/>
      <c r="C19" s="538"/>
      <c r="D19" s="538"/>
      <c r="E19" s="538"/>
      <c r="F19" s="539"/>
      <c r="G19" s="538"/>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07" t="s">
        <v>777</v>
      </c>
      <c r="C20" s="395" t="s">
        <v>97</v>
      </c>
      <c r="D20" s="505">
        <v>0.26</v>
      </c>
      <c r="E20" s="395" t="s">
        <v>98</v>
      </c>
      <c r="F20" s="352" t="s">
        <v>99</v>
      </c>
      <c r="G20" s="39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9"/>
      <c r="C21" s="477"/>
      <c r="D21" s="477"/>
      <c r="E21" s="477"/>
      <c r="F21" s="539"/>
      <c r="G21" s="477"/>
      <c r="H21" s="14" t="s">
        <v>30</v>
      </c>
      <c r="I21" s="45">
        <v>17.8</v>
      </c>
      <c r="J21" s="45">
        <v>17.8</v>
      </c>
      <c r="K21" s="45">
        <v>17.8</v>
      </c>
      <c r="L21" s="45"/>
      <c r="M21" s="45"/>
      <c r="N21" s="45"/>
      <c r="O21" s="45"/>
      <c r="P21" s="45"/>
      <c r="Q21" s="45"/>
      <c r="R21" s="45"/>
      <c r="S21" s="45"/>
      <c r="T21" s="45"/>
    </row>
    <row r="22" spans="1:20">
      <c r="A22" s="622" t="s">
        <v>778</v>
      </c>
      <c r="B22" s="542" t="s">
        <v>779</v>
      </c>
      <c r="C22" s="395" t="s">
        <v>97</v>
      </c>
      <c r="D22" s="505">
        <v>0.28000000000000003</v>
      </c>
      <c r="E22" s="46" t="s">
        <v>98</v>
      </c>
      <c r="F22" s="352" t="s">
        <v>99</v>
      </c>
      <c r="G22" s="39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10"/>
      <c r="C23" s="477"/>
      <c r="D23" s="507"/>
      <c r="E23" s="49"/>
      <c r="F23" s="353"/>
      <c r="G23" s="477"/>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5" t="s">
        <v>781</v>
      </c>
      <c r="C24" s="395" t="s">
        <v>97</v>
      </c>
      <c r="D24" s="498">
        <v>0.34</v>
      </c>
      <c r="E24" s="395" t="s">
        <v>98</v>
      </c>
      <c r="F24" s="352" t="s">
        <v>99</v>
      </c>
      <c r="G24" s="39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503"/>
      <c r="C25" s="477"/>
      <c r="D25" s="477"/>
      <c r="E25" s="477"/>
      <c r="F25" s="353"/>
      <c r="G25" s="47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52" t="s">
        <v>797</v>
      </c>
      <c r="C84" s="352" t="s">
        <v>798</v>
      </c>
      <c r="D84" s="352" t="s">
        <v>799</v>
      </c>
      <c r="E84" s="354" t="s">
        <v>800</v>
      </c>
      <c r="F84" s="349">
        <v>5</v>
      </c>
      <c r="H84" s="378" t="s">
        <v>801</v>
      </c>
      <c r="I84" s="376"/>
      <c r="J84" s="376"/>
      <c r="K84" s="376"/>
      <c r="L84" s="376"/>
      <c r="M84" s="380" t="s">
        <v>353</v>
      </c>
      <c r="N84" s="376"/>
      <c r="O84" s="377"/>
    </row>
    <row r="85" spans="1:15" ht="18" customHeight="1">
      <c r="A85" s="619"/>
      <c r="B85" s="353"/>
      <c r="C85" s="353"/>
      <c r="D85" s="353"/>
      <c r="E85" s="355"/>
      <c r="F85" s="356"/>
      <c r="H85" s="451"/>
      <c r="I85" s="463"/>
      <c r="J85" s="463"/>
      <c r="K85" s="463"/>
      <c r="L85" s="463"/>
      <c r="M85" s="462"/>
      <c r="N85" s="463"/>
      <c r="O85" s="457"/>
    </row>
    <row r="86" spans="1:15" ht="17.100000000000001" customHeight="1">
      <c r="A86" s="618" t="s">
        <v>730</v>
      </c>
      <c r="B86" s="352" t="s">
        <v>802</v>
      </c>
      <c r="C86" s="352" t="s">
        <v>803</v>
      </c>
      <c r="D86" s="352" t="s">
        <v>804</v>
      </c>
      <c r="E86" s="354" t="s">
        <v>800</v>
      </c>
      <c r="F86" s="349">
        <v>3</v>
      </c>
      <c r="H86" s="378"/>
      <c r="I86" s="376"/>
      <c r="J86" s="376"/>
      <c r="K86" s="376"/>
      <c r="L86" s="376"/>
      <c r="M86" s="380"/>
      <c r="N86" s="376"/>
      <c r="O86" s="377"/>
    </row>
    <row r="87" spans="1:15" ht="17.100000000000001" customHeight="1">
      <c r="A87" s="619"/>
      <c r="B87" s="353"/>
      <c r="C87" s="353"/>
      <c r="D87" s="353"/>
      <c r="E87" s="355"/>
      <c r="F87" s="356"/>
      <c r="H87" s="451"/>
      <c r="I87" s="463"/>
      <c r="J87" s="463"/>
      <c r="K87" s="463"/>
      <c r="L87" s="463"/>
      <c r="M87" s="462"/>
      <c r="N87" s="463"/>
      <c r="O87" s="457"/>
    </row>
    <row r="88" spans="1:15" ht="17.100000000000001" customHeight="1">
      <c r="A88" s="620" t="s">
        <v>741</v>
      </c>
      <c r="B88" s="352"/>
      <c r="C88" s="352"/>
      <c r="D88" s="352"/>
      <c r="E88" s="354"/>
      <c r="F88" s="349">
        <v>1</v>
      </c>
      <c r="H88" s="378"/>
      <c r="I88" s="376"/>
      <c r="J88" s="376"/>
      <c r="K88" s="376"/>
      <c r="L88" s="376"/>
      <c r="M88" s="380"/>
      <c r="N88" s="376"/>
      <c r="O88" s="377"/>
    </row>
    <row r="89" spans="1:15" ht="16.5" customHeight="1">
      <c r="A89" s="621"/>
      <c r="B89" s="353"/>
      <c r="C89" s="353"/>
      <c r="D89" s="353"/>
      <c r="E89" s="355"/>
      <c r="F89" s="356"/>
      <c r="H89" s="451"/>
      <c r="I89" s="463"/>
      <c r="J89" s="463"/>
      <c r="K89" s="463"/>
      <c r="L89" s="463"/>
      <c r="M89" s="462"/>
      <c r="N89" s="463"/>
      <c r="O89" s="457"/>
    </row>
    <row r="90" spans="1:15" ht="16.5" customHeight="1">
      <c r="A90" s="232" t="s">
        <v>805</v>
      </c>
      <c r="B90" s="352"/>
      <c r="C90" s="352"/>
      <c r="D90" s="352"/>
      <c r="E90" s="354"/>
      <c r="F90" s="349">
        <v>1</v>
      </c>
      <c r="H90" s="378"/>
      <c r="I90" s="376"/>
      <c r="J90" s="376"/>
      <c r="K90" s="376"/>
      <c r="L90" s="376"/>
      <c r="M90" s="380"/>
      <c r="N90" s="376"/>
      <c r="O90" s="377"/>
    </row>
    <row r="91" spans="1:15" ht="16.5" customHeight="1">
      <c r="A91" s="233"/>
      <c r="B91" s="353"/>
      <c r="C91" s="353"/>
      <c r="D91" s="353"/>
      <c r="E91" s="355"/>
      <c r="F91" s="356"/>
      <c r="H91" s="451"/>
      <c r="I91" s="463"/>
      <c r="J91" s="463"/>
      <c r="K91" s="463"/>
      <c r="L91" s="463"/>
      <c r="M91" s="462"/>
      <c r="N91" s="463"/>
      <c r="O91" s="457"/>
    </row>
    <row r="92" spans="1:15" ht="16.5" customHeight="1">
      <c r="A92" s="287" t="s">
        <v>773</v>
      </c>
      <c r="B92" s="352" t="s">
        <v>806</v>
      </c>
      <c r="C92" s="352" t="s">
        <v>807</v>
      </c>
      <c r="D92" s="352" t="s">
        <v>808</v>
      </c>
      <c r="E92" s="354" t="s">
        <v>800</v>
      </c>
      <c r="F92" s="349">
        <v>2</v>
      </c>
      <c r="H92" s="378"/>
      <c r="I92" s="376"/>
      <c r="J92" s="376"/>
      <c r="K92" s="376"/>
      <c r="L92" s="376"/>
      <c r="M92" s="380"/>
      <c r="N92" s="376"/>
      <c r="O92" s="377"/>
    </row>
    <row r="93" spans="1:15" ht="16.5" customHeight="1">
      <c r="A93" s="288"/>
      <c r="B93" s="353"/>
      <c r="C93" s="353"/>
      <c r="D93" s="353"/>
      <c r="E93" s="355"/>
      <c r="F93" s="356"/>
      <c r="H93" s="451"/>
      <c r="I93" s="463"/>
      <c r="J93" s="463"/>
      <c r="K93" s="463"/>
      <c r="L93" s="463"/>
      <c r="M93" s="462"/>
      <c r="N93" s="463"/>
      <c r="O93" s="457"/>
    </row>
    <row r="94" spans="1:15" ht="16.5" customHeight="1">
      <c r="A94" s="232" t="s">
        <v>775</v>
      </c>
      <c r="B94" s="352"/>
      <c r="C94" s="352"/>
      <c r="D94" s="352"/>
      <c r="E94" s="354"/>
      <c r="F94" s="349">
        <v>1</v>
      </c>
      <c r="H94" s="378"/>
      <c r="I94" s="376"/>
      <c r="J94" s="376"/>
      <c r="K94" s="376"/>
      <c r="L94" s="376"/>
      <c r="M94" s="380"/>
      <c r="N94" s="376"/>
      <c r="O94" s="377"/>
    </row>
    <row r="95" spans="1:15" ht="16.5" customHeight="1">
      <c r="A95" s="233"/>
      <c r="B95" s="353"/>
      <c r="C95" s="353"/>
      <c r="D95" s="353"/>
      <c r="E95" s="355"/>
      <c r="F95" s="356"/>
      <c r="H95" s="451"/>
      <c r="I95" s="463"/>
      <c r="J95" s="463"/>
      <c r="K95" s="463"/>
      <c r="L95" s="463"/>
      <c r="M95" s="462"/>
      <c r="N95" s="463"/>
      <c r="O95" s="457"/>
    </row>
    <row r="96" spans="1:15" ht="16.5" customHeight="1">
      <c r="A96" s="287" t="s">
        <v>809</v>
      </c>
      <c r="B96" s="352" t="s">
        <v>810</v>
      </c>
      <c r="C96" s="352" t="s">
        <v>811</v>
      </c>
      <c r="D96" s="352" t="s">
        <v>812</v>
      </c>
      <c r="E96" s="354" t="s">
        <v>800</v>
      </c>
      <c r="F96" s="349">
        <v>2</v>
      </c>
      <c r="H96" s="378"/>
      <c r="I96" s="376"/>
      <c r="J96" s="376"/>
      <c r="K96" s="376"/>
      <c r="L96" s="376"/>
      <c r="M96" s="380"/>
      <c r="N96" s="376"/>
      <c r="O96" s="377"/>
    </row>
    <row r="97" spans="1:15" ht="16.5" customHeight="1">
      <c r="A97" s="288"/>
      <c r="B97" s="353"/>
      <c r="C97" s="353"/>
      <c r="D97" s="353"/>
      <c r="E97" s="355"/>
      <c r="F97" s="356"/>
      <c r="H97" s="451"/>
      <c r="I97" s="463"/>
      <c r="J97" s="463"/>
      <c r="K97" s="463"/>
      <c r="L97" s="463"/>
      <c r="M97" s="462"/>
      <c r="N97" s="463"/>
      <c r="O97" s="457"/>
    </row>
    <row r="98" spans="1:15" ht="16.5" customHeight="1">
      <c r="A98" s="616" t="s">
        <v>776</v>
      </c>
      <c r="B98" s="352" t="s">
        <v>813</v>
      </c>
      <c r="C98" s="352" t="s">
        <v>814</v>
      </c>
      <c r="D98" s="352" t="s">
        <v>808</v>
      </c>
      <c r="E98" s="354" t="s">
        <v>800</v>
      </c>
      <c r="F98" s="349">
        <v>3</v>
      </c>
      <c r="H98" s="378"/>
      <c r="I98" s="376"/>
      <c r="J98" s="376"/>
      <c r="K98" s="376"/>
      <c r="L98" s="376"/>
      <c r="M98" s="380"/>
      <c r="N98" s="376"/>
      <c r="O98" s="377"/>
    </row>
    <row r="99" spans="1:15" ht="16.5" customHeight="1">
      <c r="A99" s="617"/>
      <c r="B99" s="353"/>
      <c r="C99" s="353"/>
      <c r="D99" s="353"/>
      <c r="E99" s="355"/>
      <c r="F99" s="356"/>
      <c r="H99" s="451"/>
      <c r="I99" s="463"/>
      <c r="J99" s="463"/>
      <c r="K99" s="463"/>
      <c r="L99" s="463"/>
      <c r="M99" s="462"/>
      <c r="N99" s="463"/>
      <c r="O99" s="457"/>
    </row>
    <row r="100" spans="1:15" ht="16.5" customHeight="1">
      <c r="A100" s="378"/>
      <c r="B100" s="352"/>
      <c r="C100" s="352"/>
      <c r="D100" s="352"/>
      <c r="E100" s="354"/>
      <c r="F100" s="349">
        <v>1</v>
      </c>
      <c r="H100" s="378"/>
      <c r="I100" s="376"/>
      <c r="J100" s="376"/>
      <c r="K100" s="376"/>
      <c r="L100" s="376"/>
      <c r="M100" s="380"/>
      <c r="N100" s="376"/>
      <c r="O100" s="377"/>
    </row>
    <row r="101" spans="1:15" ht="17.100000000000001" customHeight="1" thickBot="1">
      <c r="A101" s="451"/>
      <c r="B101" s="455"/>
      <c r="C101" s="455"/>
      <c r="D101" s="455"/>
      <c r="E101" s="464"/>
      <c r="F101" s="356"/>
      <c r="H101" s="465"/>
      <c r="I101" s="515"/>
      <c r="J101" s="515"/>
      <c r="K101" s="515"/>
      <c r="L101" s="515"/>
      <c r="M101" s="513"/>
      <c r="N101" s="515"/>
      <c r="O101" s="518"/>
    </row>
    <row r="102" spans="1:15">
      <c r="A102" s="34" t="s">
        <v>195</v>
      </c>
      <c r="B102" s="34" t="s">
        <v>196</v>
      </c>
      <c r="C102" s="35" t="s">
        <v>197</v>
      </c>
      <c r="D102" s="35" t="s">
        <v>199</v>
      </c>
      <c r="E102" s="458" t="s">
        <v>614</v>
      </c>
      <c r="F102" s="459"/>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486" t="s">
        <v>817</v>
      </c>
      <c r="B3" s="48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6" t="s">
        <v>818</v>
      </c>
      <c r="B6" s="501" t="s">
        <v>819</v>
      </c>
      <c r="C6" s="395" t="s">
        <v>120</v>
      </c>
      <c r="D6" s="586">
        <v>0.16500000000000001</v>
      </c>
      <c r="E6" s="395" t="s">
        <v>98</v>
      </c>
      <c r="F6" s="352" t="s">
        <v>99</v>
      </c>
      <c r="G6" s="39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6"/>
      <c r="B7" s="502"/>
      <c r="C7" s="477"/>
      <c r="D7" s="477"/>
      <c r="E7" s="477"/>
      <c r="F7" s="353"/>
      <c r="G7" s="47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6" t="s">
        <v>820</v>
      </c>
      <c r="B8" s="396" t="s">
        <v>821</v>
      </c>
      <c r="C8" s="395" t="s">
        <v>120</v>
      </c>
      <c r="D8" s="395">
        <v>42</v>
      </c>
      <c r="E8" s="395" t="s">
        <v>248</v>
      </c>
      <c r="F8" s="352" t="s">
        <v>99</v>
      </c>
      <c r="G8" s="39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6"/>
      <c r="B9" s="506"/>
      <c r="C9" s="477"/>
      <c r="D9" s="477"/>
      <c r="E9" s="477"/>
      <c r="F9" s="353"/>
      <c r="G9" s="47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823</v>
      </c>
      <c r="C10" s="395" t="s">
        <v>120</v>
      </c>
      <c r="D10" s="395">
        <v>26.9</v>
      </c>
      <c r="E10" s="395" t="s">
        <v>248</v>
      </c>
      <c r="F10" s="352" t="s">
        <v>99</v>
      </c>
      <c r="G10" s="39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824</v>
      </c>
      <c r="B14" s="365" t="s">
        <v>825</v>
      </c>
      <c r="C14" s="395" t="s">
        <v>97</v>
      </c>
      <c r="D14" s="352">
        <f>D8*3</f>
        <v>126</v>
      </c>
      <c r="E14" s="395" t="s">
        <v>54</v>
      </c>
      <c r="F14" s="352" t="s">
        <v>99</v>
      </c>
      <c r="G14" s="39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502"/>
      <c r="B15" s="502"/>
      <c r="C15" s="477"/>
      <c r="D15" s="477"/>
      <c r="E15" s="477"/>
      <c r="F15" s="353"/>
      <c r="G15" s="477"/>
      <c r="H15" s="14" t="s">
        <v>30</v>
      </c>
      <c r="I15" s="45">
        <v>4.5999999999999996</v>
      </c>
      <c r="J15" s="45">
        <v>8.1</v>
      </c>
      <c r="K15" s="45">
        <v>12.7</v>
      </c>
      <c r="L15" s="45">
        <v>7.2</v>
      </c>
      <c r="M15" s="45">
        <v>3.5</v>
      </c>
      <c r="N15" s="45">
        <v>12</v>
      </c>
      <c r="O15" s="45">
        <v>9</v>
      </c>
      <c r="P15" s="45">
        <v>6</v>
      </c>
      <c r="Q15" s="45">
        <v>9.1999999999999993</v>
      </c>
      <c r="R15" s="45"/>
      <c r="S15" s="45"/>
      <c r="T15" s="45"/>
    </row>
    <row r="16" spans="1:35">
      <c r="A16" s="396" t="s">
        <v>826</v>
      </c>
      <c r="B16" s="396" t="s">
        <v>827</v>
      </c>
      <c r="C16" s="395" t="s">
        <v>120</v>
      </c>
      <c r="D16" s="505">
        <v>0.63</v>
      </c>
      <c r="E16" s="395" t="s">
        <v>98</v>
      </c>
      <c r="F16" s="352" t="s">
        <v>99</v>
      </c>
      <c r="G16" s="39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502"/>
      <c r="B17" s="502"/>
      <c r="C17" s="477"/>
      <c r="D17" s="477"/>
      <c r="E17" s="477"/>
      <c r="F17" s="353"/>
      <c r="G17" s="477"/>
      <c r="H17" s="14" t="s">
        <v>30</v>
      </c>
      <c r="I17" s="5">
        <v>0.52</v>
      </c>
      <c r="J17" s="5">
        <v>0.5</v>
      </c>
      <c r="K17" s="5">
        <v>0.51</v>
      </c>
      <c r="L17" s="5">
        <v>0.504</v>
      </c>
      <c r="M17" s="5">
        <v>0.50600000000000001</v>
      </c>
      <c r="N17" s="5">
        <v>0.53</v>
      </c>
      <c r="O17" s="5">
        <v>0.54</v>
      </c>
      <c r="P17" s="45"/>
      <c r="Q17" s="45"/>
      <c r="R17" s="45"/>
      <c r="S17" s="45"/>
      <c r="T17" s="45"/>
    </row>
    <row r="18" spans="1:20">
      <c r="A18" s="396" t="s">
        <v>828</v>
      </c>
      <c r="B18" s="398" t="s">
        <v>829</v>
      </c>
      <c r="C18" s="395" t="s">
        <v>120</v>
      </c>
      <c r="D18" s="627">
        <v>10</v>
      </c>
      <c r="E18" s="395" t="s">
        <v>54</v>
      </c>
      <c r="F18" s="352" t="s">
        <v>99</v>
      </c>
      <c r="G18" s="39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502"/>
      <c r="B19" s="453"/>
      <c r="C19" s="477"/>
      <c r="D19" s="576"/>
      <c r="E19" s="477"/>
      <c r="F19" s="353"/>
      <c r="G19" s="477"/>
      <c r="H19" s="14" t="s">
        <v>30</v>
      </c>
      <c r="I19" s="5">
        <v>0.6</v>
      </c>
      <c r="J19" s="5">
        <v>0.81</v>
      </c>
      <c r="K19" s="5">
        <v>1.05</v>
      </c>
      <c r="L19" s="5">
        <v>0.37</v>
      </c>
      <c r="M19" s="5">
        <v>0.42</v>
      </c>
      <c r="N19" s="5">
        <v>0.7</v>
      </c>
      <c r="O19" s="5">
        <v>0.6</v>
      </c>
      <c r="P19" s="5">
        <v>0.63</v>
      </c>
      <c r="Q19" s="5">
        <v>0.67</v>
      </c>
      <c r="R19" s="45"/>
      <c r="S19" s="45"/>
      <c r="T19" s="45"/>
    </row>
    <row r="20" spans="1:20">
      <c r="A20" s="396" t="s">
        <v>830</v>
      </c>
      <c r="B20" s="396" t="s">
        <v>831</v>
      </c>
      <c r="C20" s="395" t="s">
        <v>120</v>
      </c>
      <c r="D20" s="505">
        <v>0.31</v>
      </c>
      <c r="E20" s="395" t="s">
        <v>98</v>
      </c>
      <c r="F20" s="352" t="s">
        <v>99</v>
      </c>
      <c r="G20" s="395" t="s">
        <v>55</v>
      </c>
      <c r="H20" s="14" t="s">
        <v>29</v>
      </c>
      <c r="I20" s="4">
        <v>0.31</v>
      </c>
      <c r="J20" s="4">
        <v>0.31</v>
      </c>
      <c r="K20" s="4">
        <v>0.31</v>
      </c>
      <c r="L20" s="4">
        <v>0.31</v>
      </c>
      <c r="M20" s="4">
        <v>0.31</v>
      </c>
      <c r="N20" s="4">
        <v>0.31</v>
      </c>
      <c r="O20" s="4">
        <v>0.31</v>
      </c>
      <c r="P20" s="4">
        <v>0.31</v>
      </c>
      <c r="Q20" s="4">
        <v>0.31</v>
      </c>
      <c r="R20" s="4">
        <v>0.31</v>
      </c>
      <c r="S20" s="4">
        <v>0.31</v>
      </c>
      <c r="T20" s="4">
        <v>0.31</v>
      </c>
    </row>
    <row r="21" spans="1:20">
      <c r="A21" s="502"/>
      <c r="B21" s="502"/>
      <c r="C21" s="477"/>
      <c r="D21" s="477"/>
      <c r="E21" s="477"/>
      <c r="F21" s="353"/>
      <c r="G21" s="477"/>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6" t="s">
        <v>832</v>
      </c>
      <c r="B22" s="398" t="s">
        <v>833</v>
      </c>
      <c r="C22" s="395" t="s">
        <v>120</v>
      </c>
      <c r="D22" s="505">
        <v>0.45</v>
      </c>
      <c r="E22" s="395" t="s">
        <v>98</v>
      </c>
      <c r="F22" s="352" t="s">
        <v>99</v>
      </c>
      <c r="G22" s="39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502"/>
      <c r="B23" s="453"/>
      <c r="C23" s="477"/>
      <c r="D23" s="528"/>
      <c r="E23" s="477"/>
      <c r="F23" s="353"/>
      <c r="G23" s="47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6" t="s">
        <v>834</v>
      </c>
      <c r="B24" s="398" t="s">
        <v>835</v>
      </c>
      <c r="C24" s="395" t="s">
        <v>97</v>
      </c>
      <c r="D24" s="587">
        <v>0.41299999999999998</v>
      </c>
      <c r="E24" s="395" t="s">
        <v>98</v>
      </c>
      <c r="F24" s="352" t="s">
        <v>99</v>
      </c>
      <c r="G24" s="39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6"/>
      <c r="B25" s="453"/>
      <c r="C25" s="477"/>
      <c r="D25" s="477"/>
      <c r="E25" s="477"/>
      <c r="F25" s="353"/>
      <c r="G25" s="47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841</v>
      </c>
      <c r="B3" s="48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727</v>
      </c>
      <c r="B6" s="501" t="s">
        <v>844</v>
      </c>
      <c r="C6" s="395" t="s">
        <v>120</v>
      </c>
      <c r="D6" s="627">
        <v>23</v>
      </c>
      <c r="E6" s="395" t="s">
        <v>98</v>
      </c>
      <c r="F6" s="352" t="s">
        <v>99</v>
      </c>
      <c r="G6" s="39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576"/>
      <c r="E7" s="477"/>
      <c r="F7" s="353"/>
      <c r="G7" s="47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820</v>
      </c>
      <c r="B8" s="396" t="s">
        <v>845</v>
      </c>
      <c r="C8" s="395" t="s">
        <v>120</v>
      </c>
      <c r="D8" s="628">
        <v>62.9</v>
      </c>
      <c r="E8" s="395" t="s">
        <v>248</v>
      </c>
      <c r="F8" s="352" t="s">
        <v>99</v>
      </c>
      <c r="G8" s="39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629"/>
      <c r="E9" s="477"/>
      <c r="F9" s="353"/>
      <c r="G9" s="47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845</v>
      </c>
      <c r="C10" s="395" t="s">
        <v>120</v>
      </c>
      <c r="D10" s="395">
        <v>32.200000000000003</v>
      </c>
      <c r="E10" s="395" t="s">
        <v>248</v>
      </c>
      <c r="F10" s="352" t="s">
        <v>99</v>
      </c>
      <c r="G10" s="39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846</v>
      </c>
      <c r="B14" s="365" t="s">
        <v>847</v>
      </c>
      <c r="C14" s="395" t="s">
        <v>120</v>
      </c>
      <c r="D14" s="505">
        <v>0.65</v>
      </c>
      <c r="E14" s="395" t="s">
        <v>98</v>
      </c>
      <c r="F14" s="352" t="s">
        <v>99</v>
      </c>
      <c r="G14" s="395" t="s">
        <v>619</v>
      </c>
      <c r="H14" s="14" t="s">
        <v>29</v>
      </c>
      <c r="I14" s="123"/>
      <c r="J14" s="123"/>
      <c r="K14" s="4">
        <v>0.62</v>
      </c>
      <c r="L14" s="123"/>
      <c r="M14" s="123"/>
      <c r="N14" s="4">
        <v>0.63</v>
      </c>
      <c r="O14" s="123"/>
      <c r="P14" s="123"/>
      <c r="Q14" s="4">
        <v>0.64</v>
      </c>
      <c r="R14" s="123"/>
      <c r="S14" s="123"/>
      <c r="T14" s="4">
        <v>0.65</v>
      </c>
    </row>
    <row r="15" spans="1:35" ht="14.85" customHeight="1">
      <c r="A15" s="506"/>
      <c r="B15" s="502"/>
      <c r="C15" s="477"/>
      <c r="D15" s="477"/>
      <c r="E15" s="477"/>
      <c r="F15" s="353"/>
      <c r="G15" s="477"/>
      <c r="H15" s="14" t="s">
        <v>30</v>
      </c>
      <c r="I15" s="5"/>
      <c r="J15" s="5"/>
      <c r="K15" s="5"/>
      <c r="L15" s="5"/>
      <c r="M15" s="5"/>
      <c r="N15" s="5"/>
      <c r="O15" s="5"/>
      <c r="P15" s="5"/>
      <c r="Q15" s="5"/>
      <c r="R15" s="5"/>
      <c r="S15" s="5"/>
      <c r="T15" s="5"/>
    </row>
    <row r="16" spans="1:35">
      <c r="A16" s="396" t="s">
        <v>848</v>
      </c>
      <c r="B16" s="398" t="s">
        <v>849</v>
      </c>
      <c r="C16" s="395" t="s">
        <v>115</v>
      </c>
      <c r="D16" s="505">
        <v>0.8</v>
      </c>
      <c r="E16" s="395" t="s">
        <v>98</v>
      </c>
      <c r="F16" s="352" t="s">
        <v>99</v>
      </c>
      <c r="G16" s="395" t="s">
        <v>55</v>
      </c>
      <c r="H16" s="14" t="s">
        <v>29</v>
      </c>
      <c r="I16" s="4">
        <v>0.75</v>
      </c>
      <c r="J16" s="4">
        <v>0.75</v>
      </c>
      <c r="K16" s="4">
        <v>0.75</v>
      </c>
      <c r="L16" s="4">
        <v>0.75</v>
      </c>
      <c r="M16" s="4">
        <v>0.75</v>
      </c>
      <c r="N16" s="4">
        <v>0.75</v>
      </c>
      <c r="O16" s="4">
        <v>0.8</v>
      </c>
      <c r="P16" s="4">
        <v>0.8</v>
      </c>
      <c r="Q16" s="4">
        <v>0.8</v>
      </c>
      <c r="R16" s="4">
        <v>0.8</v>
      </c>
      <c r="S16" s="4">
        <v>0.8</v>
      </c>
      <c r="T16" s="4">
        <v>0.8</v>
      </c>
    </row>
    <row r="17" spans="1:20">
      <c r="A17" s="506"/>
      <c r="B17" s="502"/>
      <c r="C17" s="477"/>
      <c r="D17" s="477"/>
      <c r="E17" s="477"/>
      <c r="F17" s="353"/>
      <c r="G17" s="47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6" t="s">
        <v>770</v>
      </c>
      <c r="B18" s="396" t="s">
        <v>770</v>
      </c>
      <c r="C18" s="395" t="s">
        <v>97</v>
      </c>
      <c r="D18" s="352" t="s">
        <v>850</v>
      </c>
      <c r="E18" s="395" t="s">
        <v>248</v>
      </c>
      <c r="F18" s="352" t="s">
        <v>99</v>
      </c>
      <c r="G18" s="39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6"/>
      <c r="B19" s="502"/>
      <c r="C19" s="477"/>
      <c r="D19" s="477"/>
      <c r="E19" s="477"/>
      <c r="F19" s="353"/>
      <c r="G19" s="477"/>
      <c r="H19" s="14" t="s">
        <v>30</v>
      </c>
      <c r="I19" s="45">
        <v>6.4</v>
      </c>
      <c r="J19" s="45">
        <v>8.6</v>
      </c>
      <c r="K19" s="45">
        <v>17</v>
      </c>
      <c r="L19" s="45">
        <v>13</v>
      </c>
      <c r="M19" s="45"/>
      <c r="N19" s="45"/>
      <c r="O19" s="45"/>
      <c r="P19" s="45"/>
      <c r="Q19" s="45"/>
      <c r="R19" s="45"/>
      <c r="S19" s="45"/>
      <c r="T19" s="45"/>
    </row>
    <row r="20" spans="1:20">
      <c r="A20" s="396" t="s">
        <v>830</v>
      </c>
      <c r="B20" s="396" t="s">
        <v>851</v>
      </c>
      <c r="C20" s="395" t="s">
        <v>97</v>
      </c>
      <c r="D20" s="505">
        <v>0.35</v>
      </c>
      <c r="E20" s="395" t="s">
        <v>98</v>
      </c>
      <c r="F20" s="352" t="s">
        <v>99</v>
      </c>
      <c r="G20" s="395" t="s">
        <v>55</v>
      </c>
      <c r="H20" s="14" t="s">
        <v>29</v>
      </c>
      <c r="I20" s="4">
        <v>0.31</v>
      </c>
      <c r="J20" s="4">
        <v>0.31</v>
      </c>
      <c r="K20" s="4">
        <v>0.32</v>
      </c>
      <c r="L20" s="4">
        <v>0.32</v>
      </c>
      <c r="M20" s="4">
        <v>0.32</v>
      </c>
      <c r="N20" s="4">
        <v>0.33</v>
      </c>
      <c r="O20" s="4">
        <v>0.33</v>
      </c>
      <c r="P20" s="4">
        <v>0.33</v>
      </c>
      <c r="Q20" s="4">
        <v>0.34</v>
      </c>
      <c r="R20" s="4">
        <v>0.34</v>
      </c>
      <c r="S20" s="4">
        <v>0.34</v>
      </c>
      <c r="T20" s="4">
        <v>0.35</v>
      </c>
    </row>
    <row r="21" spans="1:20">
      <c r="A21" s="506"/>
      <c r="B21" s="502"/>
      <c r="C21" s="477"/>
      <c r="D21" s="477"/>
      <c r="E21" s="477"/>
      <c r="F21" s="353"/>
      <c r="G21" s="477"/>
      <c r="H21" s="14" t="s">
        <v>30</v>
      </c>
      <c r="I21" s="5">
        <v>0.34899999999999998</v>
      </c>
      <c r="J21" s="5">
        <v>0.35299999999999998</v>
      </c>
      <c r="K21" s="5">
        <v>0.35</v>
      </c>
      <c r="L21" s="5">
        <v>0.35599999999999998</v>
      </c>
      <c r="M21" s="5"/>
      <c r="N21" s="5"/>
      <c r="O21" s="5"/>
      <c r="P21" s="5"/>
      <c r="Q21" s="5"/>
      <c r="R21" s="5"/>
      <c r="S21" s="5"/>
      <c r="T21" s="5"/>
    </row>
    <row r="22" spans="1:20">
      <c r="A22" s="396" t="s">
        <v>852</v>
      </c>
      <c r="B22" s="396" t="s">
        <v>853</v>
      </c>
      <c r="C22" s="395" t="s">
        <v>97</v>
      </c>
      <c r="D22" s="352">
        <f>63.5-19.5</f>
        <v>44</v>
      </c>
      <c r="E22" s="395" t="s">
        <v>248</v>
      </c>
      <c r="F22" s="352" t="s">
        <v>99</v>
      </c>
      <c r="G22" s="39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6"/>
      <c r="B23" s="506"/>
      <c r="C23" s="477"/>
      <c r="D23" s="477"/>
      <c r="E23" s="477"/>
      <c r="F23" s="353"/>
      <c r="G23" s="477"/>
      <c r="H23" s="14" t="s">
        <v>30</v>
      </c>
      <c r="I23" s="45">
        <v>2.1</v>
      </c>
      <c r="J23" s="45">
        <v>5.5</v>
      </c>
      <c r="K23" s="45">
        <v>14.2</v>
      </c>
      <c r="L23" s="45">
        <v>15.5</v>
      </c>
      <c r="M23" s="45"/>
      <c r="N23" s="45"/>
      <c r="O23" s="45"/>
      <c r="P23" s="45"/>
      <c r="Q23" s="45"/>
      <c r="R23" s="45"/>
      <c r="S23" s="45"/>
      <c r="T23" s="45"/>
    </row>
    <row r="24" spans="1:20">
      <c r="A24" s="396" t="s">
        <v>854</v>
      </c>
      <c r="B24" s="396" t="s">
        <v>855</v>
      </c>
      <c r="C24" s="395" t="s">
        <v>97</v>
      </c>
      <c r="D24" s="505" t="s">
        <v>856</v>
      </c>
      <c r="E24" s="395" t="s">
        <v>98</v>
      </c>
      <c r="F24" s="352" t="s">
        <v>99</v>
      </c>
      <c r="G24" s="39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6"/>
      <c r="B25" s="506"/>
      <c r="C25" s="477"/>
      <c r="D25" s="477"/>
      <c r="E25" s="477"/>
      <c r="F25" s="353"/>
      <c r="G25" s="47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6" t="s">
        <v>857</v>
      </c>
      <c r="B26" s="396" t="s">
        <v>858</v>
      </c>
      <c r="C26" s="395" t="s">
        <v>97</v>
      </c>
      <c r="D26" s="352" t="s">
        <v>859</v>
      </c>
      <c r="E26" s="395" t="s">
        <v>98</v>
      </c>
      <c r="F26" s="352" t="s">
        <v>99</v>
      </c>
      <c r="G26" s="39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6"/>
      <c r="B27" s="502"/>
      <c r="C27" s="477"/>
      <c r="D27" s="477"/>
      <c r="E27" s="477"/>
      <c r="F27" s="353"/>
      <c r="G27" s="477"/>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49" t="s">
        <v>123</v>
      </c>
      <c r="B46" s="449"/>
      <c r="C46" s="449"/>
      <c r="D46" s="449"/>
      <c r="E46" s="449"/>
    </row>
    <row r="47" spans="1:18">
      <c r="A47" s="28"/>
      <c r="B47"/>
    </row>
    <row r="48" spans="1:18" ht="21">
      <c r="A48" s="486" t="s">
        <v>124</v>
      </c>
      <c r="B48" s="486"/>
      <c r="J48" s="48">
        <v>1.5</v>
      </c>
      <c r="K48" s="48">
        <v>4.5</v>
      </c>
      <c r="L48" s="48">
        <v>5.5</v>
      </c>
      <c r="M48" s="48">
        <v>4.3</v>
      </c>
      <c r="N48" s="48">
        <v>6.5</v>
      </c>
      <c r="O48" s="48">
        <v>6.4</v>
      </c>
      <c r="P48" s="48">
        <v>3.3</v>
      </c>
      <c r="Q48" s="48">
        <v>6.1</v>
      </c>
      <c r="R48" s="48">
        <v>6.4</v>
      </c>
    </row>
    <row r="49" spans="1:18" ht="20.100000000000001" customHeight="1">
      <c r="A49" s="487" t="s">
        <v>125</v>
      </c>
      <c r="B49" s="390" t="s">
        <v>126</v>
      </c>
      <c r="C49" s="390"/>
      <c r="D49" s="390"/>
      <c r="E49" s="390"/>
      <c r="F49" s="390"/>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8"/>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c r="B86" s="352"/>
      <c r="C86" s="352"/>
      <c r="D86" s="352"/>
      <c r="E86" s="354"/>
      <c r="F86" s="349">
        <v>1</v>
      </c>
      <c r="H86" s="378" t="s">
        <v>801</v>
      </c>
      <c r="I86" s="376"/>
      <c r="J86" s="376"/>
      <c r="K86" s="376"/>
      <c r="L86" s="376"/>
      <c r="M86" s="380" t="s">
        <v>353</v>
      </c>
      <c r="N86" s="376"/>
      <c r="O86" s="377"/>
    </row>
    <row r="87" spans="1:15" ht="18"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t="s">
        <v>839</v>
      </c>
      <c r="N88" s="376"/>
      <c r="O88" s="377"/>
    </row>
    <row r="89" spans="1:15" ht="17.100000000000001" customHeight="1">
      <c r="A89" s="451"/>
      <c r="B89" s="353"/>
      <c r="C89" s="353"/>
      <c r="D89" s="353"/>
      <c r="E89" s="355"/>
      <c r="F89" s="356"/>
      <c r="H89" s="451"/>
      <c r="I89" s="463"/>
      <c r="J89" s="463"/>
      <c r="K89" s="463"/>
      <c r="L89" s="463"/>
      <c r="M89" s="462"/>
      <c r="N89" s="463"/>
      <c r="O89" s="457"/>
    </row>
    <row r="90" spans="1:15" ht="17.100000000000001"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6.5" customHeight="1">
      <c r="A95" s="451"/>
      <c r="B95" s="353"/>
      <c r="C95" s="353"/>
      <c r="D95" s="353"/>
      <c r="E95" s="355"/>
      <c r="F95" s="356"/>
      <c r="H95" s="451"/>
      <c r="I95" s="463"/>
      <c r="J95" s="463"/>
      <c r="K95" s="463"/>
      <c r="L95" s="463"/>
      <c r="M95" s="462"/>
      <c r="N95" s="463"/>
      <c r="O95" s="457"/>
    </row>
    <row r="96" spans="1:15" ht="16.5" customHeight="1">
      <c r="A96" s="378"/>
      <c r="B96" s="352"/>
      <c r="C96" s="352"/>
      <c r="D96" s="352"/>
      <c r="E96" s="354"/>
      <c r="F96" s="349">
        <v>1</v>
      </c>
      <c r="H96" s="378"/>
      <c r="I96" s="376"/>
      <c r="J96" s="376"/>
      <c r="K96" s="376"/>
      <c r="L96" s="376"/>
      <c r="M96" s="380"/>
      <c r="N96" s="376"/>
      <c r="O96" s="377"/>
    </row>
    <row r="97" spans="1:15" ht="17.100000000000001" customHeight="1" thickBot="1">
      <c r="A97" s="451"/>
      <c r="B97" s="455"/>
      <c r="C97" s="455"/>
      <c r="D97" s="455"/>
      <c r="E97" s="464"/>
      <c r="F97" s="356"/>
      <c r="H97" s="465"/>
      <c r="I97" s="460"/>
      <c r="J97" s="460"/>
      <c r="K97" s="460"/>
      <c r="L97" s="460"/>
      <c r="M97" s="461"/>
      <c r="N97" s="460"/>
      <c r="O97" s="456"/>
    </row>
    <row r="98" spans="1:15">
      <c r="A98" s="34" t="s">
        <v>195</v>
      </c>
      <c r="B98" s="34" t="s">
        <v>196</v>
      </c>
      <c r="C98" s="35" t="s">
        <v>197</v>
      </c>
      <c r="D98" s="35" t="s">
        <v>198</v>
      </c>
      <c r="E98" s="458" t="s">
        <v>199</v>
      </c>
      <c r="F98" s="459"/>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865</v>
      </c>
      <c r="B3" s="48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866</v>
      </c>
      <c r="B6" s="501"/>
      <c r="C6" s="395"/>
      <c r="D6" s="352"/>
      <c r="E6" s="395"/>
      <c r="F6" s="352"/>
      <c r="G6" s="39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477"/>
      <c r="E7" s="477"/>
      <c r="F7" s="353"/>
      <c r="G7" s="47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651</v>
      </c>
      <c r="B8" s="396"/>
      <c r="C8" s="395"/>
      <c r="D8" s="395"/>
      <c r="E8" s="395"/>
      <c r="F8" s="352"/>
      <c r="G8" s="39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477"/>
      <c r="E9" s="477"/>
      <c r="F9" s="353"/>
      <c r="G9" s="47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6" t="s">
        <v>867</v>
      </c>
      <c r="B10" s="396"/>
      <c r="C10" s="395"/>
      <c r="D10" s="395"/>
      <c r="E10" s="395"/>
      <c r="F10" s="352"/>
      <c r="G10" s="39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c r="B14" s="365"/>
      <c r="C14" s="395"/>
      <c r="D14" s="352"/>
      <c r="E14" s="395"/>
      <c r="F14" s="352"/>
      <c r="G14" s="395"/>
      <c r="H14" s="14" t="s">
        <v>29</v>
      </c>
      <c r="I14" s="44"/>
      <c r="J14" s="44"/>
      <c r="K14" s="44"/>
      <c r="L14" s="44"/>
      <c r="M14" s="44"/>
      <c r="N14" s="44"/>
      <c r="O14" s="44"/>
      <c r="P14" s="44"/>
      <c r="Q14" s="44"/>
      <c r="R14" s="44"/>
      <c r="S14" s="44"/>
      <c r="T14" s="44"/>
    </row>
    <row r="15" spans="1:35" ht="14.85" customHeight="1">
      <c r="A15" s="502"/>
      <c r="B15" s="502"/>
      <c r="C15" s="477"/>
      <c r="D15" s="477"/>
      <c r="E15" s="477"/>
      <c r="F15" s="353"/>
      <c r="G15" s="477"/>
      <c r="H15" s="14" t="s">
        <v>30</v>
      </c>
      <c r="I15" s="45"/>
      <c r="J15" s="45"/>
      <c r="K15" s="45"/>
      <c r="L15" s="45"/>
      <c r="M15" s="45"/>
      <c r="N15" s="45"/>
      <c r="O15" s="45"/>
      <c r="P15" s="45"/>
      <c r="Q15" s="45"/>
      <c r="R15" s="45"/>
      <c r="S15" s="45"/>
      <c r="T15" s="45"/>
    </row>
    <row r="16" spans="1:35">
      <c r="A16" s="396"/>
      <c r="B16" s="398"/>
      <c r="C16" s="395"/>
      <c r="D16" s="352"/>
      <c r="E16" s="395"/>
      <c r="F16" s="352"/>
      <c r="G16" s="395"/>
      <c r="H16" s="14" t="s">
        <v>29</v>
      </c>
      <c r="I16" s="44"/>
      <c r="J16" s="44"/>
      <c r="K16" s="44"/>
      <c r="L16" s="44"/>
      <c r="M16" s="44"/>
      <c r="N16" s="44"/>
      <c r="O16" s="44"/>
      <c r="P16" s="44"/>
      <c r="Q16" s="44"/>
      <c r="R16" s="44"/>
      <c r="S16" s="44"/>
      <c r="T16" s="44"/>
    </row>
    <row r="17" spans="1:20">
      <c r="A17" s="502"/>
      <c r="B17" s="502"/>
      <c r="C17" s="477"/>
      <c r="D17" s="477"/>
      <c r="E17" s="477"/>
      <c r="F17" s="353"/>
      <c r="G17" s="477"/>
      <c r="H17" s="14" t="s">
        <v>30</v>
      </c>
      <c r="I17" s="45"/>
      <c r="J17" s="45"/>
      <c r="K17" s="45"/>
      <c r="L17" s="45"/>
      <c r="M17" s="45"/>
      <c r="N17" s="45"/>
      <c r="O17" s="45"/>
      <c r="P17" s="45"/>
      <c r="Q17" s="45"/>
      <c r="R17" s="45"/>
      <c r="S17" s="45"/>
      <c r="T17" s="45"/>
    </row>
    <row r="18" spans="1:20">
      <c r="A18" s="398"/>
      <c r="B18" s="398"/>
      <c r="C18" s="395"/>
      <c r="D18" s="352"/>
      <c r="E18" s="395"/>
      <c r="F18" s="352"/>
      <c r="G18" s="395"/>
      <c r="H18" s="14" t="s">
        <v>29</v>
      </c>
      <c r="I18" s="44"/>
      <c r="J18" s="44"/>
      <c r="K18" s="44"/>
      <c r="L18" s="44"/>
      <c r="M18" s="44"/>
      <c r="N18" s="44"/>
      <c r="O18" s="44"/>
      <c r="P18" s="44"/>
      <c r="Q18" s="44"/>
      <c r="R18" s="44"/>
      <c r="S18" s="44"/>
      <c r="T18" s="44"/>
    </row>
    <row r="19" spans="1:20">
      <c r="A19" s="502"/>
      <c r="B19" s="502"/>
      <c r="C19" s="477"/>
      <c r="D19" s="477"/>
      <c r="E19" s="477"/>
      <c r="F19" s="353"/>
      <c r="G19" s="477"/>
      <c r="H19" s="14" t="s">
        <v>30</v>
      </c>
      <c r="I19" s="45"/>
      <c r="J19" s="45"/>
      <c r="K19" s="45"/>
      <c r="L19" s="45"/>
      <c r="M19" s="45"/>
      <c r="N19" s="45"/>
      <c r="O19" s="45"/>
      <c r="P19" s="45"/>
      <c r="Q19" s="45"/>
      <c r="R19" s="45"/>
      <c r="S19" s="45"/>
      <c r="T19" s="45"/>
    </row>
    <row r="20" spans="1:20">
      <c r="A20" s="398"/>
      <c r="B20" s="398"/>
      <c r="C20" s="395"/>
      <c r="D20" s="352"/>
      <c r="E20" s="395"/>
      <c r="F20" s="352"/>
      <c r="G20" s="395"/>
      <c r="H20" s="14" t="s">
        <v>29</v>
      </c>
      <c r="I20" s="44"/>
      <c r="J20" s="44"/>
      <c r="K20" s="44"/>
      <c r="L20" s="44"/>
      <c r="M20" s="44"/>
      <c r="N20" s="44"/>
      <c r="O20" s="44"/>
      <c r="P20" s="44"/>
      <c r="Q20" s="44"/>
      <c r="R20" s="44"/>
      <c r="S20" s="44"/>
      <c r="T20" s="44"/>
    </row>
    <row r="21" spans="1:20">
      <c r="A21" s="502"/>
      <c r="B21" s="502"/>
      <c r="C21" s="477"/>
      <c r="D21" s="477"/>
      <c r="E21" s="477"/>
      <c r="F21" s="353"/>
      <c r="G21" s="477"/>
      <c r="H21" s="14" t="s">
        <v>30</v>
      </c>
      <c r="I21" s="45"/>
      <c r="J21" s="45"/>
      <c r="K21" s="45"/>
      <c r="L21" s="45"/>
      <c r="M21" s="45"/>
      <c r="N21" s="45"/>
      <c r="O21" s="45"/>
      <c r="P21" s="45"/>
      <c r="Q21" s="45"/>
      <c r="R21" s="45"/>
      <c r="S21" s="45"/>
      <c r="T21" s="45"/>
    </row>
    <row r="22" spans="1:20">
      <c r="A22" s="396"/>
      <c r="B22" s="398"/>
      <c r="C22" s="395"/>
      <c r="D22" s="352"/>
      <c r="E22" s="395"/>
      <c r="F22" s="352"/>
      <c r="G22" s="395"/>
      <c r="H22" s="14" t="s">
        <v>29</v>
      </c>
      <c r="I22" s="44"/>
      <c r="J22" s="44"/>
      <c r="K22" s="44"/>
      <c r="L22" s="44"/>
      <c r="M22" s="44"/>
      <c r="N22" s="44"/>
      <c r="O22" s="44"/>
      <c r="P22" s="44"/>
      <c r="Q22" s="44"/>
      <c r="R22" s="44"/>
      <c r="S22" s="44"/>
      <c r="T22" s="44"/>
    </row>
    <row r="23" spans="1:20" ht="15.6" customHeight="1">
      <c r="A23" s="502"/>
      <c r="B23" s="502"/>
      <c r="C23" s="477"/>
      <c r="D23" s="477"/>
      <c r="E23" s="477"/>
      <c r="F23" s="353"/>
      <c r="G23" s="477"/>
      <c r="H23" s="14" t="s">
        <v>30</v>
      </c>
      <c r="I23" s="45"/>
      <c r="J23" s="45"/>
      <c r="K23" s="45"/>
      <c r="L23" s="45"/>
      <c r="M23" s="45"/>
      <c r="N23" s="45"/>
      <c r="O23" s="45"/>
      <c r="P23" s="45"/>
      <c r="Q23" s="45"/>
      <c r="R23" s="45"/>
      <c r="S23" s="45"/>
      <c r="T23" s="45"/>
    </row>
    <row r="24" spans="1:20">
      <c r="A24" s="396"/>
      <c r="B24" s="396"/>
      <c r="C24" s="395"/>
      <c r="D24" s="352"/>
      <c r="E24" s="395"/>
      <c r="F24" s="352"/>
      <c r="G24" s="395"/>
      <c r="H24" s="14" t="s">
        <v>29</v>
      </c>
      <c r="I24" s="44"/>
      <c r="J24" s="44"/>
      <c r="K24" s="44"/>
      <c r="L24" s="44"/>
      <c r="M24" s="44"/>
      <c r="N24" s="44"/>
      <c r="O24" s="44"/>
      <c r="P24" s="44"/>
      <c r="Q24" s="44"/>
      <c r="R24" s="44"/>
      <c r="S24" s="44"/>
      <c r="T24" s="44"/>
    </row>
    <row r="25" spans="1:20" ht="13.5" customHeight="1">
      <c r="A25" s="502"/>
      <c r="B25" s="502"/>
      <c r="C25" s="477"/>
      <c r="D25" s="477"/>
      <c r="E25" s="477"/>
      <c r="F25" s="353"/>
      <c r="G25" s="477"/>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82</v>
      </c>
      <c r="J12" s="6">
        <f t="shared" ca="1" si="0"/>
        <v>11</v>
      </c>
      <c r="K12" s="6">
        <f t="shared" ca="1" si="0"/>
        <v>99</v>
      </c>
      <c r="L12" s="6">
        <f t="shared" ca="1" si="0"/>
        <v>69</v>
      </c>
      <c r="M12" s="6">
        <f t="shared" ca="1" si="0"/>
        <v>5</v>
      </c>
    </row>
    <row r="13" spans="2:13">
      <c r="B13" s="665"/>
      <c r="C13" s="633"/>
      <c r="D13" s="635"/>
      <c r="E13" s="635"/>
      <c r="F13" s="635"/>
      <c r="G13" s="633"/>
      <c r="H13" s="3" t="s">
        <v>30</v>
      </c>
      <c r="I13" s="7">
        <f t="shared" ca="1" si="0"/>
        <v>96</v>
      </c>
      <c r="J13" s="7">
        <f t="shared" ca="1" si="0"/>
        <v>76</v>
      </c>
      <c r="K13" s="7">
        <f t="shared" ca="1" si="0"/>
        <v>96</v>
      </c>
      <c r="L13" s="7">
        <f t="shared" ca="1" si="0"/>
        <v>56</v>
      </c>
      <c r="M13" s="7">
        <f t="shared" ca="1" si="0"/>
        <v>73</v>
      </c>
    </row>
    <row r="14" spans="2:13">
      <c r="B14" s="631" t="s">
        <v>886</v>
      </c>
      <c r="C14" s="632"/>
      <c r="D14" s="634">
        <v>0.31</v>
      </c>
      <c r="E14" s="634">
        <v>0.34</v>
      </c>
      <c r="F14" s="636" t="s">
        <v>98</v>
      </c>
      <c r="G14" s="637"/>
      <c r="H14" s="3" t="s">
        <v>29</v>
      </c>
      <c r="I14" s="6">
        <f t="shared" ca="1" si="0"/>
        <v>56</v>
      </c>
      <c r="J14" s="6">
        <f t="shared" ca="1" si="0"/>
        <v>51</v>
      </c>
      <c r="K14" s="6">
        <f t="shared" ca="1" si="0"/>
        <v>93</v>
      </c>
      <c r="L14" s="6">
        <f t="shared" ca="1" si="0"/>
        <v>22</v>
      </c>
      <c r="M14" s="6">
        <f t="shared" ca="1" si="0"/>
        <v>91</v>
      </c>
    </row>
    <row r="15" spans="2:13">
      <c r="B15" s="665"/>
      <c r="C15" s="633"/>
      <c r="D15" s="635"/>
      <c r="E15" s="635"/>
      <c r="F15" s="635"/>
      <c r="G15" s="633"/>
      <c r="H15" s="3" t="s">
        <v>30</v>
      </c>
      <c r="I15" s="7">
        <f t="shared" ca="1" si="0"/>
        <v>76</v>
      </c>
      <c r="J15" s="7">
        <f t="shared" ca="1" si="0"/>
        <v>21</v>
      </c>
      <c r="K15" s="7">
        <f t="shared" ca="1" si="0"/>
        <v>16</v>
      </c>
      <c r="L15" s="7">
        <f t="shared" ca="1" si="0"/>
        <v>96</v>
      </c>
      <c r="M15" s="7">
        <f t="shared" ca="1" si="0"/>
        <v>45</v>
      </c>
    </row>
    <row r="16" spans="2:13">
      <c r="B16" s="631" t="s">
        <v>887</v>
      </c>
      <c r="C16" s="632"/>
      <c r="D16" s="634">
        <v>0.24</v>
      </c>
      <c r="E16" s="634">
        <v>0.26</v>
      </c>
      <c r="F16" s="636" t="s">
        <v>98</v>
      </c>
      <c r="G16" s="637"/>
      <c r="H16" s="3" t="s">
        <v>29</v>
      </c>
      <c r="I16" s="6">
        <f t="shared" ca="1" si="0"/>
        <v>55</v>
      </c>
      <c r="J16" s="6">
        <f t="shared" ca="1" si="0"/>
        <v>98</v>
      </c>
      <c r="K16" s="6">
        <f t="shared" ca="1" si="0"/>
        <v>49</v>
      </c>
      <c r="L16" s="6">
        <f t="shared" ca="1" si="0"/>
        <v>50</v>
      </c>
      <c r="M16" s="6">
        <f t="shared" ca="1" si="0"/>
        <v>100</v>
      </c>
    </row>
    <row r="17" spans="2:13">
      <c r="B17" s="665"/>
      <c r="C17" s="633"/>
      <c r="D17" s="635"/>
      <c r="E17" s="635"/>
      <c r="F17" s="635"/>
      <c r="G17" s="633"/>
      <c r="H17" s="3" t="s">
        <v>30</v>
      </c>
      <c r="I17" s="7">
        <f t="shared" ca="1" si="0"/>
        <v>34</v>
      </c>
      <c r="J17" s="7">
        <f t="shared" ca="1" si="0"/>
        <v>78</v>
      </c>
      <c r="K17" s="7">
        <f t="shared" ca="1" si="0"/>
        <v>25</v>
      </c>
      <c r="L17" s="7">
        <f t="shared" ca="1" si="0"/>
        <v>78</v>
      </c>
      <c r="M17" s="7">
        <f t="shared" ca="1" si="0"/>
        <v>38</v>
      </c>
    </row>
    <row r="18" spans="2:13">
      <c r="B18" s="631" t="s">
        <v>888</v>
      </c>
      <c r="C18" s="632"/>
      <c r="D18" s="634">
        <v>0.65</v>
      </c>
      <c r="E18" s="634">
        <v>0.7</v>
      </c>
      <c r="F18" s="636" t="s">
        <v>98</v>
      </c>
      <c r="G18" s="637"/>
      <c r="H18" s="3" t="s">
        <v>29</v>
      </c>
      <c r="I18" s="6">
        <f t="shared" ca="1" si="0"/>
        <v>26</v>
      </c>
      <c r="J18" s="6">
        <f t="shared" ca="1" si="0"/>
        <v>34</v>
      </c>
      <c r="K18" s="6">
        <f t="shared" ca="1" si="0"/>
        <v>14</v>
      </c>
      <c r="L18" s="6">
        <f t="shared" ca="1" si="0"/>
        <v>2</v>
      </c>
      <c r="M18" s="6">
        <f t="shared" ca="1" si="0"/>
        <v>88</v>
      </c>
    </row>
    <row r="19" spans="2:13">
      <c r="B19" s="665"/>
      <c r="C19" s="633"/>
      <c r="D19" s="635"/>
      <c r="E19" s="635"/>
      <c r="F19" s="635"/>
      <c r="G19" s="633"/>
      <c r="H19" s="3" t="s">
        <v>30</v>
      </c>
      <c r="I19" s="7">
        <f t="shared" ca="1" si="0"/>
        <v>12</v>
      </c>
      <c r="J19" s="7">
        <f t="shared" ca="1" si="0"/>
        <v>37</v>
      </c>
      <c r="K19" s="7">
        <f t="shared" ca="1" si="0"/>
        <v>44</v>
      </c>
      <c r="L19" s="7">
        <f t="shared" ca="1" si="0"/>
        <v>38</v>
      </c>
      <c r="M19" s="7">
        <f t="shared" ca="1" si="0"/>
        <v>31</v>
      </c>
    </row>
    <row r="20" spans="2:13">
      <c r="B20" s="631" t="s">
        <v>775</v>
      </c>
      <c r="C20" s="632"/>
      <c r="D20" s="634">
        <v>0.53</v>
      </c>
      <c r="E20" s="634">
        <v>0.57999999999999996</v>
      </c>
      <c r="F20" s="636" t="s">
        <v>98</v>
      </c>
      <c r="G20" s="637"/>
      <c r="H20" s="3" t="s">
        <v>29</v>
      </c>
      <c r="I20" s="6">
        <f t="shared" ca="1" si="0"/>
        <v>15</v>
      </c>
      <c r="J20" s="6">
        <f t="shared" ca="1" si="0"/>
        <v>73</v>
      </c>
      <c r="K20" s="6">
        <f t="shared" ca="1" si="0"/>
        <v>15</v>
      </c>
      <c r="L20" s="6">
        <f t="shared" ca="1" si="0"/>
        <v>100</v>
      </c>
      <c r="M20" s="6">
        <f t="shared" ca="1" si="0"/>
        <v>72</v>
      </c>
    </row>
    <row r="21" spans="2:13">
      <c r="B21" s="665"/>
      <c r="C21" s="633"/>
      <c r="D21" s="635"/>
      <c r="E21" s="635"/>
      <c r="F21" s="635"/>
      <c r="G21" s="633"/>
      <c r="H21" s="3" t="s">
        <v>30</v>
      </c>
      <c r="I21" s="7">
        <f t="shared" ca="1" si="0"/>
        <v>63</v>
      </c>
      <c r="J21" s="7">
        <f t="shared" ca="1" si="0"/>
        <v>37</v>
      </c>
      <c r="K21" s="7">
        <f t="shared" ca="1" si="0"/>
        <v>24</v>
      </c>
      <c r="L21" s="7">
        <f t="shared" ca="1" si="0"/>
        <v>62</v>
      </c>
      <c r="M21" s="7">
        <f t="shared" ca="1" si="0"/>
        <v>34</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6366DBE7-D7B4-4B58-A5E0-62551CB1985C}"/>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45AC3F4C-8589-44EB-B7E4-A9FB4D5F73C6}"/>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Paste, Sagar</cp:lastModifiedBy>
  <cp:revision/>
  <dcterms:created xsi:type="dcterms:W3CDTF">2025-11-20T07:45:53Z</dcterms:created>
  <dcterms:modified xsi:type="dcterms:W3CDTF">2026-10-30T09:16:00Z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