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ikgawli/Downloads/"/>
    </mc:Choice>
  </mc:AlternateContent>
  <xr:revisionPtr revIDLastSave="0" documentId="8_{BC088717-9CB9-364A-9603-C3B5B8147503}" xr6:coauthVersionLast="47" xr6:coauthVersionMax="47" xr10:uidLastSave="{00000000-0000-0000-0000-000000000000}"/>
  <bookViews>
    <workbookView xWindow="20" yWindow="500" windowWidth="33600" windowHeight="19020" activeTab="4" xr2:uid="{00000000-000D-0000-FFFF-FFFF00000000}"/>
  </bookViews>
  <sheets>
    <sheet name="Apple Data" sheetId="2" r:id="rId1"/>
    <sheet name="Part 1  Question 1" sheetId="3" r:id="rId2"/>
    <sheet name="Part 1 Question 2" sheetId="4" r:id="rId3"/>
    <sheet name="Part 1 Question 3" sheetId="5" r:id="rId4"/>
    <sheet name="Part 2 Question 1" sheetId="6" r:id="rId5"/>
    <sheet name="Part 2 Question 2" sheetId="7" r:id="rId6"/>
    <sheet name="Part 2 Question 3" sheetId="12" r:id="rId7"/>
    <sheet name="XLSTAT_20221028_194027_1_HID" sheetId="11" state="hidden" r:id="rId8"/>
  </sheets>
  <definedNames>
    <definedName name="solver_adj" localSheetId="4" hidden="1">'Part 2 Question 1'!$I$2</definedName>
    <definedName name="solver_adj" localSheetId="5" hidden="1">'Part 2 Question 2'!$A$15:$G$15</definedName>
    <definedName name="solver_cvg" localSheetId="4" hidden="1">0.0001</definedName>
    <definedName name="solver_cvg" localSheetId="5" hidden="1">0.0001</definedName>
    <definedName name="solver_drv" localSheetId="4" hidden="1">1</definedName>
    <definedName name="solver_drv" localSheetId="5" hidden="1">1</definedName>
    <definedName name="solver_eng" localSheetId="4" hidden="1">1</definedName>
    <definedName name="solver_eng" localSheetId="5" hidden="1">1</definedName>
    <definedName name="solver_itr" localSheetId="4" hidden="1">2147483647</definedName>
    <definedName name="solver_itr" localSheetId="5" hidden="1">2147483647</definedName>
    <definedName name="solver_lhs1" localSheetId="5" hidden="1">'Part 2 Question 2'!$G$15</definedName>
    <definedName name="solver_lin" localSheetId="4" hidden="1">2</definedName>
    <definedName name="solver_lin" localSheetId="5" hidden="1">2</definedName>
    <definedName name="solver_mip" localSheetId="4" hidden="1">2147483647</definedName>
    <definedName name="solver_mip" localSheetId="5" hidden="1">2147483647</definedName>
    <definedName name="solver_mni" localSheetId="4" hidden="1">30</definedName>
    <definedName name="solver_mni" localSheetId="5" hidden="1">30</definedName>
    <definedName name="solver_mrt" localSheetId="4" hidden="1">0.075</definedName>
    <definedName name="solver_mrt" localSheetId="5" hidden="1">0.075</definedName>
    <definedName name="solver_msl" localSheetId="4" hidden="1">2</definedName>
    <definedName name="solver_msl" localSheetId="5" hidden="1">2</definedName>
    <definedName name="solver_neg" localSheetId="4" hidden="1">1</definedName>
    <definedName name="solver_neg" localSheetId="5" hidden="1">1</definedName>
    <definedName name="solver_nod" localSheetId="4" hidden="1">2147483647</definedName>
    <definedName name="solver_nod" localSheetId="5" hidden="1">2147483647</definedName>
    <definedName name="solver_num" localSheetId="4" hidden="1">0</definedName>
    <definedName name="solver_num" localSheetId="5" hidden="1">1</definedName>
    <definedName name="solver_opt" localSheetId="4" hidden="1">'Part 2 Question 1'!$J$2</definedName>
    <definedName name="solver_opt" localSheetId="5" hidden="1">'Part 2 Question 2'!$K$2</definedName>
    <definedName name="solver_pre" localSheetId="4" hidden="1">0.000001</definedName>
    <definedName name="solver_pre" localSheetId="5" hidden="1">0.000001</definedName>
    <definedName name="solver_rbv" localSheetId="4" hidden="1">1</definedName>
    <definedName name="solver_rbv" localSheetId="5" hidden="1">1</definedName>
    <definedName name="solver_rel1" localSheetId="5" hidden="1">2</definedName>
    <definedName name="solver_rhs1" localSheetId="5" hidden="1">0</definedName>
    <definedName name="solver_rlx" localSheetId="4" hidden="1">2</definedName>
    <definedName name="solver_rlx" localSheetId="5" hidden="1">2</definedName>
    <definedName name="solver_rsd" localSheetId="4" hidden="1">0</definedName>
    <definedName name="solver_rsd" localSheetId="5" hidden="1">0</definedName>
    <definedName name="solver_scl" localSheetId="4" hidden="1">1</definedName>
    <definedName name="solver_scl" localSheetId="5" hidden="1">1</definedName>
    <definedName name="solver_sho" localSheetId="4" hidden="1">2</definedName>
    <definedName name="solver_sho" localSheetId="5" hidden="1">2</definedName>
    <definedName name="solver_ssz" localSheetId="4" hidden="1">100</definedName>
    <definedName name="solver_ssz" localSheetId="5" hidden="1">100</definedName>
    <definedName name="solver_tim" localSheetId="4" hidden="1">2147483647</definedName>
    <definedName name="solver_tim" localSheetId="5" hidden="1">2147483647</definedName>
    <definedName name="solver_tol" localSheetId="4" hidden="1">0.01</definedName>
    <definedName name="solver_tol" localSheetId="5" hidden="1">0.01</definedName>
    <definedName name="solver_typ" localSheetId="4" hidden="1">2</definedName>
    <definedName name="solver_typ" localSheetId="5" hidden="1">2</definedName>
    <definedName name="solver_val" localSheetId="4" hidden="1">0</definedName>
    <definedName name="solver_val" localSheetId="5" hidden="1">0</definedName>
    <definedName name="solver_ver" localSheetId="4" hidden="1">2</definedName>
    <definedName name="solver_ver" localSheetId="5" hidden="1">2</definedName>
    <definedName name="xdata1" localSheetId="7" hidden="1">XLSTAT_20221028_194027_1_HID!$C$1:$C$70</definedName>
    <definedName name="xdata1" hidden="1">#REF!</definedName>
    <definedName name="xdata2" localSheetId="7" hidden="1">XLSTAT_20221028_194027_1_HID!$G$1:$G$70</definedName>
    <definedName name="xdata2" hidden="1">#REF!</definedName>
    <definedName name="ydata1" localSheetId="7" hidden="1">XLSTAT_20221028_194027_1_HID!$D$1:$D$70</definedName>
    <definedName name="ydata1" hidden="1">#REF!</definedName>
    <definedName name="ydata2" localSheetId="7" hidden="1">XLSTAT_20221028_194027_1_HID!$H$1:$H$70</definedName>
    <definedName name="ydata2" hidden="1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7" i="5" l="1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6" i="5"/>
  <c r="D4" i="6" l="1"/>
  <c r="R11" i="12"/>
  <c r="R12" i="12"/>
  <c r="R13" i="12"/>
  <c r="R10" i="12"/>
  <c r="J29" i="12"/>
  <c r="I29" i="12"/>
  <c r="J28" i="12"/>
  <c r="J27" i="12"/>
  <c r="J26" i="12"/>
  <c r="J25" i="12"/>
  <c r="H29" i="12" s="1"/>
  <c r="K30" i="12" s="1"/>
  <c r="L30" i="12" s="1"/>
  <c r="M30" i="12" s="1"/>
  <c r="G15" i="12"/>
  <c r="H9" i="12"/>
  <c r="I9" i="12" s="1"/>
  <c r="J9" i="12" s="1"/>
  <c r="H8" i="12"/>
  <c r="I8" i="12" s="1"/>
  <c r="J8" i="12" s="1"/>
  <c r="H7" i="12"/>
  <c r="I7" i="12" s="1"/>
  <c r="J7" i="12" s="1"/>
  <c r="H6" i="12"/>
  <c r="I6" i="12" s="1"/>
  <c r="J6" i="12" s="1"/>
  <c r="H5" i="12"/>
  <c r="I5" i="12" s="1"/>
  <c r="J5" i="12" s="1"/>
  <c r="H4" i="12"/>
  <c r="I4" i="12" s="1"/>
  <c r="J4" i="12" s="1"/>
  <c r="H3" i="12"/>
  <c r="I3" i="12" s="1"/>
  <c r="J3" i="12" s="1"/>
  <c r="H2" i="12"/>
  <c r="I2" i="12" s="1"/>
  <c r="J2" i="12" s="1"/>
  <c r="H29" i="7"/>
  <c r="I29" i="7"/>
  <c r="J29" i="7"/>
  <c r="J28" i="7"/>
  <c r="J27" i="7"/>
  <c r="J26" i="7"/>
  <c r="J25" i="7"/>
  <c r="K30" i="7" s="1"/>
  <c r="L30" i="7" s="1"/>
  <c r="M30" i="7" s="1"/>
  <c r="H3" i="7"/>
  <c r="H4" i="7"/>
  <c r="H5" i="7"/>
  <c r="H6" i="7"/>
  <c r="H7" i="7"/>
  <c r="H8" i="7"/>
  <c r="H9" i="7"/>
  <c r="H2" i="7"/>
  <c r="G15" i="7"/>
  <c r="H30" i="12" l="1"/>
  <c r="J30" i="12"/>
  <c r="I30" i="12"/>
  <c r="K31" i="12" s="1"/>
  <c r="L31" i="12" s="1"/>
  <c r="M31" i="12" s="1"/>
  <c r="K2" i="12"/>
  <c r="H30" i="7"/>
  <c r="I30" i="7" s="1"/>
  <c r="H31" i="7" s="1"/>
  <c r="I31" i="7" s="1"/>
  <c r="H31" i="12" l="1"/>
  <c r="K31" i="7"/>
  <c r="J31" i="7"/>
  <c r="J30" i="7"/>
  <c r="L31" i="7"/>
  <c r="M31" i="7" s="1"/>
  <c r="I31" i="12" l="1"/>
  <c r="K32" i="12" s="1"/>
  <c r="L32" i="12" s="1"/>
  <c r="M32" i="12" s="1"/>
  <c r="J31" i="12"/>
  <c r="H32" i="12"/>
  <c r="J32" i="12" l="1"/>
  <c r="I32" i="12"/>
  <c r="H33" i="12" s="1"/>
  <c r="K32" i="7"/>
  <c r="H32" i="7"/>
  <c r="J32" i="7" s="1"/>
  <c r="J33" i="12" l="1"/>
  <c r="I33" i="12"/>
  <c r="K34" i="12" s="1"/>
  <c r="L34" i="12" s="1"/>
  <c r="M34" i="12" s="1"/>
  <c r="H34" i="12"/>
  <c r="K33" i="12"/>
  <c r="L33" i="12" s="1"/>
  <c r="M33" i="12" s="1"/>
  <c r="L32" i="7"/>
  <c r="M32" i="7" s="1"/>
  <c r="I32" i="7"/>
  <c r="J34" i="12" l="1"/>
  <c r="I34" i="12"/>
  <c r="K35" i="12" s="1"/>
  <c r="L35" i="12" s="1"/>
  <c r="M35" i="12" s="1"/>
  <c r="H35" i="12"/>
  <c r="H33" i="7"/>
  <c r="J33" i="7" s="1"/>
  <c r="K33" i="7"/>
  <c r="I35" i="12" l="1"/>
  <c r="K36" i="12" s="1"/>
  <c r="L36" i="12" s="1"/>
  <c r="M36" i="12" s="1"/>
  <c r="J35" i="12"/>
  <c r="H36" i="12"/>
  <c r="L33" i="7"/>
  <c r="M33" i="7" s="1"/>
  <c r="I33" i="7"/>
  <c r="K34" i="7" s="1"/>
  <c r="J36" i="12" l="1"/>
  <c r="I36" i="12"/>
  <c r="K37" i="12" s="1"/>
  <c r="L37" i="12" s="1"/>
  <c r="M37" i="12" s="1"/>
  <c r="H34" i="7"/>
  <c r="J34" i="7" s="1"/>
  <c r="L34" i="7"/>
  <c r="M34" i="7" s="1"/>
  <c r="H37" i="12" l="1"/>
  <c r="I34" i="7"/>
  <c r="K35" i="7" s="1"/>
  <c r="L35" i="7"/>
  <c r="M35" i="7" s="1"/>
  <c r="H35" i="7"/>
  <c r="J35" i="7" s="1"/>
  <c r="J37" i="12" l="1"/>
  <c r="I37" i="12"/>
  <c r="K38" i="12" s="1"/>
  <c r="L38" i="12" s="1"/>
  <c r="M38" i="12" s="1"/>
  <c r="H38" i="12"/>
  <c r="I35" i="7"/>
  <c r="K36" i="7" s="1"/>
  <c r="L36" i="7" s="1"/>
  <c r="M36" i="7" s="1"/>
  <c r="J38" i="12" l="1"/>
  <c r="I38" i="12"/>
  <c r="K39" i="12" s="1"/>
  <c r="L39" i="12" s="1"/>
  <c r="M39" i="12" s="1"/>
  <c r="H36" i="7"/>
  <c r="J36" i="7" s="1"/>
  <c r="H39" i="12" l="1"/>
  <c r="I39" i="12"/>
  <c r="K40" i="12" s="1"/>
  <c r="L40" i="12" s="1"/>
  <c r="M40" i="12" s="1"/>
  <c r="J39" i="12"/>
  <c r="H40" i="12"/>
  <c r="I36" i="7"/>
  <c r="H37" i="7" s="1"/>
  <c r="J37" i="7" s="1"/>
  <c r="I37" i="7"/>
  <c r="K38" i="7" s="1"/>
  <c r="K37" i="7"/>
  <c r="J40" i="12" l="1"/>
  <c r="I40" i="12"/>
  <c r="K41" i="12" s="1"/>
  <c r="L41" i="12" s="1"/>
  <c r="M41" i="12" s="1"/>
  <c r="L38" i="7"/>
  <c r="M38" i="7" s="1"/>
  <c r="L37" i="7"/>
  <c r="M37" i="7" s="1"/>
  <c r="H38" i="7"/>
  <c r="H41" i="12" l="1"/>
  <c r="J41" i="12" s="1"/>
  <c r="I38" i="7"/>
  <c r="K39" i="7" s="1"/>
  <c r="J38" i="7"/>
  <c r="I41" i="12" l="1"/>
  <c r="K42" i="12" s="1"/>
  <c r="L42" i="12" s="1"/>
  <c r="M42" i="12" s="1"/>
  <c r="L39" i="7"/>
  <c r="M39" i="7" s="1"/>
  <c r="H39" i="7"/>
  <c r="H42" i="12" l="1"/>
  <c r="I39" i="7"/>
  <c r="K40" i="7" s="1"/>
  <c r="J39" i="7"/>
  <c r="J42" i="12" l="1"/>
  <c r="I42" i="12"/>
  <c r="K43" i="12" s="1"/>
  <c r="L43" i="12" s="1"/>
  <c r="M43" i="12" s="1"/>
  <c r="H43" i="12"/>
  <c r="L40" i="7"/>
  <c r="M40" i="7" s="1"/>
  <c r="H40" i="7"/>
  <c r="J40" i="7" s="1"/>
  <c r="I43" i="12" l="1"/>
  <c r="K44" i="12" s="1"/>
  <c r="L44" i="12" s="1"/>
  <c r="M44" i="12" s="1"/>
  <c r="J43" i="12"/>
  <c r="H44" i="12"/>
  <c r="I40" i="7"/>
  <c r="K41" i="7" s="1"/>
  <c r="J44" i="12" l="1"/>
  <c r="I44" i="12"/>
  <c r="K45" i="12" s="1"/>
  <c r="L45" i="12" s="1"/>
  <c r="M45" i="12" s="1"/>
  <c r="H45" i="12"/>
  <c r="L41" i="7"/>
  <c r="M41" i="7" s="1"/>
  <c r="H41" i="7"/>
  <c r="J45" i="12" l="1"/>
  <c r="I45" i="12"/>
  <c r="K46" i="12" s="1"/>
  <c r="L46" i="12" s="1"/>
  <c r="M46" i="12" s="1"/>
  <c r="H46" i="12"/>
  <c r="I41" i="7"/>
  <c r="K42" i="7" s="1"/>
  <c r="J41" i="7"/>
  <c r="J46" i="12" l="1"/>
  <c r="I46" i="12"/>
  <c r="K47" i="12" s="1"/>
  <c r="L47" i="12" s="1"/>
  <c r="M47" i="12" s="1"/>
  <c r="H47" i="12"/>
  <c r="H42" i="7"/>
  <c r="J42" i="7" s="1"/>
  <c r="L42" i="7"/>
  <c r="M42" i="7" s="1"/>
  <c r="I47" i="12" l="1"/>
  <c r="K48" i="12" s="1"/>
  <c r="L48" i="12" s="1"/>
  <c r="M48" i="12" s="1"/>
  <c r="J47" i="12"/>
  <c r="H48" i="12"/>
  <c r="I42" i="7"/>
  <c r="K43" i="7" s="1"/>
  <c r="L43" i="7"/>
  <c r="M43" i="7" s="1"/>
  <c r="H43" i="7"/>
  <c r="J48" i="12" l="1"/>
  <c r="I48" i="12"/>
  <c r="K49" i="12" s="1"/>
  <c r="L49" i="12" s="1"/>
  <c r="M49" i="12" s="1"/>
  <c r="H49" i="12"/>
  <c r="I43" i="7"/>
  <c r="J43" i="7"/>
  <c r="J49" i="12" l="1"/>
  <c r="I49" i="12"/>
  <c r="K50" i="12" s="1"/>
  <c r="L50" i="12" s="1"/>
  <c r="M50" i="12" s="1"/>
  <c r="H50" i="12"/>
  <c r="H44" i="7"/>
  <c r="K44" i="7"/>
  <c r="J50" i="12" l="1"/>
  <c r="I50" i="12"/>
  <c r="K51" i="12" s="1"/>
  <c r="L51" i="12" s="1"/>
  <c r="M51" i="12" s="1"/>
  <c r="L44" i="7"/>
  <c r="M44" i="7" s="1"/>
  <c r="J44" i="7"/>
  <c r="I44" i="7"/>
  <c r="K45" i="7" s="1"/>
  <c r="H51" i="12" l="1"/>
  <c r="H45" i="7"/>
  <c r="I45" i="7" s="1"/>
  <c r="K46" i="7" s="1"/>
  <c r="L45" i="7"/>
  <c r="M45" i="7" s="1"/>
  <c r="I51" i="12" l="1"/>
  <c r="K52" i="12" s="1"/>
  <c r="L52" i="12" s="1"/>
  <c r="M52" i="12" s="1"/>
  <c r="J51" i="12"/>
  <c r="J45" i="7"/>
  <c r="H46" i="7"/>
  <c r="J46" i="7" s="1"/>
  <c r="L46" i="7"/>
  <c r="M46" i="7" s="1"/>
  <c r="H52" i="12" l="1"/>
  <c r="I46" i="7"/>
  <c r="H47" i="7" s="1"/>
  <c r="I47" i="7" s="1"/>
  <c r="J52" i="12" l="1"/>
  <c r="I52" i="12"/>
  <c r="K53" i="12" s="1"/>
  <c r="L53" i="12" s="1"/>
  <c r="M53" i="12" s="1"/>
  <c r="H53" i="12"/>
  <c r="J47" i="7"/>
  <c r="K47" i="7"/>
  <c r="L47" i="7" s="1"/>
  <c r="M47" i="7" s="1"/>
  <c r="K48" i="7"/>
  <c r="H48" i="7"/>
  <c r="J53" i="12" l="1"/>
  <c r="I53" i="12"/>
  <c r="K54" i="12" s="1"/>
  <c r="L54" i="12" s="1"/>
  <c r="M54" i="12" s="1"/>
  <c r="H54" i="12"/>
  <c r="L48" i="7"/>
  <c r="M48" i="7" s="1"/>
  <c r="J48" i="7"/>
  <c r="I48" i="7"/>
  <c r="K49" i="7" s="1"/>
  <c r="J54" i="12" l="1"/>
  <c r="I54" i="12"/>
  <c r="K55" i="12" s="1"/>
  <c r="L55" i="12" s="1"/>
  <c r="M55" i="12" s="1"/>
  <c r="H55" i="12"/>
  <c r="H49" i="7"/>
  <c r="L49" i="7"/>
  <c r="M49" i="7" s="1"/>
  <c r="I55" i="12" l="1"/>
  <c r="K56" i="12" s="1"/>
  <c r="L56" i="12" s="1"/>
  <c r="M56" i="12" s="1"/>
  <c r="J55" i="12"/>
  <c r="H56" i="12"/>
  <c r="J49" i="7"/>
  <c r="I49" i="7"/>
  <c r="K50" i="7" s="1"/>
  <c r="J56" i="12" l="1"/>
  <c r="I56" i="12"/>
  <c r="K57" i="12" s="1"/>
  <c r="L57" i="12" s="1"/>
  <c r="M57" i="12" s="1"/>
  <c r="H57" i="12"/>
  <c r="L50" i="7"/>
  <c r="M50" i="7" s="1"/>
  <c r="H50" i="7"/>
  <c r="J57" i="12" l="1"/>
  <c r="I57" i="12"/>
  <c r="K58" i="12" s="1"/>
  <c r="L58" i="12" s="1"/>
  <c r="M58" i="12" s="1"/>
  <c r="H58" i="12"/>
  <c r="J50" i="7"/>
  <c r="I50" i="7"/>
  <c r="K51" i="7" s="1"/>
  <c r="J58" i="12" l="1"/>
  <c r="I58" i="12"/>
  <c r="K59" i="12" s="1"/>
  <c r="L59" i="12" s="1"/>
  <c r="M59" i="12" s="1"/>
  <c r="H59" i="12"/>
  <c r="H51" i="7"/>
  <c r="I51" i="7" s="1"/>
  <c r="H52" i="7" s="1"/>
  <c r="L51" i="7"/>
  <c r="M51" i="7" s="1"/>
  <c r="I59" i="12" l="1"/>
  <c r="K60" i="12" s="1"/>
  <c r="L60" i="12" s="1"/>
  <c r="M60" i="12" s="1"/>
  <c r="J59" i="12"/>
  <c r="H60" i="12"/>
  <c r="J51" i="7"/>
  <c r="K52" i="7"/>
  <c r="J52" i="7"/>
  <c r="I52" i="7"/>
  <c r="J60" i="12" l="1"/>
  <c r="I60" i="12"/>
  <c r="K61" i="12" s="1"/>
  <c r="L61" i="12" s="1"/>
  <c r="M61" i="12" s="1"/>
  <c r="H61" i="12"/>
  <c r="H53" i="7"/>
  <c r="K53" i="7"/>
  <c r="L52" i="7"/>
  <c r="M52" i="7" s="1"/>
  <c r="J61" i="12" l="1"/>
  <c r="I61" i="12"/>
  <c r="K62" i="12" s="1"/>
  <c r="L62" i="12" s="1"/>
  <c r="M62" i="12" s="1"/>
  <c r="H62" i="12"/>
  <c r="L53" i="7"/>
  <c r="M53" i="7" s="1"/>
  <c r="J53" i="7"/>
  <c r="I53" i="7"/>
  <c r="K54" i="7" s="1"/>
  <c r="J62" i="12" l="1"/>
  <c r="I62" i="12"/>
  <c r="K63" i="12" s="1"/>
  <c r="L63" i="12" s="1"/>
  <c r="M63" i="12" s="1"/>
  <c r="H63" i="12"/>
  <c r="H54" i="7"/>
  <c r="J54" i="7" s="1"/>
  <c r="L54" i="7"/>
  <c r="M54" i="7" s="1"/>
  <c r="I54" i="7"/>
  <c r="K55" i="7" s="1"/>
  <c r="I63" i="12" l="1"/>
  <c r="K64" i="12" s="1"/>
  <c r="L64" i="12" s="1"/>
  <c r="M64" i="12" s="1"/>
  <c r="J63" i="12"/>
  <c r="H64" i="12"/>
  <c r="L55" i="7"/>
  <c r="M55" i="7" s="1"/>
  <c r="H55" i="7"/>
  <c r="J64" i="12" l="1"/>
  <c r="I64" i="12"/>
  <c r="H65" i="12" s="1"/>
  <c r="K65" i="12"/>
  <c r="L65" i="12" s="1"/>
  <c r="M65" i="12" s="1"/>
  <c r="J55" i="7"/>
  <c r="I55" i="7"/>
  <c r="K56" i="7" s="1"/>
  <c r="J65" i="12" l="1"/>
  <c r="I65" i="12"/>
  <c r="K66" i="12" s="1"/>
  <c r="L66" i="12" s="1"/>
  <c r="M66" i="12" s="1"/>
  <c r="H66" i="12"/>
  <c r="H56" i="7"/>
  <c r="J56" i="7" s="1"/>
  <c r="L56" i="7"/>
  <c r="M56" i="7" s="1"/>
  <c r="J66" i="12" l="1"/>
  <c r="I66" i="12"/>
  <c r="K67" i="12" s="1"/>
  <c r="L67" i="12" s="1"/>
  <c r="M67" i="12" s="1"/>
  <c r="H67" i="12"/>
  <c r="I56" i="7"/>
  <c r="K57" i="7" s="1"/>
  <c r="L57" i="7" s="1"/>
  <c r="M57" i="7" s="1"/>
  <c r="H57" i="7"/>
  <c r="I67" i="12" l="1"/>
  <c r="K68" i="12" s="1"/>
  <c r="L68" i="12" s="1"/>
  <c r="M68" i="12" s="1"/>
  <c r="J67" i="12"/>
  <c r="H68" i="12"/>
  <c r="J57" i="7"/>
  <c r="I57" i="7"/>
  <c r="K58" i="7" s="1"/>
  <c r="I68" i="12" l="1"/>
  <c r="K69" i="12" s="1"/>
  <c r="L69" i="12" s="1"/>
  <c r="M69" i="12" s="1"/>
  <c r="J68" i="12"/>
  <c r="H69" i="12"/>
  <c r="H58" i="7"/>
  <c r="J58" i="7" s="1"/>
  <c r="L58" i="7"/>
  <c r="M58" i="7" s="1"/>
  <c r="J69" i="12" l="1"/>
  <c r="I69" i="12"/>
  <c r="K70" i="12" s="1"/>
  <c r="L70" i="12" s="1"/>
  <c r="M70" i="12" s="1"/>
  <c r="H70" i="12"/>
  <c r="I58" i="7"/>
  <c r="K59" i="7" s="1"/>
  <c r="L59" i="7" s="1"/>
  <c r="M59" i="7" s="1"/>
  <c r="J70" i="12" l="1"/>
  <c r="I70" i="12"/>
  <c r="K71" i="12" s="1"/>
  <c r="L71" i="12" s="1"/>
  <c r="M71" i="12" s="1"/>
  <c r="H71" i="12"/>
  <c r="H59" i="7"/>
  <c r="J59" i="7" s="1"/>
  <c r="I59" i="7"/>
  <c r="H60" i="7" s="1"/>
  <c r="J60" i="7" s="1"/>
  <c r="I71" i="12" l="1"/>
  <c r="K72" i="12" s="1"/>
  <c r="L72" i="12" s="1"/>
  <c r="M72" i="12" s="1"/>
  <c r="J71" i="12"/>
  <c r="H72" i="12"/>
  <c r="I60" i="7"/>
  <c r="K61" i="7" s="1"/>
  <c r="L61" i="7" s="1"/>
  <c r="M61" i="7" s="1"/>
  <c r="K60" i="7"/>
  <c r="L60" i="7" s="1"/>
  <c r="M60" i="7" s="1"/>
  <c r="J72" i="12" l="1"/>
  <c r="I72" i="12"/>
  <c r="K73" i="12" s="1"/>
  <c r="L73" i="12" s="1"/>
  <c r="M73" i="12" s="1"/>
  <c r="H73" i="12"/>
  <c r="H61" i="7"/>
  <c r="I61" i="7" s="1"/>
  <c r="K62" i="7" s="1"/>
  <c r="L62" i="7" s="1"/>
  <c r="M62" i="7" s="1"/>
  <c r="I73" i="12" l="1"/>
  <c r="K74" i="12" s="1"/>
  <c r="L74" i="12" s="1"/>
  <c r="M74" i="12" s="1"/>
  <c r="J73" i="12"/>
  <c r="H74" i="12"/>
  <c r="H62" i="7"/>
  <c r="J62" i="7" s="1"/>
  <c r="J61" i="7"/>
  <c r="I62" i="7"/>
  <c r="H63" i="7" s="1"/>
  <c r="J63" i="7" s="1"/>
  <c r="J74" i="12" l="1"/>
  <c r="I74" i="12"/>
  <c r="K75" i="12" s="1"/>
  <c r="L75" i="12" s="1"/>
  <c r="M75" i="12" s="1"/>
  <c r="H75" i="12"/>
  <c r="I63" i="7"/>
  <c r="H64" i="7" s="1"/>
  <c r="K63" i="7"/>
  <c r="L63" i="7" s="1"/>
  <c r="M63" i="7" s="1"/>
  <c r="K64" i="7"/>
  <c r="L64" i="7"/>
  <c r="M64" i="7" s="1"/>
  <c r="J64" i="7"/>
  <c r="I64" i="7"/>
  <c r="K65" i="7" s="1"/>
  <c r="I75" i="12" l="1"/>
  <c r="K76" i="12" s="1"/>
  <c r="L76" i="12" s="1"/>
  <c r="M76" i="12" s="1"/>
  <c r="J75" i="12"/>
  <c r="H76" i="12"/>
  <c r="H65" i="7"/>
  <c r="J65" i="7" s="1"/>
  <c r="L65" i="7"/>
  <c r="M65" i="7" s="1"/>
  <c r="J76" i="12" l="1"/>
  <c r="I76" i="12"/>
  <c r="K77" i="12" s="1"/>
  <c r="L77" i="12" s="1"/>
  <c r="M77" i="12" s="1"/>
  <c r="H77" i="12"/>
  <c r="I65" i="7"/>
  <c r="K66" i="7" s="1"/>
  <c r="H66" i="7"/>
  <c r="I66" i="7" s="1"/>
  <c r="L66" i="7"/>
  <c r="M66" i="7" s="1"/>
  <c r="I77" i="12" l="1"/>
  <c r="K78" i="12" s="1"/>
  <c r="L78" i="12" s="1"/>
  <c r="M78" i="12" s="1"/>
  <c r="J77" i="12"/>
  <c r="H78" i="12"/>
  <c r="J66" i="7"/>
  <c r="K67" i="7"/>
  <c r="L67" i="7" s="1"/>
  <c r="M67" i="7" s="1"/>
  <c r="H67" i="7"/>
  <c r="J67" i="7" s="1"/>
  <c r="J78" i="12" l="1"/>
  <c r="I78" i="12"/>
  <c r="K79" i="12" s="1"/>
  <c r="L79" i="12" s="1"/>
  <c r="M79" i="12" s="1"/>
  <c r="H79" i="12"/>
  <c r="I67" i="7"/>
  <c r="I79" i="12" l="1"/>
  <c r="K80" i="12" s="1"/>
  <c r="L80" i="12" s="1"/>
  <c r="M80" i="12" s="1"/>
  <c r="J79" i="12"/>
  <c r="H80" i="12"/>
  <c r="K68" i="7"/>
  <c r="L68" i="7" s="1"/>
  <c r="M68" i="7" s="1"/>
  <c r="H68" i="7"/>
  <c r="I80" i="12" l="1"/>
  <c r="K81" i="12" s="1"/>
  <c r="L81" i="12" s="1"/>
  <c r="M81" i="12" s="1"/>
  <c r="J80" i="12"/>
  <c r="H81" i="12"/>
  <c r="I68" i="7"/>
  <c r="K69" i="7" s="1"/>
  <c r="L69" i="7" s="1"/>
  <c r="M69" i="7" s="1"/>
  <c r="J68" i="7"/>
  <c r="H69" i="7"/>
  <c r="J69" i="7" s="1"/>
  <c r="J81" i="12" l="1"/>
  <c r="I81" i="12"/>
  <c r="K82" i="12" s="1"/>
  <c r="L82" i="12" s="1"/>
  <c r="M82" i="12" s="1"/>
  <c r="H82" i="12"/>
  <c r="I69" i="7"/>
  <c r="K70" i="7" s="1"/>
  <c r="L70" i="7" s="1"/>
  <c r="M70" i="7" s="1"/>
  <c r="H70" i="7"/>
  <c r="J82" i="12" l="1"/>
  <c r="I82" i="12"/>
  <c r="K83" i="12" s="1"/>
  <c r="L83" i="12" s="1"/>
  <c r="M83" i="12" s="1"/>
  <c r="I70" i="7"/>
  <c r="H71" i="7" s="1"/>
  <c r="I71" i="7" s="1"/>
  <c r="K72" i="7" s="1"/>
  <c r="J70" i="7"/>
  <c r="H83" i="12" l="1"/>
  <c r="J71" i="7"/>
  <c r="K71" i="7"/>
  <c r="L71" i="7" s="1"/>
  <c r="M71" i="7" s="1"/>
  <c r="H72" i="7"/>
  <c r="I72" i="7" s="1"/>
  <c r="L72" i="7"/>
  <c r="M72" i="7" s="1"/>
  <c r="J72" i="7"/>
  <c r="I83" i="12" l="1"/>
  <c r="K84" i="12" s="1"/>
  <c r="L84" i="12" s="1"/>
  <c r="M84" i="12" s="1"/>
  <c r="J83" i="12"/>
  <c r="H84" i="12"/>
  <c r="K73" i="7"/>
  <c r="L73" i="7" s="1"/>
  <c r="M73" i="7" s="1"/>
  <c r="H73" i="7"/>
  <c r="I73" i="7" s="1"/>
  <c r="K74" i="7" s="1"/>
  <c r="J84" i="12" l="1"/>
  <c r="I84" i="12"/>
  <c r="K85" i="12" s="1"/>
  <c r="L85" i="12" s="1"/>
  <c r="M85" i="12" s="1"/>
  <c r="H85" i="12"/>
  <c r="J73" i="7"/>
  <c r="H74" i="7"/>
  <c r="J74" i="7" s="1"/>
  <c r="L74" i="7"/>
  <c r="M74" i="7" s="1"/>
  <c r="J85" i="12" l="1"/>
  <c r="I85" i="12"/>
  <c r="K86" i="12" s="1"/>
  <c r="L86" i="12" s="1"/>
  <c r="M86" i="12" s="1"/>
  <c r="H86" i="12"/>
  <c r="I74" i="7"/>
  <c r="J86" i="12" l="1"/>
  <c r="I86" i="12"/>
  <c r="K87" i="12" s="1"/>
  <c r="L87" i="12" s="1"/>
  <c r="M87" i="12" s="1"/>
  <c r="H87" i="12"/>
  <c r="K75" i="7"/>
  <c r="L75" i="7" s="1"/>
  <c r="M75" i="7" s="1"/>
  <c r="H75" i="7"/>
  <c r="I87" i="12" l="1"/>
  <c r="K88" i="12" s="1"/>
  <c r="L88" i="12" s="1"/>
  <c r="M88" i="12" s="1"/>
  <c r="J87" i="12"/>
  <c r="H88" i="12"/>
  <c r="J75" i="7"/>
  <c r="I75" i="7"/>
  <c r="I88" i="12" l="1"/>
  <c r="K89" i="12" s="1"/>
  <c r="L89" i="12" s="1"/>
  <c r="M89" i="12" s="1"/>
  <c r="J88" i="12"/>
  <c r="H89" i="12"/>
  <c r="H76" i="7"/>
  <c r="K76" i="7"/>
  <c r="L76" i="7" s="1"/>
  <c r="M76" i="7" s="1"/>
  <c r="J89" i="12" l="1"/>
  <c r="I89" i="12"/>
  <c r="K90" i="12" s="1"/>
  <c r="L90" i="12" s="1"/>
  <c r="M90" i="12" s="1"/>
  <c r="H90" i="12"/>
  <c r="I76" i="7"/>
  <c r="J76" i="7"/>
  <c r="K77" i="7"/>
  <c r="L77" i="7" s="1"/>
  <c r="M77" i="7" s="1"/>
  <c r="H77" i="7"/>
  <c r="J90" i="12" l="1"/>
  <c r="I90" i="12"/>
  <c r="K91" i="12" s="1"/>
  <c r="L91" i="12" s="1"/>
  <c r="M91" i="12" s="1"/>
  <c r="H91" i="12"/>
  <c r="J77" i="7"/>
  <c r="I77" i="7"/>
  <c r="I91" i="12" l="1"/>
  <c r="K92" i="12" s="1"/>
  <c r="L92" i="12" s="1"/>
  <c r="M92" i="12" s="1"/>
  <c r="J91" i="12"/>
  <c r="H92" i="12"/>
  <c r="K78" i="7"/>
  <c r="L78" i="7" s="1"/>
  <c r="M78" i="7" s="1"/>
  <c r="H78" i="7"/>
  <c r="I92" i="12" l="1"/>
  <c r="K93" i="12" s="1"/>
  <c r="L93" i="12" s="1"/>
  <c r="M93" i="12" s="1"/>
  <c r="J92" i="12"/>
  <c r="H93" i="12"/>
  <c r="I78" i="7"/>
  <c r="H79" i="7" s="1"/>
  <c r="J78" i="7"/>
  <c r="J93" i="12" l="1"/>
  <c r="I93" i="12"/>
  <c r="K94" i="12" s="1"/>
  <c r="L94" i="12" s="1"/>
  <c r="M94" i="12" s="1"/>
  <c r="H94" i="12"/>
  <c r="K79" i="7"/>
  <c r="L79" i="7" s="1"/>
  <c r="M79" i="7" s="1"/>
  <c r="I79" i="7"/>
  <c r="H80" i="7" s="1"/>
  <c r="J79" i="7"/>
  <c r="J94" i="12" l="1"/>
  <c r="I94" i="12"/>
  <c r="K95" i="12" s="1"/>
  <c r="L95" i="12" s="1"/>
  <c r="M95" i="12" s="1"/>
  <c r="H95" i="12"/>
  <c r="K80" i="7"/>
  <c r="L80" i="7" s="1"/>
  <c r="M80" i="7" s="1"/>
  <c r="I80" i="7"/>
  <c r="J80" i="7"/>
  <c r="I95" i="12" l="1"/>
  <c r="K96" i="12" s="1"/>
  <c r="L96" i="12" s="1"/>
  <c r="M96" i="12" s="1"/>
  <c r="J95" i="12"/>
  <c r="H96" i="12"/>
  <c r="K81" i="7"/>
  <c r="L81" i="7" s="1"/>
  <c r="M81" i="7" s="1"/>
  <c r="H81" i="7"/>
  <c r="J96" i="12" l="1"/>
  <c r="I96" i="12"/>
  <c r="K97" i="12" s="1"/>
  <c r="L97" i="12" s="1"/>
  <c r="M97" i="12" s="1"/>
  <c r="H97" i="12"/>
  <c r="I81" i="7"/>
  <c r="J81" i="7"/>
  <c r="J97" i="12" l="1"/>
  <c r="I97" i="12"/>
  <c r="K98" i="12" s="1"/>
  <c r="L98" i="12" s="1"/>
  <c r="M98" i="12" s="1"/>
  <c r="H98" i="12"/>
  <c r="K82" i="7"/>
  <c r="L82" i="7" s="1"/>
  <c r="M82" i="7" s="1"/>
  <c r="H82" i="7"/>
  <c r="J98" i="12" l="1"/>
  <c r="I98" i="12"/>
  <c r="K99" i="12" s="1"/>
  <c r="L99" i="12" s="1"/>
  <c r="M99" i="12" s="1"/>
  <c r="H99" i="12"/>
  <c r="I82" i="7"/>
  <c r="J82" i="7"/>
  <c r="I99" i="12" l="1"/>
  <c r="K100" i="12" s="1"/>
  <c r="L100" i="12" s="1"/>
  <c r="M100" i="12" s="1"/>
  <c r="J99" i="12"/>
  <c r="H100" i="12"/>
  <c r="K83" i="7"/>
  <c r="L83" i="7" s="1"/>
  <c r="M83" i="7" s="1"/>
  <c r="H83" i="7"/>
  <c r="J100" i="12" l="1"/>
  <c r="I100" i="12"/>
  <c r="K101" i="12" s="1"/>
  <c r="L101" i="12" s="1"/>
  <c r="M101" i="12" s="1"/>
  <c r="H101" i="12"/>
  <c r="I83" i="7"/>
  <c r="J83" i="7"/>
  <c r="J101" i="12" l="1"/>
  <c r="I101" i="12"/>
  <c r="K102" i="12" s="1"/>
  <c r="L102" i="12" s="1"/>
  <c r="M102" i="12" s="1"/>
  <c r="H102" i="12"/>
  <c r="K84" i="7"/>
  <c r="L84" i="7" s="1"/>
  <c r="M84" i="7" s="1"/>
  <c r="H84" i="7"/>
  <c r="J102" i="12" l="1"/>
  <c r="I102" i="12"/>
  <c r="K103" i="12" s="1"/>
  <c r="L103" i="12" s="1"/>
  <c r="M103" i="12" s="1"/>
  <c r="H103" i="12"/>
  <c r="I84" i="7"/>
  <c r="K85" i="7" s="1"/>
  <c r="L85" i="7" s="1"/>
  <c r="M85" i="7" s="1"/>
  <c r="J84" i="7"/>
  <c r="H85" i="7"/>
  <c r="J85" i="7" s="1"/>
  <c r="I103" i="12" l="1"/>
  <c r="K104" i="12" s="1"/>
  <c r="L104" i="12" s="1"/>
  <c r="M104" i="12" s="1"/>
  <c r="J103" i="12"/>
  <c r="H104" i="12"/>
  <c r="I85" i="7"/>
  <c r="H86" i="7" s="1"/>
  <c r="J86" i="7" s="1"/>
  <c r="I86" i="7"/>
  <c r="K87" i="7" s="1"/>
  <c r="L87" i="7" s="1"/>
  <c r="M87" i="7" s="1"/>
  <c r="J104" i="12" l="1"/>
  <c r="I104" i="12"/>
  <c r="K105" i="12" s="1"/>
  <c r="L105" i="12" s="1"/>
  <c r="M105" i="12" s="1"/>
  <c r="H105" i="12"/>
  <c r="K86" i="7"/>
  <c r="L86" i="7" s="1"/>
  <c r="M86" i="7" s="1"/>
  <c r="H87" i="7"/>
  <c r="J87" i="7" s="1"/>
  <c r="J105" i="12" l="1"/>
  <c r="I105" i="12"/>
  <c r="K106" i="12" s="1"/>
  <c r="L106" i="12" s="1"/>
  <c r="M106" i="12" s="1"/>
  <c r="H106" i="12"/>
  <c r="I87" i="7"/>
  <c r="K88" i="7" s="1"/>
  <c r="H88" i="7"/>
  <c r="J88" i="7" s="1"/>
  <c r="L88" i="7"/>
  <c r="M88" i="7" s="1"/>
  <c r="J106" i="12" l="1"/>
  <c r="I106" i="12"/>
  <c r="K107" i="12" s="1"/>
  <c r="L107" i="12" s="1"/>
  <c r="M107" i="12" s="1"/>
  <c r="H107" i="12"/>
  <c r="I88" i="7"/>
  <c r="I107" i="12" l="1"/>
  <c r="K108" i="12" s="1"/>
  <c r="L108" i="12" s="1"/>
  <c r="M108" i="12" s="1"/>
  <c r="J107" i="12"/>
  <c r="H108" i="12"/>
  <c r="K89" i="7"/>
  <c r="L89" i="7" s="1"/>
  <c r="M89" i="7" s="1"/>
  <c r="H89" i="7"/>
  <c r="J108" i="12" l="1"/>
  <c r="I108" i="12"/>
  <c r="K109" i="12" s="1"/>
  <c r="L109" i="12" s="1"/>
  <c r="M109" i="12" s="1"/>
  <c r="H109" i="12"/>
  <c r="J89" i="7"/>
  <c r="I89" i="7"/>
  <c r="J109" i="12" l="1"/>
  <c r="I109" i="12"/>
  <c r="H110" i="12" s="1"/>
  <c r="K110" i="12"/>
  <c r="L110" i="12" s="1"/>
  <c r="M110" i="12" s="1"/>
  <c r="K90" i="7"/>
  <c r="L90" i="7" s="1"/>
  <c r="M90" i="7" s="1"/>
  <c r="H90" i="7"/>
  <c r="J110" i="12" l="1"/>
  <c r="I110" i="12"/>
  <c r="K111" i="12" s="1"/>
  <c r="L111" i="12" s="1"/>
  <c r="M111" i="12" s="1"/>
  <c r="H111" i="12"/>
  <c r="J90" i="7"/>
  <c r="I90" i="7"/>
  <c r="K91" i="7" s="1"/>
  <c r="L91" i="7" s="1"/>
  <c r="M91" i="7" s="1"/>
  <c r="I111" i="12" l="1"/>
  <c r="K112" i="12" s="1"/>
  <c r="L112" i="12" s="1"/>
  <c r="M112" i="12" s="1"/>
  <c r="J111" i="12"/>
  <c r="H112" i="12"/>
  <c r="H91" i="7"/>
  <c r="J112" i="12" l="1"/>
  <c r="I112" i="12"/>
  <c r="K113" i="12" s="1"/>
  <c r="L113" i="12" s="1"/>
  <c r="M113" i="12" s="1"/>
  <c r="H113" i="12"/>
  <c r="J91" i="7"/>
  <c r="I91" i="7"/>
  <c r="J113" i="12" l="1"/>
  <c r="I113" i="12"/>
  <c r="K114" i="12" s="1"/>
  <c r="L114" i="12" s="1"/>
  <c r="M114" i="12" s="1"/>
  <c r="K92" i="7"/>
  <c r="L92" i="7" s="1"/>
  <c r="M92" i="7" s="1"/>
  <c r="H92" i="7"/>
  <c r="H114" i="12" l="1"/>
  <c r="J92" i="7"/>
  <c r="I92" i="7"/>
  <c r="H93" i="7" s="1"/>
  <c r="J114" i="12" l="1"/>
  <c r="I114" i="12"/>
  <c r="K115" i="12" s="1"/>
  <c r="L115" i="12" s="1"/>
  <c r="M115" i="12" s="1"/>
  <c r="K93" i="7"/>
  <c r="L93" i="7" s="1"/>
  <c r="M93" i="7" s="1"/>
  <c r="J93" i="7"/>
  <c r="I93" i="7"/>
  <c r="H94" i="7" s="1"/>
  <c r="H115" i="12" l="1"/>
  <c r="K94" i="7"/>
  <c r="L94" i="7" s="1"/>
  <c r="M94" i="7" s="1"/>
  <c r="J94" i="7"/>
  <c r="I94" i="7"/>
  <c r="K95" i="7" s="1"/>
  <c r="L95" i="7" s="1"/>
  <c r="M95" i="7" s="1"/>
  <c r="I115" i="12" l="1"/>
  <c r="K116" i="12" s="1"/>
  <c r="L116" i="12" s="1"/>
  <c r="M116" i="12" s="1"/>
  <c r="J115" i="12"/>
  <c r="H116" i="12"/>
  <c r="H95" i="7"/>
  <c r="J95" i="7" s="1"/>
  <c r="J116" i="12" l="1"/>
  <c r="I116" i="12"/>
  <c r="K117" i="12" s="1"/>
  <c r="L117" i="12" s="1"/>
  <c r="M117" i="12" s="1"/>
  <c r="H117" i="12"/>
  <c r="I95" i="7"/>
  <c r="K96" i="7" s="1"/>
  <c r="L96" i="7" s="1"/>
  <c r="M96" i="7" s="1"/>
  <c r="J117" i="12" l="1"/>
  <c r="I117" i="12"/>
  <c r="K118" i="12" s="1"/>
  <c r="L118" i="12" s="1"/>
  <c r="M118" i="12" s="1"/>
  <c r="H118" i="12"/>
  <c r="H96" i="7"/>
  <c r="J96" i="7" s="1"/>
  <c r="J118" i="12" l="1"/>
  <c r="I118" i="12"/>
  <c r="K119" i="12" s="1"/>
  <c r="L119" i="12" s="1"/>
  <c r="M119" i="12" s="1"/>
  <c r="I96" i="7"/>
  <c r="H97" i="7" s="1"/>
  <c r="I97" i="7" s="1"/>
  <c r="H98" i="7" s="1"/>
  <c r="K97" i="7"/>
  <c r="L97" i="7" s="1"/>
  <c r="M97" i="7" s="1"/>
  <c r="J97" i="7"/>
  <c r="H119" i="12" l="1"/>
  <c r="K98" i="7"/>
  <c r="L98" i="7" s="1"/>
  <c r="M98" i="7" s="1"/>
  <c r="I98" i="7"/>
  <c r="K99" i="7" s="1"/>
  <c r="L99" i="7" s="1"/>
  <c r="M99" i="7" s="1"/>
  <c r="J98" i="7"/>
  <c r="I119" i="12" l="1"/>
  <c r="K120" i="12" s="1"/>
  <c r="L120" i="12" s="1"/>
  <c r="M120" i="12" s="1"/>
  <c r="J119" i="12"/>
  <c r="H120" i="12"/>
  <c r="H99" i="7"/>
  <c r="J120" i="12" l="1"/>
  <c r="I120" i="12"/>
  <c r="K121" i="12" s="1"/>
  <c r="L121" i="12" s="1"/>
  <c r="M121" i="12" s="1"/>
  <c r="I99" i="7"/>
  <c r="K100" i="7" s="1"/>
  <c r="L100" i="7" s="1"/>
  <c r="M100" i="7" s="1"/>
  <c r="J99" i="7"/>
  <c r="H121" i="12" l="1"/>
  <c r="H100" i="7"/>
  <c r="J100" i="7" s="1"/>
  <c r="J121" i="12" l="1"/>
  <c r="I121" i="12"/>
  <c r="K122" i="12" s="1"/>
  <c r="L122" i="12" s="1"/>
  <c r="M122" i="12" s="1"/>
  <c r="H122" i="12"/>
  <c r="I100" i="7"/>
  <c r="K101" i="7" s="1"/>
  <c r="L101" i="7" s="1"/>
  <c r="M101" i="7" s="1"/>
  <c r="J122" i="12" l="1"/>
  <c r="I122" i="12"/>
  <c r="K123" i="12" s="1"/>
  <c r="L123" i="12" s="1"/>
  <c r="M123" i="12" s="1"/>
  <c r="H123" i="12"/>
  <c r="H101" i="7"/>
  <c r="J101" i="7" s="1"/>
  <c r="J123" i="12" l="1"/>
  <c r="I123" i="12"/>
  <c r="K124" i="12" s="1"/>
  <c r="L124" i="12" s="1"/>
  <c r="M124" i="12" s="1"/>
  <c r="H124" i="12"/>
  <c r="I101" i="7"/>
  <c r="K102" i="7" s="1"/>
  <c r="L102" i="7" s="1"/>
  <c r="M102" i="7" s="1"/>
  <c r="H102" i="7"/>
  <c r="J102" i="7" s="1"/>
  <c r="J124" i="12" l="1"/>
  <c r="I124" i="12"/>
  <c r="K125" i="12" s="1"/>
  <c r="L125" i="12" s="1"/>
  <c r="M125" i="12" s="1"/>
  <c r="N30" i="12" s="1"/>
  <c r="H125" i="12"/>
  <c r="I102" i="7"/>
  <c r="H103" i="7" s="1"/>
  <c r="I103" i="7" s="1"/>
  <c r="K104" i="7" s="1"/>
  <c r="L104" i="7" s="1"/>
  <c r="M104" i="7" s="1"/>
  <c r="K103" i="7"/>
  <c r="L103" i="7" s="1"/>
  <c r="M103" i="7" s="1"/>
  <c r="J103" i="7"/>
  <c r="J125" i="12" l="1"/>
  <c r="I125" i="12"/>
  <c r="H104" i="7"/>
  <c r="J104" i="7" s="1"/>
  <c r="I104" i="7" l="1"/>
  <c r="K105" i="7" l="1"/>
  <c r="L105" i="7" s="1"/>
  <c r="M105" i="7" s="1"/>
  <c r="H105" i="7"/>
  <c r="J105" i="7" l="1"/>
  <c r="I105" i="7"/>
  <c r="H106" i="7" s="1"/>
  <c r="K106" i="7" l="1"/>
  <c r="L106" i="7" s="1"/>
  <c r="M106" i="7" s="1"/>
  <c r="J106" i="7"/>
  <c r="I106" i="7"/>
  <c r="K107" i="7" l="1"/>
  <c r="L107" i="7" s="1"/>
  <c r="M107" i="7" s="1"/>
  <c r="H107" i="7"/>
  <c r="I107" i="7" l="1"/>
  <c r="H108" i="7" s="1"/>
  <c r="J107" i="7"/>
  <c r="K108" i="7" l="1"/>
  <c r="L108" i="7" s="1"/>
  <c r="M108" i="7" s="1"/>
  <c r="J108" i="7"/>
  <c r="I108" i="7"/>
  <c r="H109" i="7" s="1"/>
  <c r="K109" i="7" l="1"/>
  <c r="L109" i="7" s="1"/>
  <c r="M109" i="7" s="1"/>
  <c r="J109" i="7"/>
  <c r="I109" i="7"/>
  <c r="K110" i="7" s="1"/>
  <c r="L110" i="7" s="1"/>
  <c r="M110" i="7" s="1"/>
  <c r="H110" i="7" l="1"/>
  <c r="I110" i="7" s="1"/>
  <c r="H111" i="7" s="1"/>
  <c r="I111" i="7" s="1"/>
  <c r="J110" i="7"/>
  <c r="H112" i="7" l="1"/>
  <c r="K112" i="7"/>
  <c r="L112" i="7" s="1"/>
  <c r="M112" i="7" s="1"/>
  <c r="J111" i="7"/>
  <c r="K111" i="7"/>
  <c r="L111" i="7" s="1"/>
  <c r="M111" i="7" s="1"/>
  <c r="I112" i="7"/>
  <c r="K113" i="7" s="1"/>
  <c r="L113" i="7" s="1"/>
  <c r="M113" i="7" s="1"/>
  <c r="J112" i="7"/>
  <c r="H113" i="7" l="1"/>
  <c r="I113" i="7" s="1"/>
  <c r="J113" i="7"/>
  <c r="K114" i="7" l="1"/>
  <c r="L114" i="7" s="1"/>
  <c r="M114" i="7" s="1"/>
  <c r="H114" i="7"/>
  <c r="I114" i="7" l="1"/>
  <c r="H115" i="7" s="1"/>
  <c r="J115" i="7" s="1"/>
  <c r="J114" i="7"/>
  <c r="I115" i="7" l="1"/>
  <c r="K116" i="7" s="1"/>
  <c r="K115" i="7"/>
  <c r="L115" i="7" s="1"/>
  <c r="M115" i="7" s="1"/>
  <c r="H116" i="7"/>
  <c r="J116" i="7" s="1"/>
  <c r="L116" i="7"/>
  <c r="M116" i="7" s="1"/>
  <c r="I116" i="7"/>
  <c r="K117" i="7" s="1"/>
  <c r="L117" i="7" l="1"/>
  <c r="M117" i="7" s="1"/>
  <c r="H117" i="7"/>
  <c r="I117" i="7" l="1"/>
  <c r="K118" i="7" s="1"/>
  <c r="J117" i="7"/>
  <c r="H118" i="7" l="1"/>
  <c r="J118" i="7" s="1"/>
  <c r="L118" i="7"/>
  <c r="M118" i="7" s="1"/>
  <c r="I118" i="7" l="1"/>
  <c r="K119" i="7" s="1"/>
  <c r="L119" i="7"/>
  <c r="M119" i="7" s="1"/>
  <c r="H119" i="7" l="1"/>
  <c r="J119" i="7" s="1"/>
  <c r="I119" i="7" l="1"/>
  <c r="K120" i="7" s="1"/>
  <c r="H120" i="7" l="1"/>
  <c r="J120" i="7" s="1"/>
  <c r="L120" i="7"/>
  <c r="M120" i="7" s="1"/>
  <c r="I120" i="7" l="1"/>
  <c r="H121" i="7" s="1"/>
  <c r="I121" i="7" s="1"/>
  <c r="K122" i="7" s="1"/>
  <c r="J121" i="7" l="1"/>
  <c r="K121" i="7"/>
  <c r="L121" i="7" s="1"/>
  <c r="M121" i="7" s="1"/>
  <c r="H122" i="7"/>
  <c r="I122" i="7" s="1"/>
  <c r="K123" i="7" s="1"/>
  <c r="L122" i="7"/>
  <c r="M122" i="7" s="1"/>
  <c r="J122" i="7" l="1"/>
  <c r="L123" i="7"/>
  <c r="M123" i="7" s="1"/>
  <c r="H123" i="7"/>
  <c r="I123" i="7" l="1"/>
  <c r="H124" i="7" s="1"/>
  <c r="J123" i="7"/>
  <c r="K124" i="7" l="1"/>
  <c r="L124" i="7"/>
  <c r="M124" i="7" s="1"/>
  <c r="I124" i="7"/>
  <c r="K125" i="7" s="1"/>
  <c r="J124" i="7"/>
  <c r="L125" i="7" l="1"/>
  <c r="M125" i="7" s="1"/>
  <c r="N30" i="7" s="1"/>
  <c r="H125" i="7"/>
  <c r="I125" i="7" l="1"/>
  <c r="J125" i="7"/>
  <c r="I3" i="7" l="1"/>
  <c r="J3" i="7" s="1"/>
  <c r="I4" i="7"/>
  <c r="J4" i="7" s="1"/>
  <c r="I5" i="7"/>
  <c r="J5" i="7" s="1"/>
  <c r="I6" i="7"/>
  <c r="J6" i="7" s="1"/>
  <c r="I7" i="7"/>
  <c r="J7" i="7" s="1"/>
  <c r="I8" i="7"/>
  <c r="J8" i="7" s="1"/>
  <c r="I9" i="7"/>
  <c r="J9" i="7" s="1"/>
  <c r="I2" i="7"/>
  <c r="J2" i="7" s="1"/>
  <c r="H1" i="11"/>
  <c r="H2" i="11"/>
  <c r="H3" i="11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67" i="11"/>
  <c r="H68" i="11"/>
  <c r="H69" i="11"/>
  <c r="H70" i="11"/>
  <c r="G1" i="11"/>
  <c r="G2" i="11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2" i="11"/>
  <c r="G63" i="11"/>
  <c r="G64" i="11"/>
  <c r="G65" i="11"/>
  <c r="G66" i="11"/>
  <c r="G67" i="11"/>
  <c r="G68" i="11"/>
  <c r="G69" i="11"/>
  <c r="G70" i="11"/>
  <c r="D1" i="11"/>
  <c r="D2" i="11"/>
  <c r="D3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D55" i="11"/>
  <c r="D56" i="11"/>
  <c r="D57" i="11"/>
  <c r="D58" i="11"/>
  <c r="D59" i="11"/>
  <c r="D60" i="11"/>
  <c r="D61" i="11"/>
  <c r="D62" i="11"/>
  <c r="D63" i="11"/>
  <c r="D64" i="11"/>
  <c r="D65" i="11"/>
  <c r="D66" i="11"/>
  <c r="D67" i="11"/>
  <c r="D68" i="11"/>
  <c r="D69" i="11"/>
  <c r="D70" i="11"/>
  <c r="C1" i="11"/>
  <c r="C2" i="11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E5" i="6"/>
  <c r="D5" i="6"/>
  <c r="E6" i="6" s="1"/>
  <c r="D6" i="6"/>
  <c r="E7" i="6" s="1"/>
  <c r="D7" i="6"/>
  <c r="E8" i="6" s="1"/>
  <c r="D8" i="6"/>
  <c r="E9" i="6" s="1"/>
  <c r="D9" i="6"/>
  <c r="E10" i="6" s="1"/>
  <c r="D10" i="6"/>
  <c r="E11" i="6" s="1"/>
  <c r="D11" i="6"/>
  <c r="E12" i="6" s="1"/>
  <c r="D12" i="6"/>
  <c r="E13" i="6" s="1"/>
  <c r="D13" i="6"/>
  <c r="E14" i="6" s="1"/>
  <c r="D14" i="6"/>
  <c r="E15" i="6" s="1"/>
  <c r="D15" i="6"/>
  <c r="E16" i="6" s="1"/>
  <c r="D16" i="6"/>
  <c r="E17" i="6" s="1"/>
  <c r="D17" i="6"/>
  <c r="E18" i="6" s="1"/>
  <c r="D18" i="6"/>
  <c r="E19" i="6" s="1"/>
  <c r="D19" i="6"/>
  <c r="E20" i="6" s="1"/>
  <c r="D20" i="6"/>
  <c r="E21" i="6" s="1"/>
  <c r="D21" i="6"/>
  <c r="E22" i="6" s="1"/>
  <c r="D22" i="6"/>
  <c r="E23" i="6" s="1"/>
  <c r="D23" i="6"/>
  <c r="E24" i="6" s="1"/>
  <c r="D24" i="6"/>
  <c r="E25" i="6" s="1"/>
  <c r="D25" i="6"/>
  <c r="E26" i="6" s="1"/>
  <c r="D26" i="6"/>
  <c r="E27" i="6" s="1"/>
  <c r="D27" i="6"/>
  <c r="E28" i="6" s="1"/>
  <c r="D28" i="6"/>
  <c r="E29" i="6" s="1"/>
  <c r="D29" i="6"/>
  <c r="E30" i="6" s="1"/>
  <c r="D30" i="6"/>
  <c r="E31" i="6" s="1"/>
  <c r="D31" i="6"/>
  <c r="E32" i="6" s="1"/>
  <c r="D32" i="6"/>
  <c r="E33" i="6" s="1"/>
  <c r="D33" i="6"/>
  <c r="E34" i="6" s="1"/>
  <c r="D34" i="6"/>
  <c r="E35" i="6" s="1"/>
  <c r="D35" i="6"/>
  <c r="E36" i="6" s="1"/>
  <c r="D36" i="6"/>
  <c r="E37" i="6" s="1"/>
  <c r="D37" i="6"/>
  <c r="E38" i="6" s="1"/>
  <c r="D38" i="6"/>
  <c r="E39" i="6" s="1"/>
  <c r="D39" i="6"/>
  <c r="E40" i="6" s="1"/>
  <c r="D40" i="6"/>
  <c r="E41" i="6" s="1"/>
  <c r="D41" i="6"/>
  <c r="E42" i="6" s="1"/>
  <c r="D42" i="6"/>
  <c r="E43" i="6" s="1"/>
  <c r="D43" i="6"/>
  <c r="E44" i="6" s="1"/>
  <c r="D44" i="6"/>
  <c r="E45" i="6" s="1"/>
  <c r="D45" i="6"/>
  <c r="E46" i="6" s="1"/>
  <c r="D46" i="6"/>
  <c r="E47" i="6" s="1"/>
  <c r="D47" i="6"/>
  <c r="E48" i="6" s="1"/>
  <c r="D48" i="6"/>
  <c r="E49" i="6" s="1"/>
  <c r="D49" i="6"/>
  <c r="E50" i="6" s="1"/>
  <c r="D50" i="6"/>
  <c r="E51" i="6" s="1"/>
  <c r="D51" i="6"/>
  <c r="E52" i="6" s="1"/>
  <c r="D52" i="6"/>
  <c r="E53" i="6" s="1"/>
  <c r="D53" i="6"/>
  <c r="E54" i="6" s="1"/>
  <c r="D54" i="6"/>
  <c r="E55" i="6" s="1"/>
  <c r="D55" i="6"/>
  <c r="E56" i="6" s="1"/>
  <c r="D56" i="6"/>
  <c r="E57" i="6" s="1"/>
  <c r="D57" i="6"/>
  <c r="E58" i="6" s="1"/>
  <c r="D58" i="6"/>
  <c r="E59" i="6" s="1"/>
  <c r="D59" i="6"/>
  <c r="E60" i="6" s="1"/>
  <c r="D60" i="6"/>
  <c r="E61" i="6" s="1"/>
  <c r="D61" i="6"/>
  <c r="E62" i="6" s="1"/>
  <c r="D62" i="6"/>
  <c r="E63" i="6" s="1"/>
  <c r="D63" i="6"/>
  <c r="E64" i="6" s="1"/>
  <c r="D64" i="6"/>
  <c r="E65" i="6" s="1"/>
  <c r="D65" i="6"/>
  <c r="E66" i="6" s="1"/>
  <c r="D66" i="6"/>
  <c r="E67" i="6" s="1"/>
  <c r="D67" i="6"/>
  <c r="E68" i="6" s="1"/>
  <c r="D68" i="6"/>
  <c r="E69" i="6" s="1"/>
  <c r="D69" i="6"/>
  <c r="E70" i="6" s="1"/>
  <c r="D70" i="6"/>
  <c r="E71" i="6" s="1"/>
  <c r="D71" i="6"/>
  <c r="E72" i="6" s="1"/>
  <c r="D72" i="6"/>
  <c r="E73" i="6" s="1"/>
  <c r="D73" i="6"/>
  <c r="E74" i="6" s="1"/>
  <c r="D74" i="6"/>
  <c r="E75" i="6" s="1"/>
  <c r="D75" i="6"/>
  <c r="E76" i="6" s="1"/>
  <c r="D76" i="6"/>
  <c r="E77" i="6" s="1"/>
  <c r="D77" i="6"/>
  <c r="E78" i="6" s="1"/>
  <c r="D78" i="6"/>
  <c r="E79" i="6" s="1"/>
  <c r="D79" i="6"/>
  <c r="E80" i="6" s="1"/>
  <c r="D80" i="6"/>
  <c r="E81" i="6" s="1"/>
  <c r="D81" i="6"/>
  <c r="E82" i="6" s="1"/>
  <c r="D82" i="6"/>
  <c r="E83" i="6" s="1"/>
  <c r="D83" i="6"/>
  <c r="E84" i="6" s="1"/>
  <c r="D84" i="6"/>
  <c r="E85" i="6" s="1"/>
  <c r="D85" i="6"/>
  <c r="E86" i="6" s="1"/>
  <c r="D86" i="6"/>
  <c r="E87" i="6" s="1"/>
  <c r="D87" i="6"/>
  <c r="E88" i="6" s="1"/>
  <c r="D88" i="6"/>
  <c r="E89" i="6" s="1"/>
  <c r="D89" i="6"/>
  <c r="E90" i="6" s="1"/>
  <c r="D90" i="6"/>
  <c r="E91" i="6" s="1"/>
  <c r="D91" i="6"/>
  <c r="E92" i="6" s="1"/>
  <c r="D92" i="6"/>
  <c r="E93" i="6" s="1"/>
  <c r="D93" i="6"/>
  <c r="E94" i="6" s="1"/>
  <c r="D94" i="6"/>
  <c r="E95" i="6" s="1"/>
  <c r="D95" i="6"/>
  <c r="E96" i="6" s="1"/>
  <c r="D96" i="6"/>
  <c r="E97" i="6" s="1"/>
  <c r="D97" i="6"/>
  <c r="E98" i="6" s="1"/>
  <c r="D98" i="6"/>
  <c r="E99" i="6" s="1"/>
  <c r="D99" i="6"/>
  <c r="E100" i="6" s="1"/>
  <c r="D100" i="6"/>
  <c r="E101" i="6" s="1"/>
  <c r="D101" i="6"/>
  <c r="E102" i="6" s="1"/>
  <c r="D102" i="6"/>
  <c r="E103" i="6" s="1"/>
  <c r="D103" i="6"/>
  <c r="E104" i="6" s="1"/>
  <c r="D104" i="6"/>
  <c r="E105" i="6" s="1"/>
  <c r="D105" i="6"/>
  <c r="D3" i="6"/>
  <c r="E4" i="6" s="1"/>
  <c r="F4" i="6" s="1"/>
  <c r="B8" i="4"/>
  <c r="C8" i="4" s="1"/>
  <c r="D11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9" i="3"/>
  <c r="F8" i="3"/>
  <c r="K2" i="7" l="1"/>
  <c r="F5" i="6"/>
  <c r="F6" i="6" s="1"/>
  <c r="F7" i="6" s="1"/>
  <c r="F8" i="6" s="1"/>
  <c r="F9" i="6" s="1"/>
  <c r="F10" i="6" s="1"/>
  <c r="F11" i="6" s="1"/>
  <c r="F12" i="6" s="1"/>
  <c r="F13" i="6" s="1"/>
  <c r="F14" i="6" s="1"/>
  <c r="F15" i="6" s="1"/>
  <c r="F16" i="6" s="1"/>
  <c r="F17" i="6" s="1"/>
  <c r="F18" i="6" s="1"/>
  <c r="F19" i="6" s="1"/>
  <c r="F20" i="6" s="1"/>
  <c r="F21" i="6" s="1"/>
  <c r="F22" i="6" s="1"/>
  <c r="F23" i="6" s="1"/>
  <c r="F24" i="6" s="1"/>
  <c r="F25" i="6" s="1"/>
  <c r="F26" i="6" s="1"/>
  <c r="F27" i="6" s="1"/>
  <c r="F28" i="6" s="1"/>
  <c r="F29" i="6" s="1"/>
  <c r="F30" i="6" s="1"/>
  <c r="F31" i="6" s="1"/>
  <c r="F32" i="6" s="1"/>
  <c r="F33" i="6" s="1"/>
  <c r="F34" i="6" s="1"/>
  <c r="F35" i="6" s="1"/>
  <c r="F36" i="6" s="1"/>
  <c r="F37" i="6" s="1"/>
  <c r="F38" i="6" s="1"/>
  <c r="F39" i="6" s="1"/>
  <c r="F40" i="6" s="1"/>
  <c r="F41" i="6" s="1"/>
  <c r="F42" i="6" s="1"/>
  <c r="F43" i="6" s="1"/>
  <c r="F44" i="6" s="1"/>
  <c r="F45" i="6" s="1"/>
  <c r="F46" i="6" s="1"/>
  <c r="F47" i="6" s="1"/>
  <c r="F48" i="6" s="1"/>
  <c r="F49" i="6" s="1"/>
  <c r="F50" i="6" s="1"/>
  <c r="F51" i="6" s="1"/>
  <c r="F52" i="6" s="1"/>
  <c r="F53" i="6" s="1"/>
  <c r="F54" i="6" s="1"/>
  <c r="F55" i="6" s="1"/>
  <c r="F56" i="6" s="1"/>
  <c r="F57" i="6" s="1"/>
  <c r="F58" i="6" s="1"/>
  <c r="F59" i="6" s="1"/>
  <c r="F60" i="6" s="1"/>
  <c r="F61" i="6" s="1"/>
  <c r="F62" i="6" s="1"/>
  <c r="F63" i="6" s="1"/>
  <c r="F64" i="6" s="1"/>
  <c r="F65" i="6" s="1"/>
  <c r="F66" i="6" s="1"/>
  <c r="F67" i="6" s="1"/>
  <c r="F68" i="6" s="1"/>
  <c r="F69" i="6" s="1"/>
  <c r="F70" i="6" s="1"/>
  <c r="F71" i="6" s="1"/>
  <c r="F72" i="6" s="1"/>
  <c r="F73" i="6" s="1"/>
  <c r="F74" i="6" s="1"/>
  <c r="F75" i="6" s="1"/>
  <c r="F76" i="6" s="1"/>
  <c r="F77" i="6" s="1"/>
  <c r="F78" i="6" s="1"/>
  <c r="F79" i="6" s="1"/>
  <c r="F80" i="6" s="1"/>
  <c r="F81" i="6" s="1"/>
  <c r="F82" i="6" s="1"/>
  <c r="F83" i="6" s="1"/>
  <c r="F84" i="6" s="1"/>
  <c r="F85" i="6" s="1"/>
  <c r="F86" i="6" s="1"/>
  <c r="F87" i="6" s="1"/>
  <c r="F88" i="6" s="1"/>
  <c r="F89" i="6" s="1"/>
  <c r="F90" i="6" s="1"/>
  <c r="F91" i="6" s="1"/>
  <c r="F92" i="6" s="1"/>
  <c r="F93" i="6" s="1"/>
  <c r="F94" i="6" s="1"/>
  <c r="F95" i="6" s="1"/>
  <c r="F96" i="6" s="1"/>
  <c r="F97" i="6" s="1"/>
  <c r="F98" i="6" s="1"/>
  <c r="F99" i="6" s="1"/>
  <c r="F100" i="6" s="1"/>
  <c r="F101" i="6" s="1"/>
  <c r="F102" i="6" s="1"/>
  <c r="F103" i="6" s="1"/>
  <c r="F104" i="6" s="1"/>
  <c r="F105" i="6" s="1"/>
  <c r="G105" i="6" s="1"/>
  <c r="H105" i="6" s="1"/>
  <c r="G4" i="6"/>
  <c r="H4" i="6" s="1"/>
  <c r="D8" i="4"/>
  <c r="B9" i="4"/>
  <c r="C9" i="4" s="1"/>
  <c r="B10" i="4" s="1"/>
  <c r="C10" i="4" s="1"/>
  <c r="F8" i="4"/>
  <c r="G10" i="4"/>
  <c r="F9" i="4"/>
  <c r="G9" i="4"/>
  <c r="G12" i="6" l="1"/>
  <c r="H12" i="6" s="1"/>
  <c r="G5" i="6"/>
  <c r="H5" i="6" s="1"/>
  <c r="G21" i="6"/>
  <c r="H21" i="6" s="1"/>
  <c r="G14" i="6"/>
  <c r="H14" i="6" s="1"/>
  <c r="G11" i="6"/>
  <c r="H11" i="6" s="1"/>
  <c r="G6" i="6"/>
  <c r="H6" i="6" s="1"/>
  <c r="G24" i="6"/>
  <c r="H24" i="6" s="1"/>
  <c r="G18" i="6"/>
  <c r="H18" i="6" s="1"/>
  <c r="G13" i="6"/>
  <c r="H13" i="6" s="1"/>
  <c r="G38" i="6"/>
  <c r="H38" i="6" s="1"/>
  <c r="G8" i="6"/>
  <c r="H8" i="6" s="1"/>
  <c r="G25" i="6"/>
  <c r="H25" i="6" s="1"/>
  <c r="G7" i="6"/>
  <c r="H7" i="6" s="1"/>
  <c r="G26" i="6"/>
  <c r="H26" i="6" s="1"/>
  <c r="G35" i="6"/>
  <c r="H35" i="6" s="1"/>
  <c r="G16" i="6"/>
  <c r="H16" i="6" s="1"/>
  <c r="G10" i="6"/>
  <c r="H10" i="6" s="1"/>
  <c r="G72" i="6"/>
  <c r="H72" i="6" s="1"/>
  <c r="G51" i="6"/>
  <c r="H51" i="6" s="1"/>
  <c r="G41" i="6"/>
  <c r="H41" i="6" s="1"/>
  <c r="G39" i="6"/>
  <c r="H39" i="6" s="1"/>
  <c r="G47" i="6"/>
  <c r="H47" i="6" s="1"/>
  <c r="G65" i="6"/>
  <c r="H65" i="6" s="1"/>
  <c r="G64" i="6"/>
  <c r="H64" i="6" s="1"/>
  <c r="G68" i="6"/>
  <c r="H68" i="6" s="1"/>
  <c r="G81" i="6"/>
  <c r="H81" i="6" s="1"/>
  <c r="G42" i="6"/>
  <c r="H42" i="6" s="1"/>
  <c r="G48" i="6"/>
  <c r="H48" i="6" s="1"/>
  <c r="G19" i="6"/>
  <c r="H19" i="6" s="1"/>
  <c r="G9" i="6"/>
  <c r="H9" i="6" s="1"/>
  <c r="G20" i="6"/>
  <c r="H20" i="6" s="1"/>
  <c r="G37" i="6"/>
  <c r="H37" i="6" s="1"/>
  <c r="G15" i="6"/>
  <c r="H15" i="6" s="1"/>
  <c r="G44" i="6"/>
  <c r="H44" i="6" s="1"/>
  <c r="G60" i="6"/>
  <c r="H60" i="6" s="1"/>
  <c r="G54" i="6"/>
  <c r="H54" i="6" s="1"/>
  <c r="G31" i="6"/>
  <c r="H31" i="6" s="1"/>
  <c r="G67" i="6"/>
  <c r="H67" i="6" s="1"/>
  <c r="G29" i="6"/>
  <c r="H29" i="6" s="1"/>
  <c r="G56" i="6"/>
  <c r="H56" i="6" s="1"/>
  <c r="G27" i="6"/>
  <c r="H27" i="6" s="1"/>
  <c r="G17" i="6"/>
  <c r="H17" i="6" s="1"/>
  <c r="G52" i="6"/>
  <c r="H52" i="6" s="1"/>
  <c r="G45" i="6"/>
  <c r="H45" i="6" s="1"/>
  <c r="G73" i="6"/>
  <c r="H73" i="6" s="1"/>
  <c r="G87" i="6"/>
  <c r="H87" i="6" s="1"/>
  <c r="G84" i="6"/>
  <c r="H84" i="6" s="1"/>
  <c r="G77" i="6"/>
  <c r="H77" i="6" s="1"/>
  <c r="G70" i="6"/>
  <c r="H70" i="6" s="1"/>
  <c r="G59" i="6"/>
  <c r="H59" i="6" s="1"/>
  <c r="G74" i="6"/>
  <c r="H74" i="6" s="1"/>
  <c r="G85" i="6"/>
  <c r="H85" i="6" s="1"/>
  <c r="G90" i="6"/>
  <c r="H90" i="6" s="1"/>
  <c r="G32" i="6"/>
  <c r="H32" i="6" s="1"/>
  <c r="G50" i="6"/>
  <c r="H50" i="6" s="1"/>
  <c r="G28" i="6"/>
  <c r="H28" i="6" s="1"/>
  <c r="G33" i="6"/>
  <c r="H33" i="6" s="1"/>
  <c r="G43" i="6"/>
  <c r="H43" i="6" s="1"/>
  <c r="G94" i="6"/>
  <c r="H94" i="6" s="1"/>
  <c r="G102" i="6"/>
  <c r="H102" i="6" s="1"/>
  <c r="G89" i="6"/>
  <c r="H89" i="6" s="1"/>
  <c r="G101" i="6"/>
  <c r="H101" i="6" s="1"/>
  <c r="G71" i="6"/>
  <c r="H71" i="6" s="1"/>
  <c r="G66" i="6"/>
  <c r="H66" i="6" s="1"/>
  <c r="G82" i="6"/>
  <c r="H82" i="6" s="1"/>
  <c r="G99" i="6"/>
  <c r="H99" i="6" s="1"/>
  <c r="G98" i="6"/>
  <c r="H98" i="6" s="1"/>
  <c r="G55" i="6"/>
  <c r="H55" i="6" s="1"/>
  <c r="G49" i="6"/>
  <c r="H49" i="6" s="1"/>
  <c r="G34" i="6"/>
  <c r="H34" i="6" s="1"/>
  <c r="G103" i="6"/>
  <c r="H103" i="6" s="1"/>
  <c r="G61" i="6"/>
  <c r="H61" i="6" s="1"/>
  <c r="G62" i="6"/>
  <c r="H62" i="6" s="1"/>
  <c r="G22" i="6"/>
  <c r="H22" i="6" s="1"/>
  <c r="G23" i="6"/>
  <c r="H23" i="6" s="1"/>
  <c r="G93" i="6"/>
  <c r="H93" i="6" s="1"/>
  <c r="G76" i="6"/>
  <c r="H76" i="6" s="1"/>
  <c r="G100" i="6"/>
  <c r="H100" i="6" s="1"/>
  <c r="G86" i="6"/>
  <c r="H86" i="6" s="1"/>
  <c r="G80" i="6"/>
  <c r="H80" i="6" s="1"/>
  <c r="G92" i="6"/>
  <c r="H92" i="6" s="1"/>
  <c r="G97" i="6"/>
  <c r="H97" i="6" s="1"/>
  <c r="G83" i="6"/>
  <c r="H83" i="6" s="1"/>
  <c r="G95" i="6"/>
  <c r="H95" i="6" s="1"/>
  <c r="G88" i="6"/>
  <c r="H88" i="6" s="1"/>
  <c r="G75" i="6"/>
  <c r="H75" i="6" s="1"/>
  <c r="G79" i="6"/>
  <c r="H79" i="6" s="1"/>
  <c r="G53" i="6"/>
  <c r="H53" i="6" s="1"/>
  <c r="G46" i="6"/>
  <c r="H46" i="6" s="1"/>
  <c r="G96" i="6"/>
  <c r="H96" i="6" s="1"/>
  <c r="G91" i="6"/>
  <c r="H91" i="6" s="1"/>
  <c r="G40" i="6"/>
  <c r="H40" i="6" s="1"/>
  <c r="G104" i="6"/>
  <c r="H104" i="6" s="1"/>
  <c r="G63" i="6"/>
  <c r="H63" i="6" s="1"/>
  <c r="G57" i="6"/>
  <c r="H57" i="6" s="1"/>
  <c r="G58" i="6"/>
  <c r="H58" i="6" s="1"/>
  <c r="G36" i="6"/>
  <c r="H36" i="6" s="1"/>
  <c r="G69" i="6"/>
  <c r="H69" i="6" s="1"/>
  <c r="G78" i="6"/>
  <c r="H78" i="6" s="1"/>
  <c r="G30" i="6"/>
  <c r="H30" i="6" s="1"/>
  <c r="D9" i="4"/>
  <c r="F10" i="4"/>
  <c r="G11" i="4"/>
  <c r="F11" i="4"/>
  <c r="D10" i="4"/>
  <c r="B11" i="4"/>
  <c r="C11" i="4" s="1"/>
  <c r="J2" i="6" l="1"/>
  <c r="B12" i="4"/>
  <c r="C12" i="4" s="1"/>
  <c r="D11" i="4"/>
  <c r="G12" i="4"/>
  <c r="F12" i="4"/>
  <c r="D12" i="4" l="1"/>
  <c r="F13" i="4"/>
  <c r="B13" i="4"/>
  <c r="C13" i="4" s="1"/>
  <c r="G13" i="4"/>
  <c r="D13" i="4" l="1"/>
  <c r="G14" i="4"/>
  <c r="F14" i="4"/>
  <c r="B14" i="4"/>
  <c r="C14" i="4" s="1"/>
  <c r="B15" i="4" l="1"/>
  <c r="C15" i="4" s="1"/>
  <c r="F15" i="4"/>
  <c r="D14" i="4"/>
  <c r="G15" i="4"/>
  <c r="F16" i="4" l="1"/>
  <c r="D15" i="4"/>
  <c r="G16" i="4"/>
  <c r="B16" i="4"/>
  <c r="C16" i="4" s="1"/>
  <c r="D16" i="4" l="1"/>
  <c r="G17" i="4"/>
  <c r="F17" i="4"/>
  <c r="B17" i="4"/>
  <c r="C17" i="4" s="1"/>
  <c r="B18" i="4" l="1"/>
  <c r="C18" i="4" s="1"/>
  <c r="F18" i="4"/>
  <c r="D17" i="4"/>
  <c r="G18" i="4"/>
  <c r="G19" i="4" l="1"/>
  <c r="F19" i="4"/>
  <c r="D18" i="4"/>
  <c r="B19" i="4"/>
  <c r="C19" i="4" s="1"/>
  <c r="B20" i="4" l="1"/>
  <c r="C20" i="4" s="1"/>
  <c r="D19" i="4"/>
  <c r="G20" i="4"/>
  <c r="F20" i="4"/>
  <c r="D20" i="4" l="1"/>
  <c r="G21" i="4"/>
  <c r="F21" i="4"/>
  <c r="B21" i="4"/>
  <c r="C21" i="4" s="1"/>
  <c r="D21" i="4" l="1"/>
  <c r="G22" i="4"/>
  <c r="F22" i="4"/>
  <c r="B22" i="4"/>
  <c r="C22" i="4" s="1"/>
  <c r="B23" i="4" l="1"/>
  <c r="C23" i="4" s="1"/>
  <c r="D22" i="4"/>
  <c r="G23" i="4"/>
  <c r="F23" i="4"/>
  <c r="F24" i="4" l="1"/>
  <c r="G24" i="4"/>
  <c r="B24" i="4"/>
  <c r="C24" i="4" s="1"/>
  <c r="D23" i="4"/>
  <c r="D24" i="4" l="1"/>
  <c r="B25" i="4"/>
  <c r="C25" i="4" s="1"/>
  <c r="G25" i="4"/>
  <c r="F25" i="4"/>
  <c r="B26" i="4" l="1"/>
  <c r="C26" i="4" s="1"/>
  <c r="D25" i="4"/>
  <c r="F26" i="4"/>
  <c r="G26" i="4"/>
  <c r="G27" i="4" l="1"/>
  <c r="F27" i="4"/>
  <c r="B27" i="4"/>
  <c r="C27" i="4" s="1"/>
  <c r="D27" i="4" s="1"/>
  <c r="D26" i="4"/>
  <c r="D9" i="3" l="1"/>
  <c r="D10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8" i="3"/>
  <c r="C10" i="3"/>
  <c r="C9" i="3"/>
  <c r="B10" i="3" s="1"/>
  <c r="B11" i="3" s="1"/>
  <c r="C11" i="3" s="1"/>
  <c r="B9" i="3"/>
  <c r="C8" i="3"/>
  <c r="B8" i="3"/>
  <c r="B12" i="3" l="1"/>
  <c r="C12" i="3" l="1"/>
  <c r="B13" i="3" s="1"/>
  <c r="C13" i="3" l="1"/>
  <c r="B14" i="3" s="1"/>
  <c r="B15" i="3" l="1"/>
  <c r="C14" i="3"/>
  <c r="C15" i="3" l="1"/>
  <c r="B16" i="3" s="1"/>
  <c r="C16" i="3" l="1"/>
  <c r="B17" i="3" s="1"/>
  <c r="C17" i="3" l="1"/>
  <c r="B18" i="3" s="1"/>
  <c r="C18" i="3" l="1"/>
  <c r="B19" i="3" s="1"/>
  <c r="C19" i="3" l="1"/>
  <c r="B20" i="3" s="1"/>
  <c r="C20" i="3" l="1"/>
  <c r="B21" i="3" s="1"/>
  <c r="C21" i="3" l="1"/>
  <c r="B22" i="3" s="1"/>
  <c r="C22" i="3" l="1"/>
  <c r="B23" i="3" s="1"/>
  <c r="C23" i="3" l="1"/>
  <c r="B24" i="3" s="1"/>
  <c r="C24" i="3" l="1"/>
  <c r="B25" i="3" s="1"/>
  <c r="C25" i="3" l="1"/>
  <c r="B26" i="3" s="1"/>
  <c r="C26" i="3" l="1"/>
  <c r="B27" i="3" s="1"/>
  <c r="C27" i="3" s="1"/>
</calcChain>
</file>

<file path=xl/sharedStrings.xml><?xml version="1.0" encoding="utf-8"?>
<sst xmlns="http://schemas.openxmlformats.org/spreadsheetml/2006/main" count="132" uniqueCount="41">
  <si>
    <t>Trend</t>
  </si>
  <si>
    <t>Year Qtr</t>
  </si>
  <si>
    <t>Revs</t>
  </si>
  <si>
    <t>p</t>
  </si>
  <si>
    <t>q</t>
  </si>
  <si>
    <t>m</t>
  </si>
  <si>
    <t>Year</t>
  </si>
  <si>
    <t>Adoptions</t>
  </si>
  <si>
    <t>Cumulative Adoptions</t>
  </si>
  <si>
    <t>Innovators</t>
  </si>
  <si>
    <t>Imitators</t>
  </si>
  <si>
    <t>Penetration</t>
  </si>
  <si>
    <t>Innovators: [p*(m - N(t-1))]</t>
  </si>
  <si>
    <t>Imitators: [q(N(t-1)/m)*(m-N(t-1)]</t>
  </si>
  <si>
    <t>Case 2</t>
  </si>
  <si>
    <t>Case 1</t>
  </si>
  <si>
    <t>2 Period Moving Average</t>
  </si>
  <si>
    <t>2 Period Moving MA Forecast</t>
  </si>
  <si>
    <t>Exp Smoothed forecast</t>
  </si>
  <si>
    <t>Error</t>
  </si>
  <si>
    <t>Error Squared</t>
  </si>
  <si>
    <t>Alpha</t>
  </si>
  <si>
    <t>SSE</t>
  </si>
  <si>
    <t>For Graph</t>
  </si>
  <si>
    <t>Baseline</t>
  </si>
  <si>
    <t>Q1</t>
  </si>
  <si>
    <t>Q2</t>
  </si>
  <si>
    <t>Q3</t>
  </si>
  <si>
    <t>Q4</t>
  </si>
  <si>
    <t>SUM</t>
  </si>
  <si>
    <t>Forecast</t>
  </si>
  <si>
    <t>Error^2</t>
  </si>
  <si>
    <t>ErrorSuared</t>
  </si>
  <si>
    <t>Additive Holt Winters Model</t>
  </si>
  <si>
    <t>Seasonality</t>
  </si>
  <si>
    <t>Level</t>
  </si>
  <si>
    <t>Beta</t>
  </si>
  <si>
    <t>Gamma</t>
  </si>
  <si>
    <t>Quarter number</t>
  </si>
  <si>
    <t>For each of the four quarters that follow the last observation, I extrapolate the same fomula used for forecasting using previous data and get the below forecasts: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</si>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</sst>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2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00B05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98">
    <xf numFmtId="0" fontId="0" fillId="0" borderId="0" xfId="0"/>
    <xf numFmtId="0" fontId="2" fillId="0" borderId="0" xfId="0" applyFont="1"/>
    <xf numFmtId="0" fontId="1" fillId="0" borderId="0" xfId="0" applyFont="1" applyAlignment="1">
      <alignment horizontal="right"/>
    </xf>
    <xf numFmtId="0" fontId="0" fillId="0" borderId="2" xfId="0" applyBorder="1"/>
    <xf numFmtId="0" fontId="0" fillId="0" borderId="3" xfId="0" applyBorder="1"/>
    <xf numFmtId="164" fontId="0" fillId="0" borderId="4" xfId="1" applyNumberFormat="1" applyFont="1" applyFill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13" xfId="0" applyFill="1" applyBorder="1"/>
    <xf numFmtId="0" fontId="0" fillId="3" borderId="14" xfId="0" applyFill="1" applyBorder="1"/>
    <xf numFmtId="0" fontId="0" fillId="2" borderId="16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164" fontId="0" fillId="0" borderId="1" xfId="0" applyNumberFormat="1" applyBorder="1"/>
    <xf numFmtId="9" fontId="0" fillId="0" borderId="1" xfId="0" applyNumberFormat="1" applyBorder="1"/>
    <xf numFmtId="0" fontId="0" fillId="0" borderId="1" xfId="0" applyBorder="1"/>
    <xf numFmtId="43" fontId="0" fillId="0" borderId="1" xfId="0" applyNumberFormat="1" applyBorder="1"/>
    <xf numFmtId="0" fontId="0" fillId="0" borderId="23" xfId="0" applyBorder="1"/>
    <xf numFmtId="164" fontId="0" fillId="0" borderId="23" xfId="0" applyNumberFormat="1" applyBorder="1"/>
    <xf numFmtId="43" fontId="0" fillId="0" borderId="22" xfId="0" applyNumberFormat="1" applyBorder="1"/>
    <xf numFmtId="164" fontId="0" fillId="0" borderId="22" xfId="0" applyNumberFormat="1" applyBorder="1"/>
    <xf numFmtId="9" fontId="0" fillId="0" borderId="22" xfId="0" applyNumberFormat="1" applyBorder="1"/>
    <xf numFmtId="164" fontId="0" fillId="0" borderId="24" xfId="0" applyNumberFormat="1" applyBorder="1"/>
    <xf numFmtId="0" fontId="0" fillId="2" borderId="8" xfId="0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8" xfId="0" applyBorder="1"/>
    <xf numFmtId="2" fontId="0" fillId="0" borderId="23" xfId="0" applyNumberFormat="1" applyBorder="1"/>
    <xf numFmtId="2" fontId="0" fillId="0" borderId="24" xfId="0" applyNumberFormat="1" applyBorder="1"/>
    <xf numFmtId="164" fontId="0" fillId="0" borderId="15" xfId="0" applyNumberFormat="1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4" xfId="0" applyBorder="1"/>
    <xf numFmtId="0" fontId="0" fillId="0" borderId="27" xfId="0" applyBorder="1"/>
    <xf numFmtId="0" fontId="0" fillId="0" borderId="26" xfId="0" applyBorder="1"/>
    <xf numFmtId="0" fontId="0" fillId="0" borderId="0" xfId="0" applyAlignment="1">
      <alignment horizontal="left"/>
    </xf>
    <xf numFmtId="0" fontId="4" fillId="2" borderId="1" xfId="0" applyFont="1" applyFill="1" applyBorder="1"/>
    <xf numFmtId="0" fontId="0" fillId="4" borderId="0" xfId="0" applyFill="1"/>
    <xf numFmtId="0" fontId="0" fillId="4" borderId="1" xfId="0" applyFill="1" applyBorder="1"/>
    <xf numFmtId="0" fontId="0" fillId="4" borderId="26" xfId="0" applyFill="1" applyBorder="1"/>
    <xf numFmtId="0" fontId="1" fillId="2" borderId="1" xfId="0" applyFont="1" applyFill="1" applyBorder="1" applyAlignment="1">
      <alignment horizontal="right"/>
    </xf>
    <xf numFmtId="0" fontId="2" fillId="2" borderId="1" xfId="0" applyFont="1" applyFill="1" applyBorder="1"/>
    <xf numFmtId="0" fontId="1" fillId="2" borderId="1" xfId="0" applyFont="1" applyFill="1" applyBorder="1"/>
    <xf numFmtId="0" fontId="1" fillId="2" borderId="29" xfId="0" applyFont="1" applyFill="1" applyBorder="1" applyAlignment="1">
      <alignment horizontal="right"/>
    </xf>
    <xf numFmtId="0" fontId="5" fillId="0" borderId="26" xfId="0" applyFont="1" applyBorder="1"/>
    <xf numFmtId="0" fontId="5" fillId="0" borderId="1" xfId="0" applyFont="1" applyBorder="1"/>
    <xf numFmtId="0" fontId="2" fillId="4" borderId="1" xfId="0" applyFont="1" applyFill="1" applyBorder="1"/>
    <xf numFmtId="0" fontId="1" fillId="4" borderId="1" xfId="0" applyFont="1" applyFill="1" applyBorder="1"/>
    <xf numFmtId="0" fontId="0" fillId="3" borderId="1" xfId="0" applyFill="1" applyBorder="1"/>
    <xf numFmtId="2" fontId="0" fillId="3" borderId="1" xfId="0" applyNumberFormat="1" applyFill="1" applyBorder="1"/>
    <xf numFmtId="0" fontId="6" fillId="4" borderId="29" xfId="0" applyFont="1" applyFill="1" applyBorder="1" applyAlignment="1">
      <alignment horizontal="right"/>
    </xf>
    <xf numFmtId="0" fontId="6" fillId="4" borderId="30" xfId="0" applyFont="1" applyFill="1" applyBorder="1" applyAlignment="1">
      <alignment horizontal="right"/>
    </xf>
    <xf numFmtId="0" fontId="2" fillId="4" borderId="30" xfId="0" applyFont="1" applyFill="1" applyBorder="1"/>
    <xf numFmtId="0" fontId="1" fillId="4" borderId="30" xfId="0" applyFont="1" applyFill="1" applyBorder="1"/>
    <xf numFmtId="0" fontId="1" fillId="4" borderId="31" xfId="0" applyFont="1" applyFill="1" applyBorder="1"/>
    <xf numFmtId="0" fontId="5" fillId="0" borderId="27" xfId="0" applyFont="1" applyBorder="1"/>
    <xf numFmtId="0" fontId="5" fillId="0" borderId="20" xfId="0" applyFont="1" applyBorder="1"/>
    <xf numFmtId="0" fontId="5" fillId="0" borderId="21" xfId="0" applyFont="1" applyBorder="1"/>
    <xf numFmtId="0" fontId="5" fillId="0" borderId="22" xfId="0" applyFont="1" applyBorder="1"/>
    <xf numFmtId="0" fontId="1" fillId="4" borderId="1" xfId="0" applyFont="1" applyFill="1" applyBorder="1" applyAlignment="1">
      <alignment horizontal="right"/>
    </xf>
    <xf numFmtId="0" fontId="0" fillId="0" borderId="15" xfId="0" applyBorder="1"/>
    <xf numFmtId="0" fontId="0" fillId="4" borderId="33" xfId="0" applyFill="1" applyBorder="1"/>
    <xf numFmtId="0" fontId="5" fillId="5" borderId="26" xfId="0" applyFont="1" applyFill="1" applyBorder="1"/>
    <xf numFmtId="0" fontId="5" fillId="5" borderId="32" xfId="0" applyFont="1" applyFill="1" applyBorder="1"/>
    <xf numFmtId="0" fontId="5" fillId="6" borderId="1" xfId="0" applyFont="1" applyFill="1" applyBorder="1"/>
    <xf numFmtId="0" fontId="5" fillId="6" borderId="33" xfId="0" applyFont="1" applyFill="1" applyBorder="1"/>
    <xf numFmtId="0" fontId="1" fillId="4" borderId="16" xfId="0" applyFont="1" applyFill="1" applyBorder="1" applyAlignment="1">
      <alignment horizontal="right"/>
    </xf>
    <xf numFmtId="0" fontId="2" fillId="4" borderId="19" xfId="0" applyFont="1" applyFill="1" applyBorder="1"/>
    <xf numFmtId="0" fontId="1" fillId="4" borderId="17" xfId="0" applyFont="1" applyFill="1" applyBorder="1"/>
    <xf numFmtId="0" fontId="0" fillId="7" borderId="1" xfId="0" applyFill="1" applyBorder="1"/>
    <xf numFmtId="0" fontId="1" fillId="2" borderId="34" xfId="0" applyFont="1" applyFill="1" applyBorder="1" applyAlignment="1">
      <alignment horizontal="right"/>
    </xf>
    <xf numFmtId="0" fontId="1" fillId="2" borderId="34" xfId="0" applyFont="1" applyFill="1" applyBorder="1"/>
    <xf numFmtId="0" fontId="4" fillId="2" borderId="35" xfId="0" applyFont="1" applyFill="1" applyBorder="1"/>
    <xf numFmtId="0" fontId="0" fillId="0" borderId="1" xfId="0" applyBorder="1" applyAlignment="1">
      <alignment horizontal="left"/>
    </xf>
    <xf numFmtId="9" fontId="0" fillId="0" borderId="1" xfId="2" applyFont="1" applyBorder="1" applyAlignment="1">
      <alignment horizontal="left"/>
    </xf>
    <xf numFmtId="9" fontId="0" fillId="0" borderId="1" xfId="2" applyFont="1" applyBorder="1"/>
    <xf numFmtId="0" fontId="0" fillId="2" borderId="37" xfId="0" applyFill="1" applyBorder="1" applyAlignment="1">
      <alignment horizontal="center"/>
    </xf>
    <xf numFmtId="0" fontId="0" fillId="2" borderId="36" xfId="0" applyFill="1" applyBorder="1" applyAlignment="1">
      <alignment horizontal="center"/>
    </xf>
    <xf numFmtId="0" fontId="0" fillId="2" borderId="33" xfId="0" applyFill="1" applyBorder="1" applyAlignment="1">
      <alignment horizontal="center"/>
    </xf>
    <xf numFmtId="0" fontId="1" fillId="2" borderId="38" xfId="0" applyFont="1" applyFill="1" applyBorder="1" applyAlignment="1">
      <alignment horizontal="center"/>
    </xf>
    <xf numFmtId="0" fontId="1" fillId="2" borderId="39" xfId="0" applyFont="1" applyFill="1" applyBorder="1" applyAlignment="1">
      <alignment horizontal="center"/>
    </xf>
    <xf numFmtId="0" fontId="1" fillId="2" borderId="40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Alignment="1">
      <alignment horizontal="center" wrapText="1"/>
    </xf>
  </cellXfs>
  <cellStyles count="3">
    <cellStyle name="Comma" xfId="1" builtinId="3"/>
    <cellStyle name="Normal" xfId="0" builtinId="0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Adoptations and Cumulative Adoptations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'Part 1  Question 1'!$B$7</c:f>
              <c:strCache>
                <c:ptCount val="1"/>
                <c:pt idx="0">
                  <c:v>Adoptions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'Part 1  Question 1'!$A$8:$A$27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'Part 1  Question 1'!$B$8:$B$27</c:f>
              <c:numCache>
                <c:formatCode>_(* #,##0.00_);_(* \(#,##0.00\);_(* "-"??_);_(@_)</c:formatCode>
                <c:ptCount val="20"/>
                <c:pt idx="0" formatCode="_(* #,##0_);_(* \(#,##0\);_(* &quot;-&quot;??_);_(@_)">
                  <c:v>750000</c:v>
                </c:pt>
                <c:pt idx="1">
                  <c:v>1018500</c:v>
                </c:pt>
                <c:pt idx="2">
                  <c:v>1354303.524</c:v>
                </c:pt>
                <c:pt idx="3">
                  <c:v>1749406.874287891</c:v>
                </c:pt>
                <c:pt idx="4">
                  <c:v>2172902.9007235654</c:v>
                </c:pt>
                <c:pt idx="5">
                  <c:v>2562553.9782997095</c:v>
                </c:pt>
                <c:pt idx="6">
                  <c:v>2827920.5644208789</c:v>
                </c:pt>
                <c:pt idx="7">
                  <c:v>2876865.9819299146</c:v>
                </c:pt>
                <c:pt idx="8">
                  <c:v>2664068.0411264482</c:v>
                </c:pt>
                <c:pt idx="9">
                  <c:v>2230827.6762882583</c:v>
                </c:pt>
                <c:pt idx="10">
                  <c:v>1693327.7225943441</c:v>
                </c:pt>
                <c:pt idx="11">
                  <c:v>1179015.9538386511</c:v>
                </c:pt>
                <c:pt idx="12">
                  <c:v>766730.66624879092</c:v>
                </c:pt>
                <c:pt idx="13">
                  <c:v>474745.92428845726</c:v>
                </c:pt>
                <c:pt idx="14">
                  <c:v>284524.0156677179</c:v>
                </c:pt>
                <c:pt idx="15">
                  <c:v>167064.0180322025</c:v>
                </c:pt>
                <c:pt idx="16">
                  <c:v>96887.904073063284</c:v>
                </c:pt>
                <c:pt idx="17">
                  <c:v>55780.453592119738</c:v>
                </c:pt>
                <c:pt idx="18">
                  <c:v>31977.754225088283</c:v>
                </c:pt>
                <c:pt idx="19">
                  <c:v>18287.269165394828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58-8A43-BF77-C0E797B90D83}"/>
            </c:ext>
          </c:extLst>
        </c:ser>
        <c:ser>
          <c:idx val="1"/>
          <c:order val="1"/>
          <c:tx>
            <c:strRef>
              <c:f>'Part 1  Question 1'!$C$7</c:f>
              <c:strCache>
                <c:ptCount val="1"/>
                <c:pt idx="0">
                  <c:v>Cumulative Adoptions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'Part 1  Question 1'!$A$8:$A$27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'Part 1  Question 1'!$C$8:$C$27</c:f>
              <c:numCache>
                <c:formatCode>_(* #,##0_);_(* \(#,##0\);_(* "-"??_);_(@_)</c:formatCode>
                <c:ptCount val="20"/>
                <c:pt idx="0">
                  <c:v>750000</c:v>
                </c:pt>
                <c:pt idx="1">
                  <c:v>1768500</c:v>
                </c:pt>
                <c:pt idx="2">
                  <c:v>3122803.5240000002</c:v>
                </c:pt>
                <c:pt idx="3">
                  <c:v>4872210.3982878914</c:v>
                </c:pt>
                <c:pt idx="4">
                  <c:v>7045113.2990114568</c:v>
                </c:pt>
                <c:pt idx="5">
                  <c:v>9607667.2773111667</c:v>
                </c:pt>
                <c:pt idx="6">
                  <c:v>12435587.841732046</c:v>
                </c:pt>
                <c:pt idx="7">
                  <c:v>15312453.823661961</c:v>
                </c:pt>
                <c:pt idx="8">
                  <c:v>17976521.864788409</c:v>
                </c:pt>
                <c:pt idx="9">
                  <c:v>20207349.541076668</c:v>
                </c:pt>
                <c:pt idx="10">
                  <c:v>21900677.263671011</c:v>
                </c:pt>
                <c:pt idx="11">
                  <c:v>23079693.217509661</c:v>
                </c:pt>
                <c:pt idx="12">
                  <c:v>23846423.883758452</c:v>
                </c:pt>
                <c:pt idx="13">
                  <c:v>24321169.808046907</c:v>
                </c:pt>
                <c:pt idx="14">
                  <c:v>24605693.823714625</c:v>
                </c:pt>
                <c:pt idx="15">
                  <c:v>24772757.841746829</c:v>
                </c:pt>
                <c:pt idx="16">
                  <c:v>24869645.745819893</c:v>
                </c:pt>
                <c:pt idx="17">
                  <c:v>24925426.199412011</c:v>
                </c:pt>
                <c:pt idx="18">
                  <c:v>24957403.953637101</c:v>
                </c:pt>
                <c:pt idx="19">
                  <c:v>24975691.222802497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058-8A43-BF77-C0E797B90D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083615"/>
        <c:axId val="495085263"/>
      </c:scatterChart>
      <c:valAx>
        <c:axId val="495083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085263"/>
        <c:crosses val="autoZero"/>
        <c:crossBetween val="midCat"/>
      </c:valAx>
      <c:valAx>
        <c:axId val="495085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0836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Adoptations and Cumulative Adoptations</a:t>
            </a:r>
          </a:p>
        </c:rich>
      </c:tx>
      <c:layout>
        <c:manualLayout>
          <c:xMode val="edge"/>
          <c:yMode val="edge"/>
          <c:x val="0.34162410322949976"/>
          <c:y val="2.32472331477825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'Part 1 Question 2'!$B$7</c:f>
              <c:strCache>
                <c:ptCount val="1"/>
                <c:pt idx="0">
                  <c:v>Adoptions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'Part 1 Question 2'!$A$8:$A$27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'Part 1 Question 2'!$B$8:$B$27</c:f>
              <c:numCache>
                <c:formatCode>_(* #,##0.00_);_(* \(#,##0.00\);_(* "-"??_);_(@_)</c:formatCode>
                <c:ptCount val="20"/>
                <c:pt idx="0" formatCode="_(* #,##0_);_(* \(#,##0\);_(* &quot;-&quot;??_);_(@_)">
                  <c:v>10000000</c:v>
                </c:pt>
                <c:pt idx="1">
                  <c:v>6180000</c:v>
                </c:pt>
                <c:pt idx="2">
                  <c:v>3699249.12</c:v>
                </c:pt>
                <c:pt idx="3">
                  <c:v>2170456.3709099749</c:v>
                </c:pt>
                <c:pt idx="4">
                  <c:v>1258181.5536802707</c:v>
                </c:pt>
                <c:pt idx="5">
                  <c:v>724172.67532155651</c:v>
                </c:pt>
                <c:pt idx="6">
                  <c:v>415090.03037494456</c:v>
                </c:pt>
                <c:pt idx="7">
                  <c:v>237358.83529836859</c:v>
                </c:pt>
                <c:pt idx="8">
                  <c:v>135541.86639931728</c:v>
                </c:pt>
                <c:pt idx="9">
                  <c:v>77339.44743889675</c:v>
                </c:pt>
                <c:pt idx="10">
                  <c:v>44109.708648681408</c:v>
                </c:pt>
                <c:pt idx="11">
                  <c:v>25151.061774009257</c:v>
                </c:pt>
                <c:pt idx="12">
                  <c:v>14338.877352827578</c:v>
                </c:pt>
                <c:pt idx="13">
                  <c:v>8174.0610277180094</c:v>
                </c:pt>
                <c:pt idx="14">
                  <c:v>4659.5075497161597</c:v>
                </c:pt>
                <c:pt idx="15">
                  <c:v>2656.014431521995</c:v>
                </c:pt>
                <c:pt idx="16">
                  <c:v>1513.9591348180547</c:v>
                </c:pt>
                <c:pt idx="17">
                  <c:v>862.9667494466994</c:v>
                </c:pt>
                <c:pt idx="18">
                  <c:v>491.89431008277461</c:v>
                </c:pt>
                <c:pt idx="19">
                  <c:v>280.38081687362865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B3A-F248-BA2D-28E34AA839BA}"/>
            </c:ext>
          </c:extLst>
        </c:ser>
        <c:ser>
          <c:idx val="1"/>
          <c:order val="1"/>
          <c:tx>
            <c:strRef>
              <c:f>'Part 1 Question 2'!$C$7</c:f>
              <c:strCache>
                <c:ptCount val="1"/>
                <c:pt idx="0">
                  <c:v>Cumulative Adoptions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'Part 1 Question 2'!$A$8:$A$27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'Part 1 Question 2'!$C$8:$C$27</c:f>
              <c:numCache>
                <c:formatCode>_(* #,##0_);_(* \(#,##0\);_(* "-"??_);_(@_)</c:formatCode>
                <c:ptCount val="20"/>
                <c:pt idx="0">
                  <c:v>10000000</c:v>
                </c:pt>
                <c:pt idx="1">
                  <c:v>16180000</c:v>
                </c:pt>
                <c:pt idx="2">
                  <c:v>19879249.120000001</c:v>
                </c:pt>
                <c:pt idx="3">
                  <c:v>22049705.490909975</c:v>
                </c:pt>
                <c:pt idx="4">
                  <c:v>23307887.044590246</c:v>
                </c:pt>
                <c:pt idx="5">
                  <c:v>24032059.719911803</c:v>
                </c:pt>
                <c:pt idx="6">
                  <c:v>24447149.750286747</c:v>
                </c:pt>
                <c:pt idx="7">
                  <c:v>24684508.585585114</c:v>
                </c:pt>
                <c:pt idx="8">
                  <c:v>24820050.451984432</c:v>
                </c:pt>
                <c:pt idx="9">
                  <c:v>24897389.899423327</c:v>
                </c:pt>
                <c:pt idx="10">
                  <c:v>24941499.608072009</c:v>
                </c:pt>
                <c:pt idx="11">
                  <c:v>24966650.669846017</c:v>
                </c:pt>
                <c:pt idx="12">
                  <c:v>24980989.547198843</c:v>
                </c:pt>
                <c:pt idx="13">
                  <c:v>24989163.60822656</c:v>
                </c:pt>
                <c:pt idx="14">
                  <c:v>24993823.115776278</c:v>
                </c:pt>
                <c:pt idx="15">
                  <c:v>24996479.130207799</c:v>
                </c:pt>
                <c:pt idx="16">
                  <c:v>24997993.089342616</c:v>
                </c:pt>
                <c:pt idx="17">
                  <c:v>24998856.056092065</c:v>
                </c:pt>
                <c:pt idx="18">
                  <c:v>24999347.950402148</c:v>
                </c:pt>
                <c:pt idx="19">
                  <c:v>24999628.331219021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B3A-F248-BA2D-28E34AA839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052623"/>
        <c:axId val="495054271"/>
      </c:scatterChart>
      <c:valAx>
        <c:axId val="495052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054271"/>
        <c:crosses val="autoZero"/>
        <c:crossBetween val="midCat"/>
      </c:valAx>
      <c:valAx>
        <c:axId val="495054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052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Actual</a:t>
            </a:r>
            <a:r>
              <a:rPr lang="en-GB" baseline="0"/>
              <a:t> Revenue vs Exp Smoothed Forecast vs 2 Period Moving MA forecast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'Part 2 Question 1'!$M$2</c:f>
              <c:strCache>
                <c:ptCount val="1"/>
                <c:pt idx="0">
                  <c:v>Revs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'Part 2 Question 1'!$L$3:$L$106</c:f>
              <c:numCache>
                <c:formatCode>General</c:formatCode>
                <c:ptCount val="10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</c:numCache>
            </c:numRef>
          </c:xVal>
          <c:yVal>
            <c:numRef>
              <c:f>'Part 2 Question 1'!$M$3:$M$106</c:f>
              <c:numCache>
                <c:formatCode>General</c:formatCode>
                <c:ptCount val="104"/>
                <c:pt idx="0">
                  <c:v>19.539999959999999</c:v>
                </c:pt>
                <c:pt idx="1">
                  <c:v>23.54999995</c:v>
                </c:pt>
                <c:pt idx="2">
                  <c:v>32.568999890000001</c:v>
                </c:pt>
                <c:pt idx="3">
                  <c:v>41.466999889999997</c:v>
                </c:pt>
                <c:pt idx="4">
                  <c:v>67.620999810000001</c:v>
                </c:pt>
                <c:pt idx="5">
                  <c:v>78.764999869999997</c:v>
                </c:pt>
                <c:pt idx="6">
                  <c:v>90.718999859999997</c:v>
                </c:pt>
                <c:pt idx="7">
                  <c:v>97.677999970000002</c:v>
                </c:pt>
                <c:pt idx="8">
                  <c:v>133.553</c:v>
                </c:pt>
                <c:pt idx="9">
                  <c:v>131.0189996</c:v>
                </c:pt>
                <c:pt idx="10">
                  <c:v>142.6809998</c:v>
                </c:pt>
                <c:pt idx="11">
                  <c:v>175.80799959999999</c:v>
                </c:pt>
                <c:pt idx="12">
                  <c:v>214.2929997</c:v>
                </c:pt>
                <c:pt idx="13">
                  <c:v>227.98199990000001</c:v>
                </c:pt>
                <c:pt idx="14">
                  <c:v>267.28399940000003</c:v>
                </c:pt>
                <c:pt idx="15">
                  <c:v>273.2099991</c:v>
                </c:pt>
                <c:pt idx="16">
                  <c:v>316.2279997</c:v>
                </c:pt>
                <c:pt idx="17">
                  <c:v>300.10199929999999</c:v>
                </c:pt>
                <c:pt idx="18">
                  <c:v>422.14299970000002</c:v>
                </c:pt>
                <c:pt idx="19">
                  <c:v>477.39899919999999</c:v>
                </c:pt>
                <c:pt idx="20">
                  <c:v>698.29599949999999</c:v>
                </c:pt>
                <c:pt idx="21">
                  <c:v>435.34399989999997</c:v>
                </c:pt>
                <c:pt idx="22">
                  <c:v>374.92899990000001</c:v>
                </c:pt>
                <c:pt idx="23">
                  <c:v>409.70899960000003</c:v>
                </c:pt>
                <c:pt idx="24">
                  <c:v>533.88999939999997</c:v>
                </c:pt>
                <c:pt idx="25">
                  <c:v>408.9429998</c:v>
                </c:pt>
                <c:pt idx="26">
                  <c:v>448.27899930000001</c:v>
                </c:pt>
                <c:pt idx="27">
                  <c:v>510.78599930000001</c:v>
                </c:pt>
                <c:pt idx="28">
                  <c:v>662.25299840000002</c:v>
                </c:pt>
                <c:pt idx="29">
                  <c:v>575.32699969999999</c:v>
                </c:pt>
                <c:pt idx="30">
                  <c:v>637.06399920000001</c:v>
                </c:pt>
                <c:pt idx="31">
                  <c:v>786.42399980000005</c:v>
                </c:pt>
                <c:pt idx="32">
                  <c:v>1042.441998</c:v>
                </c:pt>
                <c:pt idx="33">
                  <c:v>867.16099929999996</c:v>
                </c:pt>
                <c:pt idx="34">
                  <c:v>993.05099870000004</c:v>
                </c:pt>
                <c:pt idx="35">
                  <c:v>1168.7189980000001</c:v>
                </c:pt>
                <c:pt idx="36">
                  <c:v>1405.1369970000001</c:v>
                </c:pt>
                <c:pt idx="37">
                  <c:v>1246.9169999999999</c:v>
                </c:pt>
                <c:pt idx="38">
                  <c:v>1248.211998</c:v>
                </c:pt>
                <c:pt idx="39">
                  <c:v>1383.7469980000001</c:v>
                </c:pt>
                <c:pt idx="40">
                  <c:v>1493.3829989999999</c:v>
                </c:pt>
                <c:pt idx="41">
                  <c:v>1346.202</c:v>
                </c:pt>
                <c:pt idx="42">
                  <c:v>1364.759998</c:v>
                </c:pt>
                <c:pt idx="43">
                  <c:v>1354.0899959999999</c:v>
                </c:pt>
                <c:pt idx="44">
                  <c:v>1675.505997</c:v>
                </c:pt>
                <c:pt idx="45">
                  <c:v>1597.6779979999999</c:v>
                </c:pt>
                <c:pt idx="46">
                  <c:v>1528.6039960000001</c:v>
                </c:pt>
                <c:pt idx="47">
                  <c:v>1507.060997</c:v>
                </c:pt>
                <c:pt idx="48">
                  <c:v>1862.6120000000001</c:v>
                </c:pt>
                <c:pt idx="49">
                  <c:v>1716.0249980000001</c:v>
                </c:pt>
                <c:pt idx="50">
                  <c:v>1740.1709980000001</c:v>
                </c:pt>
                <c:pt idx="51">
                  <c:v>1767.733997</c:v>
                </c:pt>
                <c:pt idx="52">
                  <c:v>2000.2919999999999</c:v>
                </c:pt>
                <c:pt idx="53">
                  <c:v>1973.8939969999999</c:v>
                </c:pt>
                <c:pt idx="54">
                  <c:v>1861.9789960000001</c:v>
                </c:pt>
                <c:pt idx="55">
                  <c:v>2140.788994</c:v>
                </c:pt>
                <c:pt idx="56">
                  <c:v>2468.8539959999998</c:v>
                </c:pt>
                <c:pt idx="57">
                  <c:v>2076.6999970000002</c:v>
                </c:pt>
                <c:pt idx="58">
                  <c:v>2149.9079969999998</c:v>
                </c:pt>
                <c:pt idx="59">
                  <c:v>2493.2859960000001</c:v>
                </c:pt>
                <c:pt idx="60">
                  <c:v>2832</c:v>
                </c:pt>
                <c:pt idx="61">
                  <c:v>2652</c:v>
                </c:pt>
                <c:pt idx="62">
                  <c:v>2575</c:v>
                </c:pt>
                <c:pt idx="63">
                  <c:v>3003</c:v>
                </c:pt>
                <c:pt idx="64">
                  <c:v>3148</c:v>
                </c:pt>
                <c:pt idx="65">
                  <c:v>2185</c:v>
                </c:pt>
                <c:pt idx="66">
                  <c:v>2179</c:v>
                </c:pt>
                <c:pt idx="67">
                  <c:v>2321</c:v>
                </c:pt>
                <c:pt idx="68">
                  <c:v>2129</c:v>
                </c:pt>
                <c:pt idx="69">
                  <c:v>1601</c:v>
                </c:pt>
                <c:pt idx="70">
                  <c:v>1737</c:v>
                </c:pt>
                <c:pt idx="71">
                  <c:v>1614</c:v>
                </c:pt>
                <c:pt idx="72">
                  <c:v>1578</c:v>
                </c:pt>
                <c:pt idx="73">
                  <c:v>1405</c:v>
                </c:pt>
                <c:pt idx="74">
                  <c:v>1402</c:v>
                </c:pt>
                <c:pt idx="75">
                  <c:v>1556</c:v>
                </c:pt>
                <c:pt idx="76">
                  <c:v>1710</c:v>
                </c:pt>
                <c:pt idx="77">
                  <c:v>1530</c:v>
                </c:pt>
                <c:pt idx="78">
                  <c:v>1558</c:v>
                </c:pt>
                <c:pt idx="79">
                  <c:v>1336</c:v>
                </c:pt>
                <c:pt idx="80">
                  <c:v>2343</c:v>
                </c:pt>
                <c:pt idx="81">
                  <c:v>1945</c:v>
                </c:pt>
                <c:pt idx="82">
                  <c:v>1825</c:v>
                </c:pt>
                <c:pt idx="83">
                  <c:v>1870</c:v>
                </c:pt>
                <c:pt idx="84">
                  <c:v>1007</c:v>
                </c:pt>
                <c:pt idx="85">
                  <c:v>1431</c:v>
                </c:pt>
                <c:pt idx="86">
                  <c:v>1475</c:v>
                </c:pt>
                <c:pt idx="87">
                  <c:v>1450</c:v>
                </c:pt>
                <c:pt idx="88">
                  <c:v>1375</c:v>
                </c:pt>
                <c:pt idx="89">
                  <c:v>1495</c:v>
                </c:pt>
                <c:pt idx="90">
                  <c:v>1429</c:v>
                </c:pt>
                <c:pt idx="91">
                  <c:v>1443</c:v>
                </c:pt>
                <c:pt idx="92">
                  <c:v>1472</c:v>
                </c:pt>
                <c:pt idx="93">
                  <c:v>1475</c:v>
                </c:pt>
                <c:pt idx="94">
                  <c:v>1545</c:v>
                </c:pt>
                <c:pt idx="95">
                  <c:v>1715</c:v>
                </c:pt>
                <c:pt idx="96">
                  <c:v>2006</c:v>
                </c:pt>
                <c:pt idx="97">
                  <c:v>1909</c:v>
                </c:pt>
                <c:pt idx="98">
                  <c:v>2014</c:v>
                </c:pt>
                <c:pt idx="99">
                  <c:v>2350</c:v>
                </c:pt>
                <c:pt idx="100">
                  <c:v>3490</c:v>
                </c:pt>
                <c:pt idx="101">
                  <c:v>3243</c:v>
                </c:pt>
                <c:pt idx="102">
                  <c:v>3520</c:v>
                </c:pt>
                <c:pt idx="103">
                  <c:v>3678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CD9-254F-A252-1313D8187CA5}"/>
            </c:ext>
          </c:extLst>
        </c:ser>
        <c:ser>
          <c:idx val="1"/>
          <c:order val="1"/>
          <c:tx>
            <c:strRef>
              <c:f>'Part 2 Question 1'!$N$2</c:f>
              <c:strCache>
                <c:ptCount val="1"/>
                <c:pt idx="0">
                  <c:v>Exp Smoothed forecast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'Part 2 Question 1'!$L$3:$L$106</c:f>
              <c:numCache>
                <c:formatCode>General</c:formatCode>
                <c:ptCount val="10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</c:numCache>
            </c:numRef>
          </c:xVal>
          <c:yVal>
            <c:numRef>
              <c:f>'Part 2 Question 1'!$N$3:$N$106</c:f>
              <c:numCache>
                <c:formatCode>General</c:formatCode>
                <c:ptCount val="104"/>
                <c:pt idx="2">
                  <c:v>21.544999955000002</c:v>
                </c:pt>
                <c:pt idx="3">
                  <c:v>30.500955467869034</c:v>
                </c:pt>
                <c:pt idx="4">
                  <c:v>39.409827617345378</c:v>
                </c:pt>
                <c:pt idx="5">
                  <c:v>62.328732244797443</c:v>
                </c:pt>
                <c:pt idx="6">
                  <c:v>75.681642487618817</c:v>
                </c:pt>
                <c:pt idx="7">
                  <c:v>87.898070685389754</c:v>
                </c:pt>
                <c:pt idx="8">
                  <c:v>95.843336660391273</c:v>
                </c:pt>
                <c:pt idx="9">
                  <c:v>126.4788654399734</c:v>
                </c:pt>
                <c:pt idx="10">
                  <c:v>130.16729430421532</c:v>
                </c:pt>
                <c:pt idx="11">
                  <c:v>140.3334944477381</c:v>
                </c:pt>
                <c:pt idx="12">
                  <c:v>169.15316896315716</c:v>
                </c:pt>
                <c:pt idx="13">
                  <c:v>205.82500480507224</c:v>
                </c:pt>
                <c:pt idx="14">
                  <c:v>223.82546412465319</c:v>
                </c:pt>
                <c:pt idx="15">
                  <c:v>259.13140669317119</c:v>
                </c:pt>
                <c:pt idx="16">
                  <c:v>270.5689291916122</c:v>
                </c:pt>
                <c:pt idx="17">
                  <c:v>307.66259815416299</c:v>
                </c:pt>
                <c:pt idx="18">
                  <c:v>301.52032789039481</c:v>
                </c:pt>
                <c:pt idx="19">
                  <c:v>399.51482071875728</c:v>
                </c:pt>
                <c:pt idx="20">
                  <c:v>462.78833684240931</c:v>
                </c:pt>
                <c:pt idx="21">
                  <c:v>654.11600031641592</c:v>
                </c:pt>
                <c:pt idx="22">
                  <c:v>476.38447684550368</c:v>
                </c:pt>
                <c:pt idx="23">
                  <c:v>393.96151390842704</c:v>
                </c:pt>
                <c:pt idx="24">
                  <c:v>406.75485408665963</c:v>
                </c:pt>
                <c:pt idx="25">
                  <c:v>510.04011463291852</c:v>
                </c:pt>
                <c:pt idx="26">
                  <c:v>427.90828696042223</c:v>
                </c:pt>
                <c:pt idx="27">
                  <c:v>444.45756077704175</c:v>
                </c:pt>
                <c:pt idx="28">
                  <c:v>498.34313299694787</c:v>
                </c:pt>
                <c:pt idx="29">
                  <c:v>631.50436951051529</c:v>
                </c:pt>
                <c:pt idx="30">
                  <c:v>585.86557888828304</c:v>
                </c:pt>
                <c:pt idx="31">
                  <c:v>627.45944475770511</c:v>
                </c:pt>
                <c:pt idx="32">
                  <c:v>756.603085131086</c:v>
                </c:pt>
                <c:pt idx="33">
                  <c:v>988.8201209252577</c:v>
                </c:pt>
                <c:pt idx="34">
                  <c:v>889.98361081686653</c:v>
                </c:pt>
                <c:pt idx="35">
                  <c:v>973.71609867531834</c:v>
                </c:pt>
                <c:pt idx="36">
                  <c:v>1132.1374794381736</c:v>
                </c:pt>
                <c:pt idx="37">
                  <c:v>1353.9237229735991</c:v>
                </c:pt>
                <c:pt idx="38">
                  <c:v>1266.990898574099</c:v>
                </c:pt>
                <c:pt idx="39">
                  <c:v>1251.7348210057148</c:v>
                </c:pt>
                <c:pt idx="40">
                  <c:v>1358.9822077336621</c:v>
                </c:pt>
                <c:pt idx="41">
                  <c:v>1468.1701172558801</c:v>
                </c:pt>
                <c:pt idx="42">
                  <c:v>1369.0825774724308</c:v>
                </c:pt>
                <c:pt idx="43">
                  <c:v>1365.5708911803235</c:v>
                </c:pt>
                <c:pt idx="44">
                  <c:v>1356.243751567737</c:v>
                </c:pt>
                <c:pt idx="45">
                  <c:v>1615.6140784807535</c:v>
                </c:pt>
                <c:pt idx="46">
                  <c:v>1601.0427123878649</c:v>
                </c:pt>
                <c:pt idx="47">
                  <c:v>1542.1931183018455</c:v>
                </c:pt>
                <c:pt idx="48">
                  <c:v>1513.6515982268052</c:v>
                </c:pt>
                <c:pt idx="49">
                  <c:v>1797.1488635080968</c:v>
                </c:pt>
                <c:pt idx="50">
                  <c:v>1731.2434086091184</c:v>
                </c:pt>
                <c:pt idx="51">
                  <c:v>1738.496229172737</c:v>
                </c:pt>
                <c:pt idx="52">
                  <c:v>1762.2491454917231</c:v>
                </c:pt>
                <c:pt idx="53">
                  <c:v>1955.6364121556069</c:v>
                </c:pt>
                <c:pt idx="54">
                  <c:v>1970.4689700840297</c:v>
                </c:pt>
                <c:pt idx="55">
                  <c:v>1882.331144683282</c:v>
                </c:pt>
                <c:pt idx="56">
                  <c:v>2092.3036604743334</c:v>
                </c:pt>
                <c:pt idx="57">
                  <c:v>2398.2151330077172</c:v>
                </c:pt>
                <c:pt idx="58">
                  <c:v>2137.0145459452001</c:v>
                </c:pt>
                <c:pt idx="59">
                  <c:v>2147.4892533776197</c:v>
                </c:pt>
                <c:pt idx="60">
                  <c:v>2428.4163453298443</c:v>
                </c:pt>
                <c:pt idx="61">
                  <c:v>2756.2898284810408</c:v>
                </c:pt>
                <c:pt idx="62">
                  <c:v>2671.5642234530919</c:v>
                </c:pt>
                <c:pt idx="63">
                  <c:v>2593.1149405721194</c:v>
                </c:pt>
                <c:pt idx="64">
                  <c:v>2926.1077180821258</c:v>
                </c:pt>
                <c:pt idx="65">
                  <c:v>3106.3741746516826</c:v>
                </c:pt>
                <c:pt idx="66">
                  <c:v>2357.8449504552664</c:v>
                </c:pt>
                <c:pt idx="67">
                  <c:v>2212.5503723145935</c:v>
                </c:pt>
                <c:pt idx="68">
                  <c:v>2300.6554200889532</c:v>
                </c:pt>
                <c:pt idx="69">
                  <c:v>2161.201654221391</c:v>
                </c:pt>
                <c:pt idx="70">
                  <c:v>1706.090884716255</c:v>
                </c:pt>
                <c:pt idx="71">
                  <c:v>1731.2016124970567</c:v>
                </c:pt>
                <c:pt idx="72">
                  <c:v>1635.9864062425991</c:v>
                </c:pt>
                <c:pt idx="73">
                  <c:v>1588.8779449107851</c:v>
                </c:pt>
                <c:pt idx="74">
                  <c:v>1439.4945356102864</c:v>
                </c:pt>
                <c:pt idx="75">
                  <c:v>1409.0337777291761</c:v>
                </c:pt>
                <c:pt idx="76">
                  <c:v>1528.429909470166</c:v>
                </c:pt>
                <c:pt idx="77">
                  <c:v>1675.938405736571</c:v>
                </c:pt>
                <c:pt idx="78">
                  <c:v>1557.377277552406</c:v>
                </c:pt>
                <c:pt idx="79">
                  <c:v>1557.8831805431898</c:v>
                </c:pt>
                <c:pt idx="80">
                  <c:v>1377.6241179782828</c:v>
                </c:pt>
                <c:pt idx="81">
                  <c:v>2161.9005606090132</c:v>
                </c:pt>
                <c:pt idx="82">
                  <c:v>1985.6894046779173</c:v>
                </c:pt>
                <c:pt idx="83">
                  <c:v>1855.1444873910652</c:v>
                </c:pt>
                <c:pt idx="84">
                  <c:v>1867.2131839468479</c:v>
                </c:pt>
                <c:pt idx="85">
                  <c:v>1168.3714701917584</c:v>
                </c:pt>
                <c:pt idx="86">
                  <c:v>1381.7322687441224</c:v>
                </c:pt>
                <c:pt idx="87">
                  <c:v>1457.5034640306783</c:v>
                </c:pt>
                <c:pt idx="88">
                  <c:v>1451.4076103979316</c:v>
                </c:pt>
                <c:pt idx="89">
                  <c:v>1389.3336659491551</c:v>
                </c:pt>
                <c:pt idx="90">
                  <c:v>1475.1775513398643</c:v>
                </c:pt>
                <c:pt idx="91">
                  <c:v>1437.66266582358</c:v>
                </c:pt>
                <c:pt idx="92">
                  <c:v>1441.9987441729249</c:v>
                </c:pt>
                <c:pt idx="93">
                  <c:v>1466.3719221574806</c:v>
                </c:pt>
                <c:pt idx="94">
                  <c:v>1473.3814179643377</c:v>
                </c:pt>
                <c:pt idx="95">
                  <c:v>1531.564730590251</c:v>
                </c:pt>
                <c:pt idx="96">
                  <c:v>1680.5885079860604</c:v>
                </c:pt>
                <c:pt idx="97">
                  <c:v>1944.9545151555969</c:v>
                </c:pt>
                <c:pt idx="98">
                  <c:v>1915.7448779895115</c:v>
                </c:pt>
                <c:pt idx="99">
                  <c:v>1995.567855749485</c:v>
                </c:pt>
                <c:pt idx="100">
                  <c:v>2283.5103933905098</c:v>
                </c:pt>
                <c:pt idx="101">
                  <c:v>3263.6688936847549</c:v>
                </c:pt>
                <c:pt idx="102">
                  <c:v>3246.8773757754361</c:v>
                </c:pt>
                <c:pt idx="103">
                  <c:v>3468.7636318109812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CD9-254F-A252-1313D8187CA5}"/>
            </c:ext>
          </c:extLst>
        </c:ser>
        <c:ser>
          <c:idx val="2"/>
          <c:order val="2"/>
          <c:tx>
            <c:strRef>
              <c:f>'Part 2 Question 1'!$O$2</c:f>
              <c:strCache>
                <c:ptCount val="1"/>
                <c:pt idx="0">
                  <c:v>2 Period Moving MA Forecast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'Part 2 Question 1'!$L$3:$L$106</c:f>
              <c:numCache>
                <c:formatCode>General</c:formatCode>
                <c:ptCount val="10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</c:numCache>
            </c:numRef>
          </c:xVal>
          <c:yVal>
            <c:numRef>
              <c:f>'Part 2 Question 1'!$O$3:$O$106</c:f>
              <c:numCache>
                <c:formatCode>General</c:formatCode>
                <c:ptCount val="104"/>
                <c:pt idx="2">
                  <c:v>21.544999955000002</c:v>
                </c:pt>
                <c:pt idx="3">
                  <c:v>28.05949992</c:v>
                </c:pt>
                <c:pt idx="4">
                  <c:v>37.017999889999999</c:v>
                </c:pt>
                <c:pt idx="5">
                  <c:v>54.543999849999999</c:v>
                </c:pt>
                <c:pt idx="6">
                  <c:v>73.192999839999999</c:v>
                </c:pt>
                <c:pt idx="7">
                  <c:v>84.741999864999997</c:v>
                </c:pt>
                <c:pt idx="8">
                  <c:v>94.198499914999999</c:v>
                </c:pt>
                <c:pt idx="9">
                  <c:v>115.615499985</c:v>
                </c:pt>
                <c:pt idx="10">
                  <c:v>132.28599980000001</c:v>
                </c:pt>
                <c:pt idx="11">
                  <c:v>136.84999970000001</c:v>
                </c:pt>
                <c:pt idx="12">
                  <c:v>159.24449970000001</c:v>
                </c:pt>
                <c:pt idx="13">
                  <c:v>195.05049965000001</c:v>
                </c:pt>
                <c:pt idx="14">
                  <c:v>221.1374998</c:v>
                </c:pt>
                <c:pt idx="15">
                  <c:v>247.63299965000002</c:v>
                </c:pt>
                <c:pt idx="16">
                  <c:v>270.24699925000004</c:v>
                </c:pt>
                <c:pt idx="17">
                  <c:v>294.71899940000003</c:v>
                </c:pt>
                <c:pt idx="18">
                  <c:v>308.16499950000002</c:v>
                </c:pt>
                <c:pt idx="19">
                  <c:v>361.1224995</c:v>
                </c:pt>
                <c:pt idx="20">
                  <c:v>449.77099944999998</c:v>
                </c:pt>
                <c:pt idx="21">
                  <c:v>587.84749935000002</c:v>
                </c:pt>
                <c:pt idx="22">
                  <c:v>566.81999969999993</c:v>
                </c:pt>
                <c:pt idx="23">
                  <c:v>405.13649989999999</c:v>
                </c:pt>
                <c:pt idx="24">
                  <c:v>392.31899974999999</c:v>
                </c:pt>
                <c:pt idx="25">
                  <c:v>471.79949950000002</c:v>
                </c:pt>
                <c:pt idx="26">
                  <c:v>471.41649959999995</c:v>
                </c:pt>
                <c:pt idx="27">
                  <c:v>428.61099954999997</c:v>
                </c:pt>
                <c:pt idx="28">
                  <c:v>479.53249930000004</c:v>
                </c:pt>
                <c:pt idx="29">
                  <c:v>586.51949884999999</c:v>
                </c:pt>
                <c:pt idx="30">
                  <c:v>618.78999905000001</c:v>
                </c:pt>
                <c:pt idx="31">
                  <c:v>606.19549944999994</c:v>
                </c:pt>
                <c:pt idx="32">
                  <c:v>711.74399949999997</c:v>
                </c:pt>
                <c:pt idx="33">
                  <c:v>914.43299890000003</c:v>
                </c:pt>
                <c:pt idx="34">
                  <c:v>954.80149864999998</c:v>
                </c:pt>
                <c:pt idx="35">
                  <c:v>930.105999</c:v>
                </c:pt>
                <c:pt idx="36">
                  <c:v>1080.8849983499999</c:v>
                </c:pt>
                <c:pt idx="37">
                  <c:v>1286.9279974999999</c:v>
                </c:pt>
                <c:pt idx="38">
                  <c:v>1326.0269985</c:v>
                </c:pt>
                <c:pt idx="39">
                  <c:v>1247.5644990000001</c:v>
                </c:pt>
                <c:pt idx="40">
                  <c:v>1315.9794980000001</c:v>
                </c:pt>
                <c:pt idx="41">
                  <c:v>1438.5649985</c:v>
                </c:pt>
                <c:pt idx="42">
                  <c:v>1419.7924994999998</c:v>
                </c:pt>
                <c:pt idx="43">
                  <c:v>1355.4809989999999</c:v>
                </c:pt>
                <c:pt idx="44">
                  <c:v>1359.4249970000001</c:v>
                </c:pt>
                <c:pt idx="45">
                  <c:v>1514.7979965</c:v>
                </c:pt>
                <c:pt idx="46">
                  <c:v>1636.5919974999999</c:v>
                </c:pt>
                <c:pt idx="47">
                  <c:v>1563.140997</c:v>
                </c:pt>
                <c:pt idx="48">
                  <c:v>1517.8324965000002</c:v>
                </c:pt>
                <c:pt idx="49">
                  <c:v>1684.8364985000001</c:v>
                </c:pt>
                <c:pt idx="50">
                  <c:v>1789.318499</c:v>
                </c:pt>
                <c:pt idx="51">
                  <c:v>1728.0979980000002</c:v>
                </c:pt>
                <c:pt idx="52">
                  <c:v>1753.9524974999999</c:v>
                </c:pt>
                <c:pt idx="53">
                  <c:v>1884.0129984999999</c:v>
                </c:pt>
                <c:pt idx="54">
                  <c:v>1987.0929984999998</c:v>
                </c:pt>
                <c:pt idx="55">
                  <c:v>1917.9364965</c:v>
                </c:pt>
                <c:pt idx="56">
                  <c:v>2001.3839950000001</c:v>
                </c:pt>
                <c:pt idx="57">
                  <c:v>2304.8214950000001</c:v>
                </c:pt>
                <c:pt idx="58">
                  <c:v>2272.7769964999998</c:v>
                </c:pt>
                <c:pt idx="59">
                  <c:v>2113.303997</c:v>
                </c:pt>
                <c:pt idx="60">
                  <c:v>2321.5969964999999</c:v>
                </c:pt>
                <c:pt idx="61">
                  <c:v>2662.6429980000003</c:v>
                </c:pt>
                <c:pt idx="62">
                  <c:v>2742</c:v>
                </c:pt>
                <c:pt idx="63">
                  <c:v>2613.5</c:v>
                </c:pt>
                <c:pt idx="64">
                  <c:v>2789</c:v>
                </c:pt>
                <c:pt idx="65">
                  <c:v>3075.5</c:v>
                </c:pt>
                <c:pt idx="66">
                  <c:v>2666.5</c:v>
                </c:pt>
                <c:pt idx="67">
                  <c:v>2182</c:v>
                </c:pt>
                <c:pt idx="68">
                  <c:v>2250</c:v>
                </c:pt>
                <c:pt idx="69">
                  <c:v>2225</c:v>
                </c:pt>
                <c:pt idx="70">
                  <c:v>1865</c:v>
                </c:pt>
                <c:pt idx="71">
                  <c:v>1669</c:v>
                </c:pt>
                <c:pt idx="72">
                  <c:v>1675.5</c:v>
                </c:pt>
                <c:pt idx="73">
                  <c:v>1596</c:v>
                </c:pt>
                <c:pt idx="74">
                  <c:v>1491.5</c:v>
                </c:pt>
                <c:pt idx="75">
                  <c:v>1403.5</c:v>
                </c:pt>
                <c:pt idx="76">
                  <c:v>1479</c:v>
                </c:pt>
                <c:pt idx="77">
                  <c:v>1633</c:v>
                </c:pt>
                <c:pt idx="78">
                  <c:v>1620</c:v>
                </c:pt>
                <c:pt idx="79">
                  <c:v>1544</c:v>
                </c:pt>
                <c:pt idx="80">
                  <c:v>1447</c:v>
                </c:pt>
                <c:pt idx="81">
                  <c:v>1839.5</c:v>
                </c:pt>
                <c:pt idx="82">
                  <c:v>2144</c:v>
                </c:pt>
                <c:pt idx="83">
                  <c:v>1885</c:v>
                </c:pt>
                <c:pt idx="84">
                  <c:v>1847.5</c:v>
                </c:pt>
                <c:pt idx="85">
                  <c:v>1438.5</c:v>
                </c:pt>
                <c:pt idx="86">
                  <c:v>1219</c:v>
                </c:pt>
                <c:pt idx="87">
                  <c:v>1453</c:v>
                </c:pt>
                <c:pt idx="88">
                  <c:v>1462.5</c:v>
                </c:pt>
                <c:pt idx="89">
                  <c:v>1412.5</c:v>
                </c:pt>
                <c:pt idx="90">
                  <c:v>1435</c:v>
                </c:pt>
                <c:pt idx="91">
                  <c:v>1462</c:v>
                </c:pt>
                <c:pt idx="92">
                  <c:v>1436</c:v>
                </c:pt>
                <c:pt idx="93">
                  <c:v>1457.5</c:v>
                </c:pt>
                <c:pt idx="94">
                  <c:v>1473.5</c:v>
                </c:pt>
                <c:pt idx="95">
                  <c:v>1510</c:v>
                </c:pt>
                <c:pt idx="96">
                  <c:v>1630</c:v>
                </c:pt>
                <c:pt idx="97">
                  <c:v>1860.5</c:v>
                </c:pt>
                <c:pt idx="98">
                  <c:v>1957.5</c:v>
                </c:pt>
                <c:pt idx="99">
                  <c:v>1961.5</c:v>
                </c:pt>
                <c:pt idx="100">
                  <c:v>2182</c:v>
                </c:pt>
                <c:pt idx="101">
                  <c:v>2920</c:v>
                </c:pt>
                <c:pt idx="102">
                  <c:v>3366.5</c:v>
                </c:pt>
                <c:pt idx="103">
                  <c:v>3381.5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CD9-254F-A252-1313D8187C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2018832"/>
        <c:axId val="2101942288"/>
      </c:scatterChart>
      <c:valAx>
        <c:axId val="2102018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1942288"/>
        <c:crosses val="autoZero"/>
        <c:crossBetween val="midCat"/>
      </c:valAx>
      <c:valAx>
        <c:axId val="210194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018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6783526186927368"/>
          <c:y val="0.95190594785875404"/>
          <c:w val="0.35660708543763764"/>
          <c:h val="3.95743503308092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Actual</a:t>
            </a:r>
            <a:r>
              <a:rPr lang="en-GB" baseline="0"/>
              <a:t> Revenue vs Forecast from Holt Winters model</a:t>
            </a:r>
            <a:r>
              <a:rPr lang="en-GB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'Part 2 Question 2'!$R$1</c:f>
              <c:strCache>
                <c:ptCount val="1"/>
                <c:pt idx="0">
                  <c:v>Revs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'Part 2 Question 2'!$Q$2:$Q$105</c:f>
              <c:numCache>
                <c:formatCode>General</c:formatCode>
                <c:ptCount val="10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</c:numCache>
            </c:numRef>
          </c:xVal>
          <c:yVal>
            <c:numRef>
              <c:f>'Part 2 Question 2'!$R$2:$R$105</c:f>
              <c:numCache>
                <c:formatCode>General</c:formatCode>
                <c:ptCount val="104"/>
                <c:pt idx="0">
                  <c:v>19.539999959999999</c:v>
                </c:pt>
                <c:pt idx="1">
                  <c:v>23.54999995</c:v>
                </c:pt>
                <c:pt idx="2">
                  <c:v>32.568999890000001</c:v>
                </c:pt>
                <c:pt idx="3">
                  <c:v>41.466999889999997</c:v>
                </c:pt>
                <c:pt idx="4">
                  <c:v>67.620999810000001</c:v>
                </c:pt>
                <c:pt idx="5">
                  <c:v>78.764999869999997</c:v>
                </c:pt>
                <c:pt idx="6">
                  <c:v>90.718999859999997</c:v>
                </c:pt>
                <c:pt idx="7">
                  <c:v>97.677999970000002</c:v>
                </c:pt>
                <c:pt idx="8">
                  <c:v>133.553</c:v>
                </c:pt>
                <c:pt idx="9">
                  <c:v>131.0189996</c:v>
                </c:pt>
                <c:pt idx="10">
                  <c:v>142.6809998</c:v>
                </c:pt>
                <c:pt idx="11">
                  <c:v>175.80799959999999</c:v>
                </c:pt>
                <c:pt idx="12">
                  <c:v>214.2929997</c:v>
                </c:pt>
                <c:pt idx="13">
                  <c:v>227.98199990000001</c:v>
                </c:pt>
                <c:pt idx="14">
                  <c:v>267.28399940000003</c:v>
                </c:pt>
                <c:pt idx="15">
                  <c:v>273.2099991</c:v>
                </c:pt>
                <c:pt idx="16">
                  <c:v>316.2279997</c:v>
                </c:pt>
                <c:pt idx="17">
                  <c:v>300.10199929999999</c:v>
                </c:pt>
                <c:pt idx="18">
                  <c:v>422.14299970000002</c:v>
                </c:pt>
                <c:pt idx="19">
                  <c:v>477.39899919999999</c:v>
                </c:pt>
                <c:pt idx="20">
                  <c:v>698.29599949999999</c:v>
                </c:pt>
                <c:pt idx="21">
                  <c:v>435.34399989999997</c:v>
                </c:pt>
                <c:pt idx="22">
                  <c:v>374.92899990000001</c:v>
                </c:pt>
                <c:pt idx="23">
                  <c:v>409.70899960000003</c:v>
                </c:pt>
                <c:pt idx="24">
                  <c:v>533.88999939999997</c:v>
                </c:pt>
                <c:pt idx="25">
                  <c:v>408.9429998</c:v>
                </c:pt>
                <c:pt idx="26">
                  <c:v>448.27899930000001</c:v>
                </c:pt>
                <c:pt idx="27">
                  <c:v>510.78599930000001</c:v>
                </c:pt>
                <c:pt idx="28">
                  <c:v>662.25299840000002</c:v>
                </c:pt>
                <c:pt idx="29">
                  <c:v>575.32699969999999</c:v>
                </c:pt>
                <c:pt idx="30">
                  <c:v>637.06399920000001</c:v>
                </c:pt>
                <c:pt idx="31">
                  <c:v>786.42399980000005</c:v>
                </c:pt>
                <c:pt idx="32">
                  <c:v>1042.441998</c:v>
                </c:pt>
                <c:pt idx="33">
                  <c:v>867.16099929999996</c:v>
                </c:pt>
                <c:pt idx="34">
                  <c:v>993.05099870000004</c:v>
                </c:pt>
                <c:pt idx="35">
                  <c:v>1168.7189980000001</c:v>
                </c:pt>
                <c:pt idx="36">
                  <c:v>1405.1369970000001</c:v>
                </c:pt>
                <c:pt idx="37">
                  <c:v>1246.9169999999999</c:v>
                </c:pt>
                <c:pt idx="38">
                  <c:v>1248.211998</c:v>
                </c:pt>
                <c:pt idx="39">
                  <c:v>1383.7469980000001</c:v>
                </c:pt>
                <c:pt idx="40">
                  <c:v>1493.3829989999999</c:v>
                </c:pt>
                <c:pt idx="41">
                  <c:v>1346.202</c:v>
                </c:pt>
                <c:pt idx="42">
                  <c:v>1364.759998</c:v>
                </c:pt>
                <c:pt idx="43">
                  <c:v>1354.0899959999999</c:v>
                </c:pt>
                <c:pt idx="44">
                  <c:v>1675.505997</c:v>
                </c:pt>
                <c:pt idx="45">
                  <c:v>1597.6779979999999</c:v>
                </c:pt>
                <c:pt idx="46">
                  <c:v>1528.6039960000001</c:v>
                </c:pt>
                <c:pt idx="47">
                  <c:v>1507.060997</c:v>
                </c:pt>
                <c:pt idx="48">
                  <c:v>1862.6120000000001</c:v>
                </c:pt>
                <c:pt idx="49">
                  <c:v>1716.0249980000001</c:v>
                </c:pt>
                <c:pt idx="50">
                  <c:v>1740.1709980000001</c:v>
                </c:pt>
                <c:pt idx="51">
                  <c:v>1767.733997</c:v>
                </c:pt>
                <c:pt idx="52">
                  <c:v>2000.2919999999999</c:v>
                </c:pt>
                <c:pt idx="53">
                  <c:v>1973.8939969999999</c:v>
                </c:pt>
                <c:pt idx="54">
                  <c:v>1861.9789960000001</c:v>
                </c:pt>
                <c:pt idx="55">
                  <c:v>2140.788994</c:v>
                </c:pt>
                <c:pt idx="56">
                  <c:v>2468.8539959999998</c:v>
                </c:pt>
                <c:pt idx="57">
                  <c:v>2076.6999970000002</c:v>
                </c:pt>
                <c:pt idx="58">
                  <c:v>2149.9079969999998</c:v>
                </c:pt>
                <c:pt idx="59">
                  <c:v>2493.2859960000001</c:v>
                </c:pt>
                <c:pt idx="60">
                  <c:v>2832</c:v>
                </c:pt>
                <c:pt idx="61">
                  <c:v>2652</c:v>
                </c:pt>
                <c:pt idx="62">
                  <c:v>2575</c:v>
                </c:pt>
                <c:pt idx="63">
                  <c:v>3003</c:v>
                </c:pt>
                <c:pt idx="64">
                  <c:v>3148</c:v>
                </c:pt>
                <c:pt idx="65">
                  <c:v>2185</c:v>
                </c:pt>
                <c:pt idx="66">
                  <c:v>2179</c:v>
                </c:pt>
                <c:pt idx="67">
                  <c:v>2321</c:v>
                </c:pt>
                <c:pt idx="68">
                  <c:v>2129</c:v>
                </c:pt>
                <c:pt idx="69">
                  <c:v>1601</c:v>
                </c:pt>
                <c:pt idx="70">
                  <c:v>1737</c:v>
                </c:pt>
                <c:pt idx="71">
                  <c:v>1614</c:v>
                </c:pt>
                <c:pt idx="72">
                  <c:v>1578</c:v>
                </c:pt>
                <c:pt idx="73">
                  <c:v>1405</c:v>
                </c:pt>
                <c:pt idx="74">
                  <c:v>1402</c:v>
                </c:pt>
                <c:pt idx="75">
                  <c:v>1556</c:v>
                </c:pt>
                <c:pt idx="76">
                  <c:v>1710</c:v>
                </c:pt>
                <c:pt idx="77">
                  <c:v>1530</c:v>
                </c:pt>
                <c:pt idx="78">
                  <c:v>1558</c:v>
                </c:pt>
                <c:pt idx="79">
                  <c:v>1336</c:v>
                </c:pt>
                <c:pt idx="80">
                  <c:v>2343</c:v>
                </c:pt>
                <c:pt idx="81">
                  <c:v>1945</c:v>
                </c:pt>
                <c:pt idx="82">
                  <c:v>1825</c:v>
                </c:pt>
                <c:pt idx="83">
                  <c:v>1870</c:v>
                </c:pt>
                <c:pt idx="84">
                  <c:v>1007</c:v>
                </c:pt>
                <c:pt idx="85">
                  <c:v>1431</c:v>
                </c:pt>
                <c:pt idx="86">
                  <c:v>1475</c:v>
                </c:pt>
                <c:pt idx="87">
                  <c:v>1450</c:v>
                </c:pt>
                <c:pt idx="88">
                  <c:v>1375</c:v>
                </c:pt>
                <c:pt idx="89">
                  <c:v>1495</c:v>
                </c:pt>
                <c:pt idx="90">
                  <c:v>1429</c:v>
                </c:pt>
                <c:pt idx="91">
                  <c:v>1443</c:v>
                </c:pt>
                <c:pt idx="92">
                  <c:v>1472</c:v>
                </c:pt>
                <c:pt idx="93">
                  <c:v>1475</c:v>
                </c:pt>
                <c:pt idx="94">
                  <c:v>1545</c:v>
                </c:pt>
                <c:pt idx="95">
                  <c:v>1715</c:v>
                </c:pt>
                <c:pt idx="96">
                  <c:v>2006</c:v>
                </c:pt>
                <c:pt idx="97">
                  <c:v>1909</c:v>
                </c:pt>
                <c:pt idx="98">
                  <c:v>2014</c:v>
                </c:pt>
                <c:pt idx="99">
                  <c:v>2350</c:v>
                </c:pt>
                <c:pt idx="100">
                  <c:v>3490</c:v>
                </c:pt>
                <c:pt idx="101">
                  <c:v>3243</c:v>
                </c:pt>
                <c:pt idx="102">
                  <c:v>3520</c:v>
                </c:pt>
                <c:pt idx="103">
                  <c:v>3678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660-8E42-A0DC-8A366EE9B61C}"/>
            </c:ext>
          </c:extLst>
        </c:ser>
        <c:ser>
          <c:idx val="1"/>
          <c:order val="1"/>
          <c:tx>
            <c:strRef>
              <c:f>'Part 2 Question 2'!$S$1</c:f>
              <c:strCache>
                <c:ptCount val="1"/>
                <c:pt idx="0">
                  <c:v>Forecast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'Part 2 Question 2'!$Q$2:$Q$105</c:f>
              <c:numCache>
                <c:formatCode>General</c:formatCode>
                <c:ptCount val="10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</c:numCache>
            </c:numRef>
          </c:xVal>
          <c:yVal>
            <c:numRef>
              <c:f>'Part 2 Question 2'!$S$2:$S$105</c:f>
              <c:numCache>
                <c:formatCode>General</c:formatCode>
                <c:ptCount val="104"/>
                <c:pt idx="8">
                  <c:v>126.09991941219481</c:v>
                </c:pt>
                <c:pt idx="9">
                  <c:v>139.57591688468787</c:v>
                </c:pt>
                <c:pt idx="10">
                  <c:v>144.09500983619148</c:v>
                </c:pt>
                <c:pt idx="11">
                  <c:v>150.7850920418567</c:v>
                </c:pt>
                <c:pt idx="12">
                  <c:v>199.39480036650448</c:v>
                </c:pt>
                <c:pt idx="13">
                  <c:v>219.78893709186099</c:v>
                </c:pt>
                <c:pt idx="14">
                  <c:v>241.42867859166375</c:v>
                </c:pt>
                <c:pt idx="15">
                  <c:v>277.06959384932128</c:v>
                </c:pt>
                <c:pt idx="16">
                  <c:v>309.92202988567561</c:v>
                </c:pt>
                <c:pt idx="17">
                  <c:v>327.79806473994296</c:v>
                </c:pt>
                <c:pt idx="18">
                  <c:v>326.52639746523647</c:v>
                </c:pt>
                <c:pt idx="19">
                  <c:v>414.83796122584499</c:v>
                </c:pt>
                <c:pt idx="20">
                  <c:v>508.75688753076616</c:v>
                </c:pt>
                <c:pt idx="21">
                  <c:v>683.45200956770441</c:v>
                </c:pt>
                <c:pt idx="22">
                  <c:v>553.13436785695319</c:v>
                </c:pt>
                <c:pt idx="23">
                  <c:v>432.5790654857646</c:v>
                </c:pt>
                <c:pt idx="24">
                  <c:v>451.20987472254558</c:v>
                </c:pt>
                <c:pt idx="25">
                  <c:v>474.83735526126247</c:v>
                </c:pt>
                <c:pt idx="26">
                  <c:v>455.27963979273284</c:v>
                </c:pt>
                <c:pt idx="27">
                  <c:v>463.961366949644</c:v>
                </c:pt>
                <c:pt idx="28">
                  <c:v>545.61085461772018</c:v>
                </c:pt>
                <c:pt idx="29">
                  <c:v>589.18628996368443</c:v>
                </c:pt>
                <c:pt idx="30">
                  <c:v>625.77178157517608</c:v>
                </c:pt>
                <c:pt idx="31">
                  <c:v>669.06724099448991</c:v>
                </c:pt>
                <c:pt idx="32">
                  <c:v>830.0580352166312</c:v>
                </c:pt>
                <c:pt idx="33">
                  <c:v>962.95507808963475</c:v>
                </c:pt>
                <c:pt idx="34">
                  <c:v>972.24878301107344</c:v>
                </c:pt>
                <c:pt idx="35">
                  <c:v>1058.8833311472506</c:v>
                </c:pt>
                <c:pt idx="36">
                  <c:v>1249.7914963411206</c:v>
                </c:pt>
                <c:pt idx="37">
                  <c:v>1337.1887698855678</c:v>
                </c:pt>
                <c:pt idx="38">
                  <c:v>1381.6425307635627</c:v>
                </c:pt>
                <c:pt idx="39">
                  <c:v>1375.1693535832169</c:v>
                </c:pt>
                <c:pt idx="40">
                  <c:v>1494.4119069555129</c:v>
                </c:pt>
                <c:pt idx="41">
                  <c:v>1430.0106012465933</c:v>
                </c:pt>
                <c:pt idx="42">
                  <c:v>1452.4351228651874</c:v>
                </c:pt>
                <c:pt idx="43">
                  <c:v>1471.9928696901666</c:v>
                </c:pt>
                <c:pt idx="44">
                  <c:v>1472.5720215875706</c:v>
                </c:pt>
                <c:pt idx="45">
                  <c:v>1530.9560797145825</c:v>
                </c:pt>
                <c:pt idx="46">
                  <c:v>1662.842869689408</c:v>
                </c:pt>
                <c:pt idx="47">
                  <c:v>1649.8145862004922</c:v>
                </c:pt>
                <c:pt idx="48">
                  <c:v>1660.7952104561041</c:v>
                </c:pt>
                <c:pt idx="49">
                  <c:v>1705.539266244645</c:v>
                </c:pt>
                <c:pt idx="50">
                  <c:v>1774.3528205899715</c:v>
                </c:pt>
                <c:pt idx="51">
                  <c:v>1832.7809344682412</c:v>
                </c:pt>
                <c:pt idx="52">
                  <c:v>1939.3489742973732</c:v>
                </c:pt>
                <c:pt idx="53">
                  <c:v>1868.0065983096508</c:v>
                </c:pt>
                <c:pt idx="54">
                  <c:v>2005.4024516196521</c:v>
                </c:pt>
                <c:pt idx="55">
                  <c:v>1981.9606980248755</c:v>
                </c:pt>
                <c:pt idx="56">
                  <c:v>2272.2888888658294</c:v>
                </c:pt>
                <c:pt idx="57">
                  <c:v>2331.9261812826021</c:v>
                </c:pt>
                <c:pt idx="58">
                  <c:v>2195.9527463173486</c:v>
                </c:pt>
                <c:pt idx="59">
                  <c:v>2271.4569900075426</c:v>
                </c:pt>
                <c:pt idx="60">
                  <c:v>2620.8112283127148</c:v>
                </c:pt>
                <c:pt idx="61">
                  <c:v>2664.9980070567326</c:v>
                </c:pt>
                <c:pt idx="62">
                  <c:v>2753.3507666725104</c:v>
                </c:pt>
                <c:pt idx="63">
                  <c:v>2788.0693618802775</c:v>
                </c:pt>
                <c:pt idx="64">
                  <c:v>3157.1401903992755</c:v>
                </c:pt>
                <c:pt idx="65">
                  <c:v>3032.6160449736176</c:v>
                </c:pt>
                <c:pt idx="66">
                  <c:v>2447.4193503626352</c:v>
                </c:pt>
                <c:pt idx="67">
                  <c:v>2356.7750861706149</c:v>
                </c:pt>
                <c:pt idx="68">
                  <c:v>2409.3896299139628</c:v>
                </c:pt>
                <c:pt idx="69">
                  <c:v>1871.10043226474</c:v>
                </c:pt>
                <c:pt idx="70">
                  <c:v>1639.1260108438137</c:v>
                </c:pt>
                <c:pt idx="71">
                  <c:v>1766.4856574858225</c:v>
                </c:pt>
                <c:pt idx="72">
                  <c:v>1652.4737752213819</c:v>
                </c:pt>
                <c:pt idx="73">
                  <c:v>1212.6894838741298</c:v>
                </c:pt>
                <c:pt idx="74">
                  <c:v>1335.8944084626721</c:v>
                </c:pt>
                <c:pt idx="75">
                  <c:v>1422.9526616475127</c:v>
                </c:pt>
                <c:pt idx="76">
                  <c:v>1545.1860356042237</c:v>
                </c:pt>
                <c:pt idx="77">
                  <c:v>1352.4742064751938</c:v>
                </c:pt>
                <c:pt idx="78">
                  <c:v>1512.995851758049</c:v>
                </c:pt>
                <c:pt idx="79">
                  <c:v>1647.7373115162625</c:v>
                </c:pt>
                <c:pt idx="80">
                  <c:v>1476.945913315066</c:v>
                </c:pt>
                <c:pt idx="81">
                  <c:v>1848.5402102603905</c:v>
                </c:pt>
                <c:pt idx="82">
                  <c:v>2017.1945134146335</c:v>
                </c:pt>
                <c:pt idx="83">
                  <c:v>2008.0407373932542</c:v>
                </c:pt>
                <c:pt idx="84">
                  <c:v>2127.7166766696623</c:v>
                </c:pt>
                <c:pt idx="85">
                  <c:v>927.53559734801956</c:v>
                </c:pt>
                <c:pt idx="86">
                  <c:v>1246.6305559070779</c:v>
                </c:pt>
                <c:pt idx="87">
                  <c:v>1472.7319064796168</c:v>
                </c:pt>
                <c:pt idx="88">
                  <c:v>1540.4363131878904</c:v>
                </c:pt>
                <c:pt idx="89">
                  <c:v>1194.5190898668163</c:v>
                </c:pt>
                <c:pt idx="90">
                  <c:v>1387.5351368296081</c:v>
                </c:pt>
                <c:pt idx="91">
                  <c:v>1480.4597935721845</c:v>
                </c:pt>
                <c:pt idx="92">
                  <c:v>1540.5888517906476</c:v>
                </c:pt>
                <c:pt idx="93">
                  <c:v>1327.2685698659761</c:v>
                </c:pt>
                <c:pt idx="94">
                  <c:v>1402.1245787434405</c:v>
                </c:pt>
                <c:pt idx="95">
                  <c:v>1577.3660822842078</c:v>
                </c:pt>
                <c:pt idx="96">
                  <c:v>1793.2856820475245</c:v>
                </c:pt>
                <c:pt idx="97">
                  <c:v>1860.4697577687632</c:v>
                </c:pt>
                <c:pt idx="98">
                  <c:v>1925.6348253191713</c:v>
                </c:pt>
                <c:pt idx="99">
                  <c:v>2115.8055678530995</c:v>
                </c:pt>
                <c:pt idx="100">
                  <c:v>2467.389483693913</c:v>
                </c:pt>
                <c:pt idx="101">
                  <c:v>3224.2511009129798</c:v>
                </c:pt>
                <c:pt idx="102">
                  <c:v>3419.9251351121397</c:v>
                </c:pt>
                <c:pt idx="103">
                  <c:v>3779.5358044277359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660-8E42-A0DC-8A366EE9B6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853167"/>
        <c:axId val="606848111"/>
      </c:scatterChart>
      <c:valAx>
        <c:axId val="606853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848111"/>
        <c:crosses val="autoZero"/>
        <c:crossBetween val="midCat"/>
      </c:valAx>
      <c:valAx>
        <c:axId val="606848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8531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Revenue</a:t>
            </a:r>
            <a:r>
              <a:rPr lang="en-GB" baseline="0"/>
              <a:t> Forecast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'Part 2 Question 3'!$R$10:$R$13</c:f>
              <c:numCache>
                <c:formatCode>General</c:formatCode>
                <c:ptCount val="4"/>
                <c:pt idx="0">
                  <c:v>4083.2678879532918</c:v>
                </c:pt>
                <c:pt idx="1">
                  <c:v>4054.9383281084847</c:v>
                </c:pt>
                <c:pt idx="2">
                  <c:v>4244.7833795423685</c:v>
                </c:pt>
                <c:pt idx="3">
                  <c:v>4507.3216314866131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8AD-1B47-A086-95BA6285E1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8182095"/>
        <c:axId val="797901583"/>
      </c:scatterChart>
      <c:valAx>
        <c:axId val="1408182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901583"/>
        <c:crosses val="autoZero"/>
        <c:crossBetween val="midCat"/>
      </c:valAx>
      <c:valAx>
        <c:axId val="79790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1820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821650</xdr:colOff>
      <xdr:row>8</xdr:row>
      <xdr:rowOff>14817</xdr:rowOff>
    </xdr:from>
    <xdr:to>
      <xdr:col>16</xdr:col>
      <xdr:colOff>417560</xdr:colOff>
      <xdr:row>28</xdr:row>
      <xdr:rowOff>70235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B6ED7A0F-3B66-5E27-CFE4-C9A3D097A7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709083</xdr:colOff>
      <xdr:row>1</xdr:row>
      <xdr:rowOff>4234</xdr:rowOff>
    </xdr:from>
    <xdr:to>
      <xdr:col>17</xdr:col>
      <xdr:colOff>226483</xdr:colOff>
      <xdr:row>20</xdr:row>
      <xdr:rowOff>35983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E119284-5B12-4585-2D8D-3DEB6B5343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317499</xdr:colOff>
      <xdr:row>1</xdr:row>
      <xdr:rowOff>9524</xdr:rowOff>
    </xdr:from>
    <xdr:to>
      <xdr:col>35</xdr:col>
      <xdr:colOff>47625</xdr:colOff>
      <xdr:row>47</xdr:row>
      <xdr:rowOff>158749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5033BDF-5333-F05A-3858-DBEAFE009F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31750</xdr:colOff>
      <xdr:row>0</xdr:row>
      <xdr:rowOff>12700</xdr:rowOff>
    </xdr:from>
    <xdr:to>
      <xdr:col>30</xdr:col>
      <xdr:colOff>444500</xdr:colOff>
      <xdr:row>32</xdr:row>
      <xdr:rowOff>165100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E2AA3B5-E0B8-B488-292A-BC5467D7A9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996950</xdr:colOff>
      <xdr:row>17</xdr:row>
      <xdr:rowOff>19050</xdr:rowOff>
    </xdr:from>
    <xdr:to>
      <xdr:col>21</xdr:col>
      <xdr:colOff>171450</xdr:colOff>
      <xdr:row>31</xdr:row>
      <xdr:rowOff>82550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F24338E-318B-438B-3781-260C691450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105"/>
  <sheetViews>
    <sheetView workbookViewId="0"/>
  </sheetViews>
  <sheetFormatPr baseColWidth="10" defaultColWidth="8.83203125" defaultRowHeight="15" x14ac:dyDescent="0.2"/>
  <sheetData>
    <row r="1" spans="1:3" x14ac:dyDescent="0.2">
      <c r="A1" s="2" t="s">
        <v>1</v>
      </c>
      <c r="B1" s="2" t="s">
        <v>2</v>
      </c>
      <c r="C1" s="1" t="s">
        <v>0</v>
      </c>
    </row>
    <row r="2" spans="1:3" x14ac:dyDescent="0.2">
      <c r="A2">
        <v>19794</v>
      </c>
      <c r="B2">
        <v>19.539999959999999</v>
      </c>
      <c r="C2">
        <v>1</v>
      </c>
    </row>
    <row r="3" spans="1:3" x14ac:dyDescent="0.2">
      <c r="A3">
        <v>19801</v>
      </c>
      <c r="B3">
        <v>23.54999995</v>
      </c>
      <c r="C3">
        <v>2</v>
      </c>
    </row>
    <row r="4" spans="1:3" x14ac:dyDescent="0.2">
      <c r="A4">
        <v>19802</v>
      </c>
      <c r="B4">
        <v>32.568999890000001</v>
      </c>
      <c r="C4">
        <v>3</v>
      </c>
    </row>
    <row r="5" spans="1:3" x14ac:dyDescent="0.2">
      <c r="A5">
        <v>19803</v>
      </c>
      <c r="B5">
        <v>41.466999889999997</v>
      </c>
      <c r="C5">
        <v>4</v>
      </c>
    </row>
    <row r="6" spans="1:3" x14ac:dyDescent="0.2">
      <c r="A6">
        <v>19804</v>
      </c>
      <c r="B6">
        <v>67.620999810000001</v>
      </c>
      <c r="C6">
        <v>5</v>
      </c>
    </row>
    <row r="7" spans="1:3" x14ac:dyDescent="0.2">
      <c r="A7">
        <v>19811</v>
      </c>
      <c r="B7">
        <v>78.764999869999997</v>
      </c>
      <c r="C7">
        <v>6</v>
      </c>
    </row>
    <row r="8" spans="1:3" x14ac:dyDescent="0.2">
      <c r="A8">
        <v>19812</v>
      </c>
      <c r="B8">
        <v>90.718999859999997</v>
      </c>
      <c r="C8">
        <v>7</v>
      </c>
    </row>
    <row r="9" spans="1:3" x14ac:dyDescent="0.2">
      <c r="A9">
        <v>19813</v>
      </c>
      <c r="B9">
        <v>97.677999970000002</v>
      </c>
      <c r="C9">
        <v>8</v>
      </c>
    </row>
    <row r="10" spans="1:3" x14ac:dyDescent="0.2">
      <c r="A10">
        <v>19814</v>
      </c>
      <c r="B10">
        <v>133.553</v>
      </c>
      <c r="C10">
        <v>9</v>
      </c>
    </row>
    <row r="11" spans="1:3" x14ac:dyDescent="0.2">
      <c r="A11">
        <v>19821</v>
      </c>
      <c r="B11">
        <v>131.0189996</v>
      </c>
      <c r="C11">
        <v>10</v>
      </c>
    </row>
    <row r="12" spans="1:3" x14ac:dyDescent="0.2">
      <c r="A12">
        <v>19822</v>
      </c>
      <c r="B12">
        <v>142.6809998</v>
      </c>
      <c r="C12">
        <v>11</v>
      </c>
    </row>
    <row r="13" spans="1:3" x14ac:dyDescent="0.2">
      <c r="A13">
        <v>19823</v>
      </c>
      <c r="B13">
        <v>175.80799959999999</v>
      </c>
      <c r="C13">
        <v>12</v>
      </c>
    </row>
    <row r="14" spans="1:3" x14ac:dyDescent="0.2">
      <c r="A14">
        <v>19824</v>
      </c>
      <c r="B14">
        <v>214.2929997</v>
      </c>
      <c r="C14">
        <v>13</v>
      </c>
    </row>
    <row r="15" spans="1:3" x14ac:dyDescent="0.2">
      <c r="A15">
        <v>19831</v>
      </c>
      <c r="B15">
        <v>227.98199990000001</v>
      </c>
      <c r="C15">
        <v>14</v>
      </c>
    </row>
    <row r="16" spans="1:3" x14ac:dyDescent="0.2">
      <c r="A16">
        <v>19832</v>
      </c>
      <c r="B16">
        <v>267.28399940000003</v>
      </c>
      <c r="C16">
        <v>15</v>
      </c>
    </row>
    <row r="17" spans="1:3" x14ac:dyDescent="0.2">
      <c r="A17">
        <v>19833</v>
      </c>
      <c r="B17">
        <v>273.2099991</v>
      </c>
      <c r="C17">
        <v>16</v>
      </c>
    </row>
    <row r="18" spans="1:3" x14ac:dyDescent="0.2">
      <c r="A18">
        <v>19834</v>
      </c>
      <c r="B18">
        <v>316.2279997</v>
      </c>
      <c r="C18">
        <v>17</v>
      </c>
    </row>
    <row r="19" spans="1:3" x14ac:dyDescent="0.2">
      <c r="A19">
        <v>19841</v>
      </c>
      <c r="B19">
        <v>300.10199929999999</v>
      </c>
      <c r="C19">
        <v>18</v>
      </c>
    </row>
    <row r="20" spans="1:3" x14ac:dyDescent="0.2">
      <c r="A20">
        <v>19842</v>
      </c>
      <c r="B20">
        <v>422.14299970000002</v>
      </c>
      <c r="C20">
        <v>19</v>
      </c>
    </row>
    <row r="21" spans="1:3" x14ac:dyDescent="0.2">
      <c r="A21">
        <v>19843</v>
      </c>
      <c r="B21">
        <v>477.39899919999999</v>
      </c>
      <c r="C21">
        <v>20</v>
      </c>
    </row>
    <row r="22" spans="1:3" x14ac:dyDescent="0.2">
      <c r="A22">
        <v>19844</v>
      </c>
      <c r="B22">
        <v>698.29599949999999</v>
      </c>
      <c r="C22">
        <v>21</v>
      </c>
    </row>
    <row r="23" spans="1:3" x14ac:dyDescent="0.2">
      <c r="A23">
        <v>19851</v>
      </c>
      <c r="B23">
        <v>435.34399989999997</v>
      </c>
      <c r="C23">
        <v>22</v>
      </c>
    </row>
    <row r="24" spans="1:3" x14ac:dyDescent="0.2">
      <c r="A24">
        <v>19852</v>
      </c>
      <c r="B24">
        <v>374.92899990000001</v>
      </c>
      <c r="C24">
        <v>23</v>
      </c>
    </row>
    <row r="25" spans="1:3" x14ac:dyDescent="0.2">
      <c r="A25">
        <v>19853</v>
      </c>
      <c r="B25">
        <v>409.70899960000003</v>
      </c>
      <c r="C25">
        <v>24</v>
      </c>
    </row>
    <row r="26" spans="1:3" x14ac:dyDescent="0.2">
      <c r="A26">
        <v>19854</v>
      </c>
      <c r="B26">
        <v>533.88999939999997</v>
      </c>
      <c r="C26">
        <v>25</v>
      </c>
    </row>
    <row r="27" spans="1:3" x14ac:dyDescent="0.2">
      <c r="A27">
        <v>19861</v>
      </c>
      <c r="B27">
        <v>408.9429998</v>
      </c>
      <c r="C27">
        <v>26</v>
      </c>
    </row>
    <row r="28" spans="1:3" x14ac:dyDescent="0.2">
      <c r="A28">
        <v>19862</v>
      </c>
      <c r="B28">
        <v>448.27899930000001</v>
      </c>
      <c r="C28">
        <v>27</v>
      </c>
    </row>
    <row r="29" spans="1:3" x14ac:dyDescent="0.2">
      <c r="A29">
        <v>19863</v>
      </c>
      <c r="B29">
        <v>510.78599930000001</v>
      </c>
      <c r="C29">
        <v>28</v>
      </c>
    </row>
    <row r="30" spans="1:3" x14ac:dyDescent="0.2">
      <c r="A30">
        <v>19864</v>
      </c>
      <c r="B30">
        <v>662.25299840000002</v>
      </c>
      <c r="C30">
        <v>29</v>
      </c>
    </row>
    <row r="31" spans="1:3" x14ac:dyDescent="0.2">
      <c r="A31">
        <v>19871</v>
      </c>
      <c r="B31">
        <v>575.32699969999999</v>
      </c>
      <c r="C31">
        <v>30</v>
      </c>
    </row>
    <row r="32" spans="1:3" x14ac:dyDescent="0.2">
      <c r="A32">
        <v>19872</v>
      </c>
      <c r="B32">
        <v>637.06399920000001</v>
      </c>
      <c r="C32">
        <v>31</v>
      </c>
    </row>
    <row r="33" spans="1:3" x14ac:dyDescent="0.2">
      <c r="A33">
        <v>19873</v>
      </c>
      <c r="B33">
        <v>786.42399980000005</v>
      </c>
      <c r="C33">
        <v>32</v>
      </c>
    </row>
    <row r="34" spans="1:3" x14ac:dyDescent="0.2">
      <c r="A34">
        <v>19874</v>
      </c>
      <c r="B34">
        <v>1042.441998</v>
      </c>
      <c r="C34">
        <v>33</v>
      </c>
    </row>
    <row r="35" spans="1:3" x14ac:dyDescent="0.2">
      <c r="A35">
        <v>19881</v>
      </c>
      <c r="B35">
        <v>867.16099929999996</v>
      </c>
      <c r="C35">
        <v>34</v>
      </c>
    </row>
    <row r="36" spans="1:3" x14ac:dyDescent="0.2">
      <c r="A36">
        <v>19882</v>
      </c>
      <c r="B36">
        <v>993.05099870000004</v>
      </c>
      <c r="C36">
        <v>35</v>
      </c>
    </row>
    <row r="37" spans="1:3" x14ac:dyDescent="0.2">
      <c r="A37">
        <v>19883</v>
      </c>
      <c r="B37">
        <v>1168.7189980000001</v>
      </c>
      <c r="C37">
        <v>36</v>
      </c>
    </row>
    <row r="38" spans="1:3" x14ac:dyDescent="0.2">
      <c r="A38">
        <v>19884</v>
      </c>
      <c r="B38">
        <v>1405.1369970000001</v>
      </c>
      <c r="C38">
        <v>37</v>
      </c>
    </row>
    <row r="39" spans="1:3" x14ac:dyDescent="0.2">
      <c r="A39">
        <v>19891</v>
      </c>
      <c r="B39">
        <v>1246.9169999999999</v>
      </c>
      <c r="C39">
        <v>38</v>
      </c>
    </row>
    <row r="40" spans="1:3" x14ac:dyDescent="0.2">
      <c r="A40">
        <v>19892</v>
      </c>
      <c r="B40">
        <v>1248.211998</v>
      </c>
      <c r="C40">
        <v>39</v>
      </c>
    </row>
    <row r="41" spans="1:3" x14ac:dyDescent="0.2">
      <c r="A41">
        <v>19893</v>
      </c>
      <c r="B41">
        <v>1383.7469980000001</v>
      </c>
      <c r="C41">
        <v>40</v>
      </c>
    </row>
    <row r="42" spans="1:3" x14ac:dyDescent="0.2">
      <c r="A42">
        <v>19894</v>
      </c>
      <c r="B42">
        <v>1493.3829989999999</v>
      </c>
      <c r="C42">
        <v>41</v>
      </c>
    </row>
    <row r="43" spans="1:3" x14ac:dyDescent="0.2">
      <c r="A43">
        <v>19901</v>
      </c>
      <c r="B43">
        <v>1346.202</v>
      </c>
      <c r="C43">
        <v>42</v>
      </c>
    </row>
    <row r="44" spans="1:3" x14ac:dyDescent="0.2">
      <c r="A44">
        <v>19902</v>
      </c>
      <c r="B44">
        <v>1364.759998</v>
      </c>
      <c r="C44">
        <v>43</v>
      </c>
    </row>
    <row r="45" spans="1:3" x14ac:dyDescent="0.2">
      <c r="A45">
        <v>19903</v>
      </c>
      <c r="B45">
        <v>1354.0899959999999</v>
      </c>
      <c r="C45">
        <v>44</v>
      </c>
    </row>
    <row r="46" spans="1:3" x14ac:dyDescent="0.2">
      <c r="A46">
        <v>19904</v>
      </c>
      <c r="B46">
        <v>1675.505997</v>
      </c>
      <c r="C46">
        <v>45</v>
      </c>
    </row>
    <row r="47" spans="1:3" x14ac:dyDescent="0.2">
      <c r="A47">
        <v>19911</v>
      </c>
      <c r="B47">
        <v>1597.6779979999999</v>
      </c>
      <c r="C47">
        <v>46</v>
      </c>
    </row>
    <row r="48" spans="1:3" x14ac:dyDescent="0.2">
      <c r="A48">
        <v>19912</v>
      </c>
      <c r="B48">
        <v>1528.6039960000001</v>
      </c>
      <c r="C48">
        <v>47</v>
      </c>
    </row>
    <row r="49" spans="1:3" x14ac:dyDescent="0.2">
      <c r="A49">
        <v>19913</v>
      </c>
      <c r="B49">
        <v>1507.060997</v>
      </c>
      <c r="C49">
        <v>48</v>
      </c>
    </row>
    <row r="50" spans="1:3" x14ac:dyDescent="0.2">
      <c r="A50">
        <v>19914</v>
      </c>
      <c r="B50">
        <v>1862.6120000000001</v>
      </c>
      <c r="C50">
        <v>49</v>
      </c>
    </row>
    <row r="51" spans="1:3" x14ac:dyDescent="0.2">
      <c r="A51">
        <v>19921</v>
      </c>
      <c r="B51">
        <v>1716.0249980000001</v>
      </c>
      <c r="C51">
        <v>50</v>
      </c>
    </row>
    <row r="52" spans="1:3" x14ac:dyDescent="0.2">
      <c r="A52">
        <v>19922</v>
      </c>
      <c r="B52">
        <v>1740.1709980000001</v>
      </c>
      <c r="C52">
        <v>51</v>
      </c>
    </row>
    <row r="53" spans="1:3" x14ac:dyDescent="0.2">
      <c r="A53">
        <v>19923</v>
      </c>
      <c r="B53">
        <v>1767.733997</v>
      </c>
      <c r="C53">
        <v>52</v>
      </c>
    </row>
    <row r="54" spans="1:3" x14ac:dyDescent="0.2">
      <c r="A54">
        <v>19924</v>
      </c>
      <c r="B54">
        <v>2000.2919999999999</v>
      </c>
      <c r="C54">
        <v>53</v>
      </c>
    </row>
    <row r="55" spans="1:3" x14ac:dyDescent="0.2">
      <c r="A55">
        <v>19931</v>
      </c>
      <c r="B55">
        <v>1973.8939969999999</v>
      </c>
      <c r="C55">
        <v>54</v>
      </c>
    </row>
    <row r="56" spans="1:3" x14ac:dyDescent="0.2">
      <c r="A56">
        <v>19932</v>
      </c>
      <c r="B56">
        <v>1861.9789960000001</v>
      </c>
      <c r="C56">
        <v>55</v>
      </c>
    </row>
    <row r="57" spans="1:3" x14ac:dyDescent="0.2">
      <c r="A57">
        <v>19933</v>
      </c>
      <c r="B57">
        <v>2140.788994</v>
      </c>
      <c r="C57">
        <v>56</v>
      </c>
    </row>
    <row r="58" spans="1:3" x14ac:dyDescent="0.2">
      <c r="A58">
        <v>19934</v>
      </c>
      <c r="B58">
        <v>2468.8539959999998</v>
      </c>
      <c r="C58">
        <v>57</v>
      </c>
    </row>
    <row r="59" spans="1:3" x14ac:dyDescent="0.2">
      <c r="A59">
        <v>19941</v>
      </c>
      <c r="B59">
        <v>2076.6999970000002</v>
      </c>
      <c r="C59">
        <v>58</v>
      </c>
    </row>
    <row r="60" spans="1:3" x14ac:dyDescent="0.2">
      <c r="A60">
        <v>19942</v>
      </c>
      <c r="B60">
        <v>2149.9079969999998</v>
      </c>
      <c r="C60">
        <v>59</v>
      </c>
    </row>
    <row r="61" spans="1:3" x14ac:dyDescent="0.2">
      <c r="A61">
        <v>19943</v>
      </c>
      <c r="B61">
        <v>2493.2859960000001</v>
      </c>
      <c r="C61">
        <v>60</v>
      </c>
    </row>
    <row r="62" spans="1:3" x14ac:dyDescent="0.2">
      <c r="A62">
        <v>19944</v>
      </c>
      <c r="B62">
        <v>2832</v>
      </c>
      <c r="C62">
        <v>61</v>
      </c>
    </row>
    <row r="63" spans="1:3" x14ac:dyDescent="0.2">
      <c r="A63">
        <v>19951</v>
      </c>
      <c r="B63">
        <v>2652</v>
      </c>
      <c r="C63">
        <v>62</v>
      </c>
    </row>
    <row r="64" spans="1:3" x14ac:dyDescent="0.2">
      <c r="A64">
        <v>19952</v>
      </c>
      <c r="B64">
        <v>2575</v>
      </c>
      <c r="C64">
        <v>63</v>
      </c>
    </row>
    <row r="65" spans="1:3" x14ac:dyDescent="0.2">
      <c r="A65">
        <v>19953</v>
      </c>
      <c r="B65">
        <v>3003</v>
      </c>
      <c r="C65">
        <v>64</v>
      </c>
    </row>
    <row r="66" spans="1:3" x14ac:dyDescent="0.2">
      <c r="A66">
        <v>19954</v>
      </c>
      <c r="B66">
        <v>3148</v>
      </c>
      <c r="C66">
        <v>65</v>
      </c>
    </row>
    <row r="67" spans="1:3" x14ac:dyDescent="0.2">
      <c r="A67">
        <v>19961</v>
      </c>
      <c r="B67">
        <v>2185</v>
      </c>
      <c r="C67">
        <v>66</v>
      </c>
    </row>
    <row r="68" spans="1:3" x14ac:dyDescent="0.2">
      <c r="A68">
        <v>19962</v>
      </c>
      <c r="B68">
        <v>2179</v>
      </c>
      <c r="C68">
        <v>67</v>
      </c>
    </row>
    <row r="69" spans="1:3" x14ac:dyDescent="0.2">
      <c r="A69">
        <v>19963</v>
      </c>
      <c r="B69">
        <v>2321</v>
      </c>
      <c r="C69">
        <v>68</v>
      </c>
    </row>
    <row r="70" spans="1:3" x14ac:dyDescent="0.2">
      <c r="A70">
        <v>19964</v>
      </c>
      <c r="B70">
        <v>2129</v>
      </c>
      <c r="C70">
        <v>69</v>
      </c>
    </row>
    <row r="71" spans="1:3" x14ac:dyDescent="0.2">
      <c r="A71">
        <v>19971</v>
      </c>
      <c r="B71">
        <v>1601</v>
      </c>
      <c r="C71">
        <v>70</v>
      </c>
    </row>
    <row r="72" spans="1:3" x14ac:dyDescent="0.2">
      <c r="A72">
        <v>19972</v>
      </c>
      <c r="B72">
        <v>1737</v>
      </c>
      <c r="C72">
        <v>71</v>
      </c>
    </row>
    <row r="73" spans="1:3" x14ac:dyDescent="0.2">
      <c r="A73">
        <v>19973</v>
      </c>
      <c r="B73">
        <v>1614</v>
      </c>
      <c r="C73">
        <v>72</v>
      </c>
    </row>
    <row r="74" spans="1:3" x14ac:dyDescent="0.2">
      <c r="A74">
        <v>19974</v>
      </c>
      <c r="B74">
        <v>1578</v>
      </c>
      <c r="C74">
        <v>73</v>
      </c>
    </row>
    <row r="75" spans="1:3" x14ac:dyDescent="0.2">
      <c r="A75">
        <v>19981</v>
      </c>
      <c r="B75">
        <v>1405</v>
      </c>
      <c r="C75">
        <v>74</v>
      </c>
    </row>
    <row r="76" spans="1:3" x14ac:dyDescent="0.2">
      <c r="A76">
        <v>19982</v>
      </c>
      <c r="B76">
        <v>1402</v>
      </c>
      <c r="C76">
        <v>75</v>
      </c>
    </row>
    <row r="77" spans="1:3" x14ac:dyDescent="0.2">
      <c r="A77">
        <v>19983</v>
      </c>
      <c r="B77">
        <v>1556</v>
      </c>
      <c r="C77">
        <v>76</v>
      </c>
    </row>
    <row r="78" spans="1:3" x14ac:dyDescent="0.2">
      <c r="A78">
        <v>19984</v>
      </c>
      <c r="B78">
        <v>1710</v>
      </c>
      <c r="C78">
        <v>77</v>
      </c>
    </row>
    <row r="79" spans="1:3" x14ac:dyDescent="0.2">
      <c r="A79">
        <v>19991</v>
      </c>
      <c r="B79">
        <v>1530</v>
      </c>
      <c r="C79">
        <v>78</v>
      </c>
    </row>
    <row r="80" spans="1:3" x14ac:dyDescent="0.2">
      <c r="A80">
        <v>19992</v>
      </c>
      <c r="B80">
        <v>1558</v>
      </c>
      <c r="C80">
        <v>79</v>
      </c>
    </row>
    <row r="81" spans="1:3" x14ac:dyDescent="0.2">
      <c r="A81">
        <v>19993</v>
      </c>
      <c r="B81">
        <v>1336</v>
      </c>
      <c r="C81">
        <v>80</v>
      </c>
    </row>
    <row r="82" spans="1:3" x14ac:dyDescent="0.2">
      <c r="A82">
        <v>19994</v>
      </c>
      <c r="B82">
        <v>2343</v>
      </c>
      <c r="C82">
        <v>81</v>
      </c>
    </row>
    <row r="83" spans="1:3" x14ac:dyDescent="0.2">
      <c r="A83">
        <v>20001</v>
      </c>
      <c r="B83">
        <v>1945</v>
      </c>
      <c r="C83">
        <v>82</v>
      </c>
    </row>
    <row r="84" spans="1:3" x14ac:dyDescent="0.2">
      <c r="A84">
        <v>20002</v>
      </c>
      <c r="B84">
        <v>1825</v>
      </c>
      <c r="C84">
        <v>83</v>
      </c>
    </row>
    <row r="85" spans="1:3" x14ac:dyDescent="0.2">
      <c r="A85">
        <v>20003</v>
      </c>
      <c r="B85">
        <v>1870</v>
      </c>
      <c r="C85">
        <v>84</v>
      </c>
    </row>
    <row r="86" spans="1:3" x14ac:dyDescent="0.2">
      <c r="A86">
        <v>20004</v>
      </c>
      <c r="B86">
        <v>1007</v>
      </c>
      <c r="C86">
        <v>85</v>
      </c>
    </row>
    <row r="87" spans="1:3" x14ac:dyDescent="0.2">
      <c r="A87">
        <v>20011</v>
      </c>
      <c r="B87">
        <v>1431</v>
      </c>
      <c r="C87">
        <v>86</v>
      </c>
    </row>
    <row r="88" spans="1:3" x14ac:dyDescent="0.2">
      <c r="A88">
        <v>20012</v>
      </c>
      <c r="B88">
        <v>1475</v>
      </c>
      <c r="C88">
        <v>87</v>
      </c>
    </row>
    <row r="89" spans="1:3" x14ac:dyDescent="0.2">
      <c r="A89">
        <v>20013</v>
      </c>
      <c r="B89">
        <v>1450</v>
      </c>
      <c r="C89">
        <v>88</v>
      </c>
    </row>
    <row r="90" spans="1:3" x14ac:dyDescent="0.2">
      <c r="A90">
        <v>20014</v>
      </c>
      <c r="B90">
        <v>1375</v>
      </c>
      <c r="C90">
        <v>89</v>
      </c>
    </row>
    <row r="91" spans="1:3" x14ac:dyDescent="0.2">
      <c r="A91">
        <v>20021</v>
      </c>
      <c r="B91">
        <v>1495</v>
      </c>
      <c r="C91">
        <v>90</v>
      </c>
    </row>
    <row r="92" spans="1:3" x14ac:dyDescent="0.2">
      <c r="A92">
        <v>20022</v>
      </c>
      <c r="B92">
        <v>1429</v>
      </c>
      <c r="C92">
        <v>91</v>
      </c>
    </row>
    <row r="93" spans="1:3" x14ac:dyDescent="0.2">
      <c r="A93">
        <v>20023</v>
      </c>
      <c r="B93">
        <v>1443</v>
      </c>
      <c r="C93">
        <v>92</v>
      </c>
    </row>
    <row r="94" spans="1:3" x14ac:dyDescent="0.2">
      <c r="A94">
        <v>20024</v>
      </c>
      <c r="B94">
        <v>1472</v>
      </c>
      <c r="C94">
        <v>93</v>
      </c>
    </row>
    <row r="95" spans="1:3" x14ac:dyDescent="0.2">
      <c r="A95">
        <v>20031</v>
      </c>
      <c r="B95">
        <v>1475</v>
      </c>
      <c r="C95">
        <v>94</v>
      </c>
    </row>
    <row r="96" spans="1:3" x14ac:dyDescent="0.2">
      <c r="A96">
        <v>20032</v>
      </c>
      <c r="B96">
        <v>1545</v>
      </c>
      <c r="C96">
        <v>95</v>
      </c>
    </row>
    <row r="97" spans="1:3" x14ac:dyDescent="0.2">
      <c r="A97">
        <v>20033</v>
      </c>
      <c r="B97">
        <v>1715</v>
      </c>
      <c r="C97">
        <v>96</v>
      </c>
    </row>
    <row r="98" spans="1:3" x14ac:dyDescent="0.2">
      <c r="A98">
        <v>20034</v>
      </c>
      <c r="B98">
        <v>2006</v>
      </c>
      <c r="C98">
        <v>97</v>
      </c>
    </row>
    <row r="99" spans="1:3" x14ac:dyDescent="0.2">
      <c r="A99">
        <v>20041</v>
      </c>
      <c r="B99">
        <v>1909</v>
      </c>
      <c r="C99">
        <v>98</v>
      </c>
    </row>
    <row r="100" spans="1:3" x14ac:dyDescent="0.2">
      <c r="A100">
        <v>20042</v>
      </c>
      <c r="B100">
        <v>2014</v>
      </c>
      <c r="C100">
        <v>99</v>
      </c>
    </row>
    <row r="101" spans="1:3" x14ac:dyDescent="0.2">
      <c r="A101">
        <v>20043</v>
      </c>
      <c r="B101">
        <v>2350</v>
      </c>
      <c r="C101">
        <v>100</v>
      </c>
    </row>
    <row r="102" spans="1:3" x14ac:dyDescent="0.2">
      <c r="A102">
        <v>20044</v>
      </c>
      <c r="B102">
        <v>3490</v>
      </c>
      <c r="C102">
        <v>101</v>
      </c>
    </row>
    <row r="103" spans="1:3" x14ac:dyDescent="0.2">
      <c r="A103">
        <v>20051</v>
      </c>
      <c r="B103">
        <v>3243</v>
      </c>
      <c r="C103">
        <v>102</v>
      </c>
    </row>
    <row r="104" spans="1:3" x14ac:dyDescent="0.2">
      <c r="A104">
        <v>20052</v>
      </c>
      <c r="B104">
        <v>3520</v>
      </c>
      <c r="C104">
        <v>103</v>
      </c>
    </row>
    <row r="105" spans="1:3" x14ac:dyDescent="0.2">
      <c r="A105">
        <v>20053</v>
      </c>
      <c r="B105">
        <v>3678</v>
      </c>
      <c r="C105">
        <v>104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85A5B-7765-A64A-AF89-3F305A89523B}">
  <sheetPr codeName="Sheet2"/>
  <dimension ref="A1:G27"/>
  <sheetViews>
    <sheetView zoomScaleNormal="100" workbookViewId="0"/>
  </sheetViews>
  <sheetFormatPr baseColWidth="10" defaultRowHeight="15" x14ac:dyDescent="0.2"/>
  <cols>
    <col min="1" max="1" width="4.33203125" bestFit="1" customWidth="1"/>
    <col min="2" max="2" width="12.6640625" bestFit="1" customWidth="1"/>
    <col min="3" max="3" width="18.1640625" bestFit="1" customWidth="1"/>
    <col min="4" max="4" width="15.83203125" bestFit="1" customWidth="1"/>
    <col min="5" max="5" width="4.33203125" bestFit="1" customWidth="1"/>
    <col min="6" max="6" width="11.6640625" bestFit="1" customWidth="1"/>
    <col min="7" max="7" width="13" customWidth="1"/>
  </cols>
  <sheetData>
    <row r="1" spans="1:7" ht="16" thickBot="1" x14ac:dyDescent="0.25">
      <c r="A1" s="6" t="s">
        <v>3</v>
      </c>
      <c r="B1" s="3">
        <v>0.03</v>
      </c>
    </row>
    <row r="2" spans="1:7" x14ac:dyDescent="0.2">
      <c r="A2" s="7" t="s">
        <v>4</v>
      </c>
      <c r="B2" s="4">
        <v>0.4</v>
      </c>
      <c r="D2" s="12" t="s">
        <v>12</v>
      </c>
      <c r="E2" s="13"/>
      <c r="F2" s="14"/>
    </row>
    <row r="3" spans="1:7" ht="16" thickBot="1" x14ac:dyDescent="0.25">
      <c r="A3" s="8" t="s">
        <v>5</v>
      </c>
      <c r="B3" s="5">
        <v>25000000</v>
      </c>
      <c r="D3" s="15" t="s">
        <v>13</v>
      </c>
      <c r="E3" s="16"/>
      <c r="F3" s="17"/>
    </row>
    <row r="5" spans="1:7" ht="16" thickBot="1" x14ac:dyDescent="0.25"/>
    <row r="6" spans="1:7" ht="16" thickBot="1" x14ac:dyDescent="0.25">
      <c r="E6" s="35" t="s">
        <v>6</v>
      </c>
    </row>
    <row r="7" spans="1:7" ht="16" thickBot="1" x14ac:dyDescent="0.25">
      <c r="A7" s="18" t="s">
        <v>6</v>
      </c>
      <c r="B7" s="19" t="s">
        <v>7</v>
      </c>
      <c r="C7" s="19" t="s">
        <v>8</v>
      </c>
      <c r="D7" s="20" t="s">
        <v>11</v>
      </c>
      <c r="E7" s="38">
        <v>0</v>
      </c>
      <c r="F7" s="36" t="s">
        <v>9</v>
      </c>
      <c r="G7" s="21" t="s">
        <v>10</v>
      </c>
    </row>
    <row r="8" spans="1:7" x14ac:dyDescent="0.2">
      <c r="A8" s="22">
        <v>1</v>
      </c>
      <c r="B8" s="25">
        <f>$B$3*$B$1</f>
        <v>750000</v>
      </c>
      <c r="C8" s="25">
        <f>B8</f>
        <v>750000</v>
      </c>
      <c r="D8" s="26">
        <f>C8/$B$3</f>
        <v>0.03</v>
      </c>
      <c r="E8" s="37">
        <v>1</v>
      </c>
      <c r="F8" s="25">
        <f>C8</f>
        <v>750000</v>
      </c>
      <c r="G8" s="29">
        <v>0</v>
      </c>
    </row>
    <row r="9" spans="1:7" x14ac:dyDescent="0.2">
      <c r="A9" s="22">
        <v>2</v>
      </c>
      <c r="B9" s="28">
        <f>$B$1*$B$3+(($B$2-$B$1)*C8)-(($B$2/$B$3)*C8^2)</f>
        <v>1018500</v>
      </c>
      <c r="C9" s="25">
        <f>B9+C8</f>
        <v>1768500</v>
      </c>
      <c r="D9" s="26">
        <f t="shared" ref="D9:D27" si="0">C9/$B$3</f>
        <v>7.0739999999999997E-2</v>
      </c>
      <c r="E9" s="9">
        <v>2</v>
      </c>
      <c r="F9" s="28">
        <f>$B$1*($B$3-C8)</f>
        <v>727500</v>
      </c>
      <c r="G9" s="30">
        <f>$B$2*(C8/$B$3)*($B$3-C8)</f>
        <v>291000</v>
      </c>
    </row>
    <row r="10" spans="1:7" x14ac:dyDescent="0.2">
      <c r="A10" s="22">
        <v>3</v>
      </c>
      <c r="B10" s="28">
        <f t="shared" ref="B10:B27" si="1">$B$1*$B$3+(($B$2-$B$1)*C9)-(($B$2/$B$3)*C9^2)</f>
        <v>1354303.524</v>
      </c>
      <c r="C10" s="25">
        <f t="shared" ref="C10:C27" si="2">B10+C9</f>
        <v>3122803.5240000002</v>
      </c>
      <c r="D10" s="26">
        <f t="shared" si="0"/>
        <v>0.12491214096000001</v>
      </c>
      <c r="E10" s="9">
        <v>3</v>
      </c>
      <c r="F10" s="28">
        <f t="shared" ref="F10:F27" si="3">$B$1*($B$3-C9)</f>
        <v>696945</v>
      </c>
      <c r="G10" s="30">
        <f t="shared" ref="G10:G27" si="4">$B$2*(C9/$B$3)*($B$3-C9)</f>
        <v>657358.52400000009</v>
      </c>
    </row>
    <row r="11" spans="1:7" x14ac:dyDescent="0.2">
      <c r="A11" s="22">
        <v>4</v>
      </c>
      <c r="B11" s="28">
        <f t="shared" si="1"/>
        <v>1749406.874287891</v>
      </c>
      <c r="C11" s="25">
        <f t="shared" si="2"/>
        <v>4872210.3982878914</v>
      </c>
      <c r="D11" s="26">
        <f t="shared" si="0"/>
        <v>0.19488841593151565</v>
      </c>
      <c r="E11" s="9">
        <v>4</v>
      </c>
      <c r="F11" s="28">
        <f t="shared" si="3"/>
        <v>656315.89428000001</v>
      </c>
      <c r="G11" s="30">
        <f t="shared" si="4"/>
        <v>1093090.9800078911</v>
      </c>
    </row>
    <row r="12" spans="1:7" x14ac:dyDescent="0.2">
      <c r="A12" s="22">
        <v>5</v>
      </c>
      <c r="B12" s="28">
        <f t="shared" si="1"/>
        <v>2172902.9007235654</v>
      </c>
      <c r="C12" s="25">
        <f t="shared" si="2"/>
        <v>7045113.2990114568</v>
      </c>
      <c r="D12" s="26">
        <f t="shared" si="0"/>
        <v>0.28180453196045829</v>
      </c>
      <c r="E12" s="9">
        <v>5</v>
      </c>
      <c r="F12" s="28">
        <f t="shared" si="3"/>
        <v>603833.68805136322</v>
      </c>
      <c r="G12" s="30">
        <f t="shared" si="4"/>
        <v>1569069.2126722021</v>
      </c>
    </row>
    <row r="13" spans="1:7" x14ac:dyDescent="0.2">
      <c r="A13" s="22">
        <v>6</v>
      </c>
      <c r="B13" s="28">
        <f t="shared" si="1"/>
        <v>2562553.9782997095</v>
      </c>
      <c r="C13" s="25">
        <f t="shared" si="2"/>
        <v>9607667.2773111667</v>
      </c>
      <c r="D13" s="26">
        <f t="shared" si="0"/>
        <v>0.3843066910924467</v>
      </c>
      <c r="E13" s="9">
        <v>6</v>
      </c>
      <c r="F13" s="28">
        <f t="shared" si="3"/>
        <v>538646.60102965625</v>
      </c>
      <c r="G13" s="30">
        <f t="shared" si="4"/>
        <v>2023907.3772700534</v>
      </c>
    </row>
    <row r="14" spans="1:7" x14ac:dyDescent="0.2">
      <c r="A14" s="22">
        <v>7</v>
      </c>
      <c r="B14" s="28">
        <f t="shared" si="1"/>
        <v>2827920.5644208789</v>
      </c>
      <c r="C14" s="25">
        <f t="shared" si="2"/>
        <v>12435587.841732046</v>
      </c>
      <c r="D14" s="26">
        <f t="shared" si="0"/>
        <v>0.49742351366928184</v>
      </c>
      <c r="E14" s="9">
        <v>7</v>
      </c>
      <c r="F14" s="28">
        <f t="shared" si="3"/>
        <v>461769.98168066499</v>
      </c>
      <c r="G14" s="30">
        <f t="shared" si="4"/>
        <v>2366150.5827402147</v>
      </c>
    </row>
    <row r="15" spans="1:7" x14ac:dyDescent="0.2">
      <c r="A15" s="22">
        <v>8</v>
      </c>
      <c r="B15" s="28">
        <f t="shared" si="1"/>
        <v>2876865.9819299146</v>
      </c>
      <c r="C15" s="25">
        <f t="shared" si="2"/>
        <v>15312453.823661961</v>
      </c>
      <c r="D15" s="26">
        <f t="shared" si="0"/>
        <v>0.61249815294647847</v>
      </c>
      <c r="E15" s="9">
        <v>8</v>
      </c>
      <c r="F15" s="28">
        <f t="shared" si="3"/>
        <v>376932.36474803864</v>
      </c>
      <c r="G15" s="30">
        <f t="shared" si="4"/>
        <v>2499933.6171818762</v>
      </c>
    </row>
    <row r="16" spans="1:7" x14ac:dyDescent="0.2">
      <c r="A16" s="22">
        <v>9</v>
      </c>
      <c r="B16" s="28">
        <f t="shared" si="1"/>
        <v>2664068.0411264482</v>
      </c>
      <c r="C16" s="25">
        <f t="shared" si="2"/>
        <v>17976521.864788409</v>
      </c>
      <c r="D16" s="26">
        <f t="shared" si="0"/>
        <v>0.71906087459153634</v>
      </c>
      <c r="E16" s="9">
        <v>9</v>
      </c>
      <c r="F16" s="28">
        <f t="shared" si="3"/>
        <v>290626.38529014116</v>
      </c>
      <c r="G16" s="30">
        <f t="shared" si="4"/>
        <v>2373441.6558363074</v>
      </c>
    </row>
    <row r="17" spans="1:7" x14ac:dyDescent="0.2">
      <c r="A17" s="22">
        <v>10</v>
      </c>
      <c r="B17" s="28">
        <f t="shared" si="1"/>
        <v>2230827.6762882583</v>
      </c>
      <c r="C17" s="25">
        <f t="shared" si="2"/>
        <v>20207349.541076668</v>
      </c>
      <c r="D17" s="26">
        <f t="shared" si="0"/>
        <v>0.80829398164306665</v>
      </c>
      <c r="E17" s="9">
        <v>10</v>
      </c>
      <c r="F17" s="28">
        <f t="shared" si="3"/>
        <v>210704.34405634771</v>
      </c>
      <c r="G17" s="30">
        <f t="shared" si="4"/>
        <v>2020123.3322319118</v>
      </c>
    </row>
    <row r="18" spans="1:7" x14ac:dyDescent="0.2">
      <c r="A18" s="22">
        <v>11</v>
      </c>
      <c r="B18" s="28">
        <f t="shared" si="1"/>
        <v>1693327.7225943441</v>
      </c>
      <c r="C18" s="25">
        <f t="shared" si="2"/>
        <v>21900677.263671011</v>
      </c>
      <c r="D18" s="26">
        <f t="shared" si="0"/>
        <v>0.87602709054684047</v>
      </c>
      <c r="E18" s="9">
        <v>11</v>
      </c>
      <c r="F18" s="28">
        <f t="shared" si="3"/>
        <v>143779.51376769997</v>
      </c>
      <c r="G18" s="30">
        <f t="shared" si="4"/>
        <v>1549548.2088266446</v>
      </c>
    </row>
    <row r="19" spans="1:7" x14ac:dyDescent="0.2">
      <c r="A19" s="22">
        <v>12</v>
      </c>
      <c r="B19" s="28">
        <f t="shared" si="1"/>
        <v>1179015.9538386511</v>
      </c>
      <c r="C19" s="25">
        <f t="shared" si="2"/>
        <v>23079693.217509661</v>
      </c>
      <c r="D19" s="26">
        <f t="shared" si="0"/>
        <v>0.92318772870038646</v>
      </c>
      <c r="E19" s="9">
        <v>12</v>
      </c>
      <c r="F19" s="28">
        <f t="shared" si="3"/>
        <v>92979.682089869675</v>
      </c>
      <c r="G19" s="30">
        <f t="shared" si="4"/>
        <v>1086036.2717487828</v>
      </c>
    </row>
    <row r="20" spans="1:7" x14ac:dyDescent="0.2">
      <c r="A20" s="22">
        <v>13</v>
      </c>
      <c r="B20" s="28">
        <f t="shared" si="1"/>
        <v>766730.66624879092</v>
      </c>
      <c r="C20" s="25">
        <f t="shared" si="2"/>
        <v>23846423.883758452</v>
      </c>
      <c r="D20" s="26">
        <f t="shared" si="0"/>
        <v>0.9538569553503381</v>
      </c>
      <c r="E20" s="9">
        <v>13</v>
      </c>
      <c r="F20" s="28">
        <f t="shared" si="3"/>
        <v>57609.203474710172</v>
      </c>
      <c r="G20" s="30">
        <f t="shared" si="4"/>
        <v>709121.46277408127</v>
      </c>
    </row>
    <row r="21" spans="1:7" x14ac:dyDescent="0.2">
      <c r="A21" s="22">
        <v>14</v>
      </c>
      <c r="B21" s="28">
        <f t="shared" si="1"/>
        <v>474745.92428845726</v>
      </c>
      <c r="C21" s="25">
        <f t="shared" si="2"/>
        <v>24321169.808046907</v>
      </c>
      <c r="D21" s="26">
        <f t="shared" si="0"/>
        <v>0.97284679232187632</v>
      </c>
      <c r="E21" s="9">
        <v>14</v>
      </c>
      <c r="F21" s="28">
        <f t="shared" si="3"/>
        <v>34607.283487246445</v>
      </c>
      <c r="G21" s="30">
        <f t="shared" si="4"/>
        <v>440138.6408012124</v>
      </c>
    </row>
    <row r="22" spans="1:7" x14ac:dyDescent="0.2">
      <c r="A22" s="22">
        <v>15</v>
      </c>
      <c r="B22" s="28">
        <f t="shared" si="1"/>
        <v>284524.0156677179</v>
      </c>
      <c r="C22" s="25">
        <f t="shared" si="2"/>
        <v>24605693.823714625</v>
      </c>
      <c r="D22" s="26">
        <f t="shared" si="0"/>
        <v>0.984227752948585</v>
      </c>
      <c r="E22" s="9">
        <v>15</v>
      </c>
      <c r="F22" s="28">
        <f t="shared" si="3"/>
        <v>20364.905758592784</v>
      </c>
      <c r="G22" s="30">
        <f t="shared" si="4"/>
        <v>264159.10990912397</v>
      </c>
    </row>
    <row r="23" spans="1:7" x14ac:dyDescent="0.2">
      <c r="A23" s="22">
        <v>16</v>
      </c>
      <c r="B23" s="28">
        <f t="shared" si="1"/>
        <v>167064.0180322025</v>
      </c>
      <c r="C23" s="25">
        <f t="shared" si="2"/>
        <v>24772757.841746829</v>
      </c>
      <c r="D23" s="26">
        <f t="shared" si="0"/>
        <v>0.99091031366987314</v>
      </c>
      <c r="E23" s="9">
        <v>16</v>
      </c>
      <c r="F23" s="28">
        <f t="shared" si="3"/>
        <v>11829.185288561246</v>
      </c>
      <c r="G23" s="30">
        <f t="shared" si="4"/>
        <v>155234.83274364128</v>
      </c>
    </row>
    <row r="24" spans="1:7" x14ac:dyDescent="0.2">
      <c r="A24" s="22">
        <v>17</v>
      </c>
      <c r="B24" s="28">
        <f t="shared" si="1"/>
        <v>96887.904073063284</v>
      </c>
      <c r="C24" s="25">
        <f t="shared" si="2"/>
        <v>24869645.745819893</v>
      </c>
      <c r="D24" s="26">
        <f t="shared" si="0"/>
        <v>0.99478582983279573</v>
      </c>
      <c r="E24" s="9">
        <v>17</v>
      </c>
      <c r="F24" s="28">
        <f t="shared" si="3"/>
        <v>6817.2647475951162</v>
      </c>
      <c r="G24" s="30">
        <f t="shared" si="4"/>
        <v>90070.639325467288</v>
      </c>
    </row>
    <row r="25" spans="1:7" x14ac:dyDescent="0.2">
      <c r="A25" s="22">
        <v>18</v>
      </c>
      <c r="B25" s="28">
        <f t="shared" si="1"/>
        <v>55780.453592119738</v>
      </c>
      <c r="C25" s="25">
        <f t="shared" si="2"/>
        <v>24925426.199412011</v>
      </c>
      <c r="D25" s="26">
        <f t="shared" si="0"/>
        <v>0.99701704797648039</v>
      </c>
      <c r="E25" s="9">
        <v>18</v>
      </c>
      <c r="F25" s="28">
        <f t="shared" si="3"/>
        <v>3910.6276254032177</v>
      </c>
      <c r="G25" s="30">
        <f t="shared" si="4"/>
        <v>51869.825966717275</v>
      </c>
    </row>
    <row r="26" spans="1:7" x14ac:dyDescent="0.2">
      <c r="A26" s="22">
        <v>19</v>
      </c>
      <c r="B26" s="28">
        <f t="shared" si="1"/>
        <v>31977.754225088283</v>
      </c>
      <c r="C26" s="25">
        <f t="shared" si="2"/>
        <v>24957403.953637101</v>
      </c>
      <c r="D26" s="26">
        <f t="shared" si="0"/>
        <v>0.998296158145484</v>
      </c>
      <c r="E26" s="9">
        <v>19</v>
      </c>
      <c r="F26" s="28">
        <f t="shared" si="3"/>
        <v>2237.2140176396815</v>
      </c>
      <c r="G26" s="30">
        <f t="shared" si="4"/>
        <v>29740.540207449561</v>
      </c>
    </row>
    <row r="27" spans="1:7" ht="16" thickBot="1" x14ac:dyDescent="0.25">
      <c r="A27" s="23">
        <v>20</v>
      </c>
      <c r="B27" s="31">
        <f t="shared" si="1"/>
        <v>18287.269165394828</v>
      </c>
      <c r="C27" s="32">
        <f t="shared" si="2"/>
        <v>24975691.222802497</v>
      </c>
      <c r="D27" s="33">
        <f t="shared" si="0"/>
        <v>0.99902764891209994</v>
      </c>
      <c r="E27" s="24">
        <v>20</v>
      </c>
      <c r="F27" s="31">
        <f t="shared" si="3"/>
        <v>1277.8813908869772</v>
      </c>
      <c r="G27" s="34">
        <f t="shared" si="4"/>
        <v>17009.387774507693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822B2-55E9-2146-937F-F9779A0E6FEF}">
  <sheetPr codeName="Sheet3"/>
  <dimension ref="A1:V28"/>
  <sheetViews>
    <sheetView zoomScale="110" zoomScaleNormal="110" zoomScaleSheetLayoutView="50" workbookViewId="0"/>
  </sheetViews>
  <sheetFormatPr baseColWidth="10" defaultRowHeight="15" x14ac:dyDescent="0.2"/>
  <cols>
    <col min="1" max="1" width="4.33203125" bestFit="1" customWidth="1"/>
    <col min="2" max="2" width="12.6640625" bestFit="1" customWidth="1"/>
    <col min="3" max="3" width="18.1640625" bestFit="1" customWidth="1"/>
    <col min="4" max="4" width="26.6640625" bestFit="1" customWidth="1"/>
    <col min="5" max="5" width="4.33203125" bestFit="1" customWidth="1"/>
    <col min="6" max="6" width="12.6640625" bestFit="1" customWidth="1"/>
    <col min="7" max="7" width="9.6640625" bestFit="1" customWidth="1"/>
    <col min="8" max="8" width="9.33203125" bestFit="1" customWidth="1"/>
    <col min="9" max="9" width="8.1640625" bestFit="1" customWidth="1"/>
  </cols>
  <sheetData>
    <row r="1" spans="1:22" ht="16" thickBot="1" x14ac:dyDescent="0.25">
      <c r="A1" s="6" t="s">
        <v>3</v>
      </c>
      <c r="B1" s="3">
        <v>0.4</v>
      </c>
    </row>
    <row r="2" spans="1:22" x14ac:dyDescent="0.2">
      <c r="A2" s="7" t="s">
        <v>4</v>
      </c>
      <c r="B2" s="4">
        <v>0.03</v>
      </c>
      <c r="D2" s="12" t="s">
        <v>12</v>
      </c>
      <c r="E2" s="13"/>
      <c r="F2" s="14"/>
    </row>
    <row r="3" spans="1:22" ht="16" thickBot="1" x14ac:dyDescent="0.25">
      <c r="A3" s="8" t="s">
        <v>5</v>
      </c>
      <c r="B3" s="5">
        <v>25000000</v>
      </c>
      <c r="D3" s="15" t="s">
        <v>13</v>
      </c>
      <c r="E3" s="16"/>
      <c r="F3" s="17"/>
      <c r="O3" s="11"/>
      <c r="P3" s="11"/>
      <c r="Q3" s="11"/>
      <c r="R3" s="11"/>
      <c r="S3" s="11"/>
      <c r="T3" s="11"/>
      <c r="U3" s="11"/>
      <c r="V3" s="11"/>
    </row>
    <row r="4" spans="1:22" x14ac:dyDescent="0.2">
      <c r="O4" s="11"/>
      <c r="P4" s="11"/>
      <c r="Q4" s="11"/>
      <c r="R4" s="11"/>
      <c r="S4" s="11"/>
      <c r="T4" s="11"/>
      <c r="U4" s="11"/>
      <c r="V4" s="11"/>
    </row>
    <row r="5" spans="1:22" ht="16" thickBot="1" x14ac:dyDescent="0.25">
      <c r="O5" s="11"/>
      <c r="P5" s="11"/>
      <c r="Q5" s="11"/>
      <c r="R5" s="11"/>
      <c r="S5" s="11"/>
      <c r="T5" s="11"/>
      <c r="U5" s="11"/>
      <c r="V5" s="11"/>
    </row>
    <row r="6" spans="1:22" ht="16" thickBot="1" x14ac:dyDescent="0.25">
      <c r="E6" s="35" t="s">
        <v>6</v>
      </c>
      <c r="O6" s="11"/>
      <c r="P6" s="11"/>
      <c r="Q6" s="11"/>
      <c r="R6" s="11"/>
      <c r="S6" s="11"/>
      <c r="T6" s="11"/>
      <c r="U6" s="11"/>
      <c r="V6" s="11"/>
    </row>
    <row r="7" spans="1:22" ht="16" thickBot="1" x14ac:dyDescent="0.25">
      <c r="A7" s="18" t="s">
        <v>6</v>
      </c>
      <c r="B7" s="19" t="s">
        <v>7</v>
      </c>
      <c r="C7" s="19" t="s">
        <v>8</v>
      </c>
      <c r="D7" s="20" t="s">
        <v>11</v>
      </c>
      <c r="E7" s="38">
        <v>0</v>
      </c>
      <c r="F7" s="36" t="s">
        <v>9</v>
      </c>
      <c r="G7" s="21" t="s">
        <v>10</v>
      </c>
      <c r="O7" s="11"/>
      <c r="P7" s="11"/>
      <c r="Q7" s="11"/>
      <c r="R7" s="11"/>
      <c r="S7" s="11"/>
      <c r="T7" s="11"/>
      <c r="U7" s="11"/>
      <c r="V7" s="11"/>
    </row>
    <row r="8" spans="1:22" x14ac:dyDescent="0.2">
      <c r="A8" s="22">
        <v>1</v>
      </c>
      <c r="B8" s="25">
        <f>$B$3*$B$1</f>
        <v>10000000</v>
      </c>
      <c r="C8" s="25">
        <f>B8</f>
        <v>10000000</v>
      </c>
      <c r="D8" s="26">
        <f>C8/$B$3</f>
        <v>0.4</v>
      </c>
      <c r="E8" s="37">
        <v>1</v>
      </c>
      <c r="F8" s="25">
        <f>C8</f>
        <v>10000000</v>
      </c>
      <c r="G8" s="40">
        <v>0</v>
      </c>
      <c r="M8" s="11"/>
      <c r="N8" s="11"/>
      <c r="O8" s="11"/>
      <c r="P8" s="11"/>
      <c r="Q8" s="11"/>
      <c r="R8" s="11"/>
      <c r="S8" s="11"/>
      <c r="T8" s="11"/>
    </row>
    <row r="9" spans="1:22" x14ac:dyDescent="0.2">
      <c r="A9" s="22">
        <v>2</v>
      </c>
      <c r="B9" s="28">
        <f>$B$1*$B$3+(($B$2-$B$1)*C8)-(($B$2/$B$3)*C8^2)</f>
        <v>6180000</v>
      </c>
      <c r="C9" s="25">
        <f>B9+C8</f>
        <v>16180000</v>
      </c>
      <c r="D9" s="26">
        <f t="shared" ref="D9:D27" si="0">C9/$B$3</f>
        <v>0.6472</v>
      </c>
      <c r="E9" s="9">
        <v>2</v>
      </c>
      <c r="F9" s="28">
        <f>$B$1*($B$3-C8)</f>
        <v>6000000</v>
      </c>
      <c r="G9" s="40">
        <f>$B$2*(C8/$B$3)*($B$3-C8)</f>
        <v>180000</v>
      </c>
      <c r="O9" s="11"/>
      <c r="P9" s="11"/>
      <c r="Q9" s="11"/>
      <c r="R9" s="11"/>
      <c r="S9" s="11"/>
      <c r="T9" s="11"/>
      <c r="U9" s="11"/>
      <c r="V9" s="11"/>
    </row>
    <row r="10" spans="1:22" x14ac:dyDescent="0.2">
      <c r="A10" s="22">
        <v>3</v>
      </c>
      <c r="B10" s="28">
        <f t="shared" ref="B10:B27" si="1">$B$1*$B$3+(($B$2-$B$1)*C9)-(($B$2/$B$3)*C9^2)</f>
        <v>3699249.12</v>
      </c>
      <c r="C10" s="25">
        <f t="shared" ref="C10:C27" si="2">B10+C9</f>
        <v>19879249.120000001</v>
      </c>
      <c r="D10" s="26">
        <f t="shared" si="0"/>
        <v>0.79516996480000002</v>
      </c>
      <c r="E10" s="9">
        <v>3</v>
      </c>
      <c r="F10" s="28">
        <f t="shared" ref="F10:F27" si="3">$B$1*($B$3-C9)</f>
        <v>3528000</v>
      </c>
      <c r="G10" s="40">
        <f t="shared" ref="G10:G27" si="4">$B$2*(C9/$B$3)*($B$3-C9)</f>
        <v>171249.12</v>
      </c>
      <c r="O10" s="11"/>
      <c r="P10" s="11"/>
      <c r="Q10" s="11"/>
      <c r="R10" s="11"/>
      <c r="S10" s="11"/>
      <c r="T10" s="11"/>
      <c r="U10" s="11"/>
      <c r="V10" s="11"/>
    </row>
    <row r="11" spans="1:22" x14ac:dyDescent="0.2">
      <c r="A11" s="22">
        <v>4</v>
      </c>
      <c r="B11" s="28">
        <f t="shared" si="1"/>
        <v>2170456.3709099749</v>
      </c>
      <c r="C11" s="25">
        <f t="shared" si="2"/>
        <v>22049705.490909975</v>
      </c>
      <c r="D11" s="26">
        <f t="shared" si="0"/>
        <v>0.88198821963639895</v>
      </c>
      <c r="E11" s="9">
        <v>4</v>
      </c>
      <c r="F11" s="28">
        <f t="shared" si="3"/>
        <v>2048300.3519999997</v>
      </c>
      <c r="G11" s="40">
        <f t="shared" si="4"/>
        <v>122156.01890997506</v>
      </c>
      <c r="O11" s="11"/>
      <c r="P11" s="11"/>
      <c r="Q11" s="11"/>
      <c r="R11" s="11"/>
      <c r="S11" s="11"/>
      <c r="T11" s="11"/>
      <c r="U11" s="11"/>
      <c r="V11" s="11"/>
    </row>
    <row r="12" spans="1:22" x14ac:dyDescent="0.2">
      <c r="A12" s="22">
        <v>5</v>
      </c>
      <c r="B12" s="28">
        <f t="shared" si="1"/>
        <v>1258181.5536802707</v>
      </c>
      <c r="C12" s="25">
        <f t="shared" si="2"/>
        <v>23307887.044590246</v>
      </c>
      <c r="D12" s="26">
        <f t="shared" si="0"/>
        <v>0.93231548178360979</v>
      </c>
      <c r="E12" s="9">
        <v>5</v>
      </c>
      <c r="F12" s="28">
        <f t="shared" si="3"/>
        <v>1180117.80363601</v>
      </c>
      <c r="G12" s="40">
        <f t="shared" si="4"/>
        <v>78063.75004426064</v>
      </c>
      <c r="O12" s="11"/>
      <c r="P12" s="11"/>
      <c r="Q12" s="11"/>
      <c r="R12" s="11"/>
      <c r="S12" s="11"/>
      <c r="T12" s="11"/>
      <c r="U12" s="11"/>
      <c r="V12" s="11"/>
    </row>
    <row r="13" spans="1:22" x14ac:dyDescent="0.2">
      <c r="A13" s="22">
        <v>6</v>
      </c>
      <c r="B13" s="28">
        <f t="shared" si="1"/>
        <v>724172.67532155651</v>
      </c>
      <c r="C13" s="25">
        <f t="shared" si="2"/>
        <v>24032059.719911803</v>
      </c>
      <c r="D13" s="26">
        <f t="shared" si="0"/>
        <v>0.9612823887964721</v>
      </c>
      <c r="E13" s="9">
        <v>6</v>
      </c>
      <c r="F13" s="28">
        <f t="shared" si="3"/>
        <v>676845.18216390163</v>
      </c>
      <c r="G13" s="40">
        <f t="shared" si="4"/>
        <v>47327.493157653982</v>
      </c>
      <c r="O13" s="11"/>
      <c r="P13" s="11"/>
      <c r="Q13" s="11"/>
      <c r="R13" s="11"/>
      <c r="S13" s="11"/>
      <c r="T13" s="11"/>
      <c r="U13" s="11"/>
      <c r="V13" s="11"/>
    </row>
    <row r="14" spans="1:22" x14ac:dyDescent="0.2">
      <c r="A14" s="22">
        <v>7</v>
      </c>
      <c r="B14" s="28">
        <f t="shared" si="1"/>
        <v>415090.03037494456</v>
      </c>
      <c r="C14" s="25">
        <f t="shared" si="2"/>
        <v>24447149.750286747</v>
      </c>
      <c r="D14" s="26">
        <f t="shared" si="0"/>
        <v>0.97788599001146992</v>
      </c>
      <c r="E14" s="9">
        <v>7</v>
      </c>
      <c r="F14" s="28">
        <f t="shared" si="3"/>
        <v>387176.11203527899</v>
      </c>
      <c r="G14" s="40">
        <f t="shared" si="4"/>
        <v>27913.918339665262</v>
      </c>
      <c r="O14" s="11"/>
      <c r="P14" s="11"/>
      <c r="Q14" s="11"/>
      <c r="R14" s="11"/>
      <c r="S14" s="11"/>
      <c r="T14" s="11"/>
      <c r="U14" s="11"/>
      <c r="V14" s="11"/>
    </row>
    <row r="15" spans="1:22" x14ac:dyDescent="0.2">
      <c r="A15" s="22">
        <v>8</v>
      </c>
      <c r="B15" s="28">
        <f t="shared" si="1"/>
        <v>237358.83529836859</v>
      </c>
      <c r="C15" s="25">
        <f t="shared" si="2"/>
        <v>24684508.585585114</v>
      </c>
      <c r="D15" s="26">
        <f t="shared" si="0"/>
        <v>0.98738034342340453</v>
      </c>
      <c r="E15" s="9">
        <v>8</v>
      </c>
      <c r="F15" s="28">
        <f t="shared" si="3"/>
        <v>221140.09988530132</v>
      </c>
      <c r="G15" s="40">
        <f t="shared" si="4"/>
        <v>16218.735413067989</v>
      </c>
      <c r="O15" s="11"/>
      <c r="P15" s="11"/>
      <c r="Q15" s="11"/>
      <c r="R15" s="11"/>
      <c r="S15" s="11"/>
      <c r="T15" s="11"/>
      <c r="U15" s="11"/>
      <c r="V15" s="11"/>
    </row>
    <row r="16" spans="1:22" x14ac:dyDescent="0.2">
      <c r="A16" s="22">
        <v>9</v>
      </c>
      <c r="B16" s="28">
        <f t="shared" si="1"/>
        <v>135541.86639931728</v>
      </c>
      <c r="C16" s="25">
        <f t="shared" si="2"/>
        <v>24820050.451984432</v>
      </c>
      <c r="D16" s="26">
        <f t="shared" si="0"/>
        <v>0.99280201807937729</v>
      </c>
      <c r="E16" s="9">
        <v>9</v>
      </c>
      <c r="F16" s="28">
        <f t="shared" si="3"/>
        <v>126196.56576595455</v>
      </c>
      <c r="G16" s="40">
        <f t="shared" si="4"/>
        <v>9345.3006333631838</v>
      </c>
    </row>
    <row r="17" spans="1:7" x14ac:dyDescent="0.2">
      <c r="A17" s="22">
        <v>10</v>
      </c>
      <c r="B17" s="28">
        <f t="shared" si="1"/>
        <v>77339.44743889675</v>
      </c>
      <c r="C17" s="25">
        <f t="shared" si="2"/>
        <v>24897389.899423327</v>
      </c>
      <c r="D17" s="26">
        <f t="shared" si="0"/>
        <v>0.99589559597693311</v>
      </c>
      <c r="E17" s="9">
        <v>10</v>
      </c>
      <c r="F17" s="28">
        <f t="shared" si="3"/>
        <v>71979.819206227359</v>
      </c>
      <c r="G17" s="40">
        <f t="shared" si="4"/>
        <v>5359.6282326698438</v>
      </c>
    </row>
    <row r="18" spans="1:7" x14ac:dyDescent="0.2">
      <c r="A18" s="22">
        <v>11</v>
      </c>
      <c r="B18" s="28">
        <f t="shared" si="1"/>
        <v>44109.708648681408</v>
      </c>
      <c r="C18" s="25">
        <f t="shared" si="2"/>
        <v>24941499.608072009</v>
      </c>
      <c r="D18" s="26">
        <f t="shared" si="0"/>
        <v>0.99765998432288039</v>
      </c>
      <c r="E18" s="9">
        <v>11</v>
      </c>
      <c r="F18" s="28">
        <f t="shared" si="3"/>
        <v>41044.040230669081</v>
      </c>
      <c r="G18" s="40">
        <f t="shared" si="4"/>
        <v>3065.668418011755</v>
      </c>
    </row>
    <row r="19" spans="1:7" x14ac:dyDescent="0.2">
      <c r="A19" s="22">
        <v>12</v>
      </c>
      <c r="B19" s="28">
        <f t="shared" si="1"/>
        <v>25151.061774009257</v>
      </c>
      <c r="C19" s="25">
        <f t="shared" si="2"/>
        <v>24966650.669846017</v>
      </c>
      <c r="D19" s="26">
        <f t="shared" si="0"/>
        <v>0.99866602679384064</v>
      </c>
      <c r="E19" s="9">
        <v>12</v>
      </c>
      <c r="F19" s="28">
        <f t="shared" si="3"/>
        <v>23400.156771196427</v>
      </c>
      <c r="G19" s="40">
        <f t="shared" si="4"/>
        <v>1750.9050028128574</v>
      </c>
    </row>
    <row r="20" spans="1:7" x14ac:dyDescent="0.2">
      <c r="A20" s="22">
        <v>13</v>
      </c>
      <c r="B20" s="28">
        <f t="shared" si="1"/>
        <v>14338.877352827578</v>
      </c>
      <c r="C20" s="25">
        <f t="shared" si="2"/>
        <v>24980989.547198843</v>
      </c>
      <c r="D20" s="26">
        <f t="shared" si="0"/>
        <v>0.9992395818879537</v>
      </c>
      <c r="E20" s="9">
        <v>13</v>
      </c>
      <c r="F20" s="28">
        <f t="shared" si="3"/>
        <v>13339.732061593235</v>
      </c>
      <c r="G20" s="40">
        <f t="shared" si="4"/>
        <v>999.14529123342936</v>
      </c>
    </row>
    <row r="21" spans="1:7" x14ac:dyDescent="0.2">
      <c r="A21" s="22">
        <v>14</v>
      </c>
      <c r="B21" s="28">
        <f t="shared" si="1"/>
        <v>8174.0610277180094</v>
      </c>
      <c r="C21" s="25">
        <f t="shared" si="2"/>
        <v>24989163.60822656</v>
      </c>
      <c r="D21" s="26">
        <f t="shared" si="0"/>
        <v>0.99956654432906245</v>
      </c>
      <c r="E21" s="9">
        <v>14</v>
      </c>
      <c r="F21" s="28">
        <f t="shared" si="3"/>
        <v>7604.1811204627156</v>
      </c>
      <c r="G21" s="40">
        <f t="shared" si="4"/>
        <v>569.87990725585769</v>
      </c>
    </row>
    <row r="22" spans="1:7" x14ac:dyDescent="0.2">
      <c r="A22" s="22">
        <v>15</v>
      </c>
      <c r="B22" s="28">
        <f t="shared" si="1"/>
        <v>4659.5075497161597</v>
      </c>
      <c r="C22" s="25">
        <f t="shared" si="2"/>
        <v>24993823.115776278</v>
      </c>
      <c r="D22" s="26">
        <f t="shared" si="0"/>
        <v>0.99975292463105114</v>
      </c>
      <c r="E22" s="9">
        <v>15</v>
      </c>
      <c r="F22" s="28">
        <f t="shared" si="3"/>
        <v>4334.5567093759773</v>
      </c>
      <c r="G22" s="40">
        <f t="shared" si="4"/>
        <v>324.95084033919733</v>
      </c>
    </row>
    <row r="23" spans="1:7" x14ac:dyDescent="0.2">
      <c r="A23" s="22">
        <v>16</v>
      </c>
      <c r="B23" s="28">
        <f t="shared" si="1"/>
        <v>2656.014431521995</v>
      </c>
      <c r="C23" s="25">
        <f t="shared" si="2"/>
        <v>24996479.130207799</v>
      </c>
      <c r="D23" s="26">
        <f t="shared" si="0"/>
        <v>0.99985916520831197</v>
      </c>
      <c r="E23" s="9">
        <v>16</v>
      </c>
      <c r="F23" s="28">
        <f t="shared" si="3"/>
        <v>2470.7536894887689</v>
      </c>
      <c r="G23" s="40">
        <f t="shared" si="4"/>
        <v>185.26074203320172</v>
      </c>
    </row>
    <row r="24" spans="1:7" x14ac:dyDescent="0.2">
      <c r="A24" s="22">
        <v>17</v>
      </c>
      <c r="B24" s="28">
        <f t="shared" si="1"/>
        <v>1513.9591348180547</v>
      </c>
      <c r="C24" s="25">
        <f t="shared" si="2"/>
        <v>24997993.089342616</v>
      </c>
      <c r="D24" s="26">
        <f t="shared" si="0"/>
        <v>0.99991972357370462</v>
      </c>
      <c r="E24" s="9">
        <v>17</v>
      </c>
      <c r="F24" s="28">
        <f t="shared" si="3"/>
        <v>1408.3479168802501</v>
      </c>
      <c r="G24" s="40">
        <f t="shared" si="4"/>
        <v>105.61121793710639</v>
      </c>
    </row>
    <row r="25" spans="1:7" x14ac:dyDescent="0.2">
      <c r="A25" s="22">
        <v>18</v>
      </c>
      <c r="B25" s="28">
        <f t="shared" si="1"/>
        <v>862.9667494466994</v>
      </c>
      <c r="C25" s="25">
        <f t="shared" si="2"/>
        <v>24998856.056092065</v>
      </c>
      <c r="D25" s="26">
        <f t="shared" si="0"/>
        <v>0.99995424224368257</v>
      </c>
      <c r="E25" s="9">
        <v>18</v>
      </c>
      <c r="F25" s="28">
        <f t="shared" si="3"/>
        <v>802.7642629534007</v>
      </c>
      <c r="G25" s="40">
        <f t="shared" si="4"/>
        <v>60.202486493040979</v>
      </c>
    </row>
    <row r="26" spans="1:7" x14ac:dyDescent="0.2">
      <c r="A26" s="22">
        <v>19</v>
      </c>
      <c r="B26" s="28">
        <f t="shared" si="1"/>
        <v>491.89431008277461</v>
      </c>
      <c r="C26" s="25">
        <f t="shared" si="2"/>
        <v>24999347.950402148</v>
      </c>
      <c r="D26" s="26">
        <f t="shared" si="0"/>
        <v>0.99997391801608593</v>
      </c>
      <c r="E26" s="9">
        <v>19</v>
      </c>
      <c r="F26" s="28">
        <f t="shared" si="3"/>
        <v>457.57756317406893</v>
      </c>
      <c r="G26" s="40">
        <f t="shared" si="4"/>
        <v>34.316746908857766</v>
      </c>
    </row>
    <row r="27" spans="1:7" ht="16" thickBot="1" x14ac:dyDescent="0.25">
      <c r="A27" s="23">
        <v>20</v>
      </c>
      <c r="B27" s="31">
        <f t="shared" si="1"/>
        <v>280.38081687362865</v>
      </c>
      <c r="C27" s="42">
        <f t="shared" si="2"/>
        <v>24999628.331219021</v>
      </c>
      <c r="D27" s="33">
        <f t="shared" si="0"/>
        <v>0.99998513324876082</v>
      </c>
      <c r="E27" s="24">
        <v>20</v>
      </c>
      <c r="F27" s="31">
        <f t="shared" si="3"/>
        <v>260.81983914077284</v>
      </c>
      <c r="G27" s="41">
        <f t="shared" si="4"/>
        <v>19.560977733144291</v>
      </c>
    </row>
    <row r="28" spans="1:7" x14ac:dyDescent="0.2">
      <c r="C28" s="11"/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6B02E-48B3-224E-8277-885E8021C261}">
  <sheetPr codeName="Sheet4"/>
  <dimension ref="C4:L25"/>
  <sheetViews>
    <sheetView zoomScale="110" zoomScaleNormal="110" workbookViewId="0"/>
  </sheetViews>
  <sheetFormatPr baseColWidth="10" defaultRowHeight="15" x14ac:dyDescent="0.2"/>
  <sheetData>
    <row r="4" spans="3:12" x14ac:dyDescent="0.2">
      <c r="C4" s="49"/>
      <c r="D4" s="90" t="s">
        <v>15</v>
      </c>
      <c r="E4" s="91"/>
      <c r="F4" s="91"/>
      <c r="G4" s="92"/>
      <c r="I4" s="90" t="s">
        <v>14</v>
      </c>
      <c r="J4" s="91"/>
      <c r="K4" s="91"/>
      <c r="L4" s="92"/>
    </row>
    <row r="5" spans="3:12" x14ac:dyDescent="0.2">
      <c r="C5" s="49" t="s">
        <v>6</v>
      </c>
      <c r="D5" s="87" t="s">
        <v>9</v>
      </c>
      <c r="E5" s="87" t="s">
        <v>40</v>
      </c>
      <c r="F5" s="87" t="s">
        <v>10</v>
      </c>
      <c r="G5" s="87" t="s">
        <v>40</v>
      </c>
      <c r="I5" s="87" t="s">
        <v>9</v>
      </c>
      <c r="J5" s="87" t="s">
        <v>40</v>
      </c>
      <c r="K5" s="87" t="s">
        <v>10</v>
      </c>
      <c r="L5" s="87" t="s">
        <v>40</v>
      </c>
    </row>
    <row r="6" spans="3:12" x14ac:dyDescent="0.2">
      <c r="C6" s="49">
        <v>1</v>
      </c>
      <c r="D6" s="87">
        <v>750000</v>
      </c>
      <c r="E6" s="88">
        <f>D6/(D6+F6)</f>
        <v>1</v>
      </c>
      <c r="F6" s="87">
        <v>0</v>
      </c>
      <c r="G6" s="88">
        <f>F6/(F6+D6)</f>
        <v>0</v>
      </c>
      <c r="I6" s="87">
        <v>10000000</v>
      </c>
      <c r="J6" s="88">
        <f>I6/(I6+K6)</f>
        <v>1</v>
      </c>
      <c r="K6" s="87">
        <v>0</v>
      </c>
      <c r="L6" s="89">
        <f>K6/(K6+I6)</f>
        <v>0</v>
      </c>
    </row>
    <row r="7" spans="3:12" x14ac:dyDescent="0.2">
      <c r="C7" s="49">
        <v>2</v>
      </c>
      <c r="D7" s="87">
        <v>727500</v>
      </c>
      <c r="E7" s="88">
        <f t="shared" ref="E7:E25" si="0">D7/(D7+F7)</f>
        <v>0.7142857142857143</v>
      </c>
      <c r="F7" s="87">
        <v>291000</v>
      </c>
      <c r="G7" s="88">
        <f t="shared" ref="G7:G25" si="1">F7/(F7+D7)</f>
        <v>0.2857142857142857</v>
      </c>
      <c r="I7" s="87">
        <v>6000000</v>
      </c>
      <c r="J7" s="88">
        <f t="shared" ref="J7:J25" si="2">I7/(I7+K7)</f>
        <v>0.970873786407767</v>
      </c>
      <c r="K7" s="87">
        <v>180000</v>
      </c>
      <c r="L7" s="89">
        <f t="shared" ref="L7:L25" si="3">K7/(K7+I7)</f>
        <v>2.9126213592233011E-2</v>
      </c>
    </row>
    <row r="8" spans="3:12" x14ac:dyDescent="0.2">
      <c r="C8" s="49">
        <v>3</v>
      </c>
      <c r="D8" s="87">
        <v>696945</v>
      </c>
      <c r="E8" s="88">
        <f t="shared" si="0"/>
        <v>0.51461506792918887</v>
      </c>
      <c r="F8" s="87">
        <v>657358.52400000009</v>
      </c>
      <c r="G8" s="88">
        <f t="shared" si="1"/>
        <v>0.48538493207081101</v>
      </c>
      <c r="I8" s="87">
        <v>3528000</v>
      </c>
      <c r="J8" s="88">
        <f t="shared" si="2"/>
        <v>0.95370705933965316</v>
      </c>
      <c r="K8" s="87">
        <v>171249.12</v>
      </c>
      <c r="L8" s="89">
        <f t="shared" si="3"/>
        <v>4.6292940660346768E-2</v>
      </c>
    </row>
    <row r="9" spans="3:12" x14ac:dyDescent="0.2">
      <c r="C9" s="49">
        <v>4</v>
      </c>
      <c r="D9" s="87">
        <v>656315.89428000001</v>
      </c>
      <c r="E9" s="88">
        <f t="shared" si="0"/>
        <v>0.37516480809940694</v>
      </c>
      <c r="F9" s="87">
        <v>1093090.9800078911</v>
      </c>
      <c r="G9" s="88">
        <f t="shared" si="1"/>
        <v>0.624835191900593</v>
      </c>
      <c r="I9" s="87">
        <v>2048300.3519999997</v>
      </c>
      <c r="J9" s="88">
        <f t="shared" si="2"/>
        <v>0.9437187401934457</v>
      </c>
      <c r="K9" s="87">
        <v>122156.01890997506</v>
      </c>
      <c r="L9" s="89">
        <f t="shared" si="3"/>
        <v>5.6281259806554199E-2</v>
      </c>
    </row>
    <row r="10" spans="3:12" x14ac:dyDescent="0.2">
      <c r="C10" s="49">
        <v>5</v>
      </c>
      <c r="D10" s="87">
        <v>603833.68805136322</v>
      </c>
      <c r="E10" s="88">
        <f t="shared" si="0"/>
        <v>0.27789262366500123</v>
      </c>
      <c r="F10" s="87">
        <v>1569069.2126722021</v>
      </c>
      <c r="G10" s="88">
        <f t="shared" si="1"/>
        <v>0.72210737633499877</v>
      </c>
      <c r="I10" s="87">
        <v>1180117.80363601</v>
      </c>
      <c r="J10" s="88">
        <f t="shared" si="2"/>
        <v>0.93795509891563855</v>
      </c>
      <c r="K10" s="87">
        <v>78063.75004426064</v>
      </c>
      <c r="L10" s="89">
        <f t="shared" si="3"/>
        <v>6.2044901084361483E-2</v>
      </c>
    </row>
    <row r="11" spans="3:12" x14ac:dyDescent="0.2">
      <c r="C11" s="49">
        <v>6</v>
      </c>
      <c r="D11" s="87">
        <v>538646.60102965625</v>
      </c>
      <c r="E11" s="88">
        <f t="shared" si="0"/>
        <v>0.21019912383935649</v>
      </c>
      <c r="F11" s="87">
        <v>2023907.3772700534</v>
      </c>
      <c r="G11" s="88">
        <f t="shared" si="1"/>
        <v>0.78980087616064354</v>
      </c>
      <c r="I11" s="87">
        <v>676845.18216390163</v>
      </c>
      <c r="J11" s="88">
        <f t="shared" si="2"/>
        <v>0.93464612133198888</v>
      </c>
      <c r="K11" s="87">
        <v>47327.493157653982</v>
      </c>
      <c r="L11" s="89">
        <f t="shared" si="3"/>
        <v>6.5353878668011164E-2</v>
      </c>
    </row>
    <row r="12" spans="3:12" x14ac:dyDescent="0.2">
      <c r="C12" s="49">
        <v>7</v>
      </c>
      <c r="D12" s="87">
        <v>461769.98168066499</v>
      </c>
      <c r="E12" s="88">
        <f t="shared" si="0"/>
        <v>0.16328958722899251</v>
      </c>
      <c r="F12" s="87">
        <v>2366150.5827402147</v>
      </c>
      <c r="G12" s="88">
        <f t="shared" si="1"/>
        <v>0.83671041277100744</v>
      </c>
      <c r="I12" s="87">
        <v>387176.11203527899</v>
      </c>
      <c r="J12" s="88">
        <f t="shared" si="2"/>
        <v>0.93275213496587461</v>
      </c>
      <c r="K12" s="87">
        <v>27913.918339665262</v>
      </c>
      <c r="L12" s="89">
        <f t="shared" si="3"/>
        <v>6.7247865034125401E-2</v>
      </c>
    </row>
    <row r="13" spans="3:12" x14ac:dyDescent="0.2">
      <c r="C13" s="49">
        <v>8</v>
      </c>
      <c r="D13" s="87">
        <v>376932.36474803864</v>
      </c>
      <c r="E13" s="88">
        <f t="shared" si="0"/>
        <v>0.13102187140993532</v>
      </c>
      <c r="F13" s="87">
        <v>2499933.6171818762</v>
      </c>
      <c r="G13" s="88">
        <f t="shared" si="1"/>
        <v>0.86897812859006462</v>
      </c>
      <c r="I13" s="87">
        <v>221140.09988530132</v>
      </c>
      <c r="J13" s="88">
        <f t="shared" si="2"/>
        <v>0.93166997389130091</v>
      </c>
      <c r="K13" s="87">
        <v>16218.735413067989</v>
      </c>
      <c r="L13" s="89">
        <f t="shared" si="3"/>
        <v>6.8330026108699121E-2</v>
      </c>
    </row>
    <row r="14" spans="3:12" x14ac:dyDescent="0.2">
      <c r="C14" s="49">
        <v>9</v>
      </c>
      <c r="D14" s="87">
        <v>290626.38529014116</v>
      </c>
      <c r="E14" s="88">
        <f t="shared" si="0"/>
        <v>0.10909120217787513</v>
      </c>
      <c r="F14" s="87">
        <v>2373441.6558363074</v>
      </c>
      <c r="G14" s="88">
        <f t="shared" si="1"/>
        <v>0.89090879782212484</v>
      </c>
      <c r="I14" s="87">
        <v>126196.56576595455</v>
      </c>
      <c r="J14" s="88">
        <f t="shared" si="2"/>
        <v>0.93105229489882368</v>
      </c>
      <c r="K14" s="87">
        <v>9345.3006333631838</v>
      </c>
      <c r="L14" s="89">
        <f t="shared" si="3"/>
        <v>6.8947705101176204E-2</v>
      </c>
    </row>
    <row r="15" spans="3:12" x14ac:dyDescent="0.2">
      <c r="C15" s="49">
        <v>10</v>
      </c>
      <c r="D15" s="87">
        <v>210704.34405634771</v>
      </c>
      <c r="E15" s="88">
        <f t="shared" si="0"/>
        <v>9.4451196879055233E-2</v>
      </c>
      <c r="F15" s="87">
        <v>2020123.3322319118</v>
      </c>
      <c r="G15" s="88">
        <f t="shared" si="1"/>
        <v>0.90554880312094466</v>
      </c>
      <c r="I15" s="87">
        <v>71979.819206227359</v>
      </c>
      <c r="J15" s="88">
        <f t="shared" si="2"/>
        <v>0.93069994148970003</v>
      </c>
      <c r="K15" s="87">
        <v>5359.6282326698438</v>
      </c>
      <c r="L15" s="89">
        <f t="shared" si="3"/>
        <v>6.9300058510299953E-2</v>
      </c>
    </row>
    <row r="16" spans="3:12" x14ac:dyDescent="0.2">
      <c r="C16" s="49">
        <v>11</v>
      </c>
      <c r="D16" s="87">
        <v>143779.51376769997</v>
      </c>
      <c r="E16" s="88">
        <f t="shared" si="0"/>
        <v>8.4909443015210084E-2</v>
      </c>
      <c r="F16" s="87">
        <v>1549548.2088266446</v>
      </c>
      <c r="G16" s="88">
        <f t="shared" si="1"/>
        <v>0.91509055698478992</v>
      </c>
      <c r="I16" s="87">
        <v>41044.040230669081</v>
      </c>
      <c r="J16" s="88">
        <f t="shared" si="2"/>
        <v>0.93049901003815783</v>
      </c>
      <c r="K16" s="87">
        <v>3065.668418011755</v>
      </c>
      <c r="L16" s="89">
        <f t="shared" si="3"/>
        <v>6.9500989961842299E-2</v>
      </c>
    </row>
    <row r="17" spans="3:12" x14ac:dyDescent="0.2">
      <c r="C17" s="49">
        <v>12</v>
      </c>
      <c r="D17" s="87">
        <v>92979.682089869675</v>
      </c>
      <c r="E17" s="88">
        <f t="shared" si="0"/>
        <v>7.8862106816405195E-2</v>
      </c>
      <c r="F17" s="87">
        <v>1086036.2717487828</v>
      </c>
      <c r="G17" s="88">
        <f t="shared" si="1"/>
        <v>0.92113789318359485</v>
      </c>
      <c r="I17" s="87">
        <v>23400.156771196427</v>
      </c>
      <c r="J17" s="88">
        <f t="shared" si="2"/>
        <v>0.93038444982779156</v>
      </c>
      <c r="K17" s="87">
        <v>1750.9050028128574</v>
      </c>
      <c r="L17" s="89">
        <f t="shared" si="3"/>
        <v>6.9615550172208454E-2</v>
      </c>
    </row>
    <row r="18" spans="3:12" x14ac:dyDescent="0.2">
      <c r="C18" s="49">
        <v>13</v>
      </c>
      <c r="D18" s="87">
        <v>57609.203474710172</v>
      </c>
      <c r="E18" s="88">
        <f t="shared" si="0"/>
        <v>7.5136167119233155E-2</v>
      </c>
      <c r="F18" s="87">
        <v>709121.46277408127</v>
      </c>
      <c r="G18" s="88">
        <f t="shared" si="1"/>
        <v>0.9248638328807669</v>
      </c>
      <c r="I18" s="87">
        <v>13339.732061593235</v>
      </c>
      <c r="J18" s="88">
        <f t="shared" si="2"/>
        <v>0.93031914098655255</v>
      </c>
      <c r="K18" s="87">
        <v>999.14529123342936</v>
      </c>
      <c r="L18" s="89">
        <f t="shared" si="3"/>
        <v>6.9680859013447449E-2</v>
      </c>
    </row>
    <row r="19" spans="3:12" x14ac:dyDescent="0.2">
      <c r="C19" s="49">
        <v>14</v>
      </c>
      <c r="D19" s="87">
        <v>34607.283487246445</v>
      </c>
      <c r="E19" s="88">
        <f t="shared" si="0"/>
        <v>7.2896430946964436E-2</v>
      </c>
      <c r="F19" s="87">
        <v>440138.6408012124</v>
      </c>
      <c r="G19" s="88">
        <f t="shared" si="1"/>
        <v>0.92710356905303559</v>
      </c>
      <c r="I19" s="87">
        <v>7604.1811204627156</v>
      </c>
      <c r="J19" s="88">
        <f t="shared" si="2"/>
        <v>0.93028191185221498</v>
      </c>
      <c r="K19" s="87">
        <v>569.87990725585769</v>
      </c>
      <c r="L19" s="89">
        <f t="shared" si="3"/>
        <v>6.9718088147785018E-2</v>
      </c>
    </row>
    <row r="20" spans="3:12" x14ac:dyDescent="0.2">
      <c r="C20" s="49">
        <v>15</v>
      </c>
      <c r="D20" s="87">
        <v>20364.905758592784</v>
      </c>
      <c r="E20" s="88">
        <f t="shared" si="0"/>
        <v>7.1575349134591418E-2</v>
      </c>
      <c r="F20" s="87">
        <v>264159.10990912397</v>
      </c>
      <c r="G20" s="88">
        <f t="shared" si="1"/>
        <v>0.9284246508654086</v>
      </c>
      <c r="I20" s="87">
        <v>4334.5567093759773</v>
      </c>
      <c r="J20" s="88">
        <f t="shared" si="2"/>
        <v>0.93026069023988145</v>
      </c>
      <c r="K20" s="87">
        <v>324.95084033919733</v>
      </c>
      <c r="L20" s="89">
        <f t="shared" si="3"/>
        <v>6.9739309760118495E-2</v>
      </c>
    </row>
    <row r="21" spans="3:12" x14ac:dyDescent="0.2">
      <c r="C21" s="49">
        <v>16</v>
      </c>
      <c r="D21" s="87">
        <v>11829.185288561246</v>
      </c>
      <c r="E21" s="88">
        <f t="shared" si="0"/>
        <v>7.0806301847002776E-2</v>
      </c>
      <c r="F21" s="87">
        <v>155234.83274364128</v>
      </c>
      <c r="G21" s="88">
        <f t="shared" si="1"/>
        <v>0.92919369815299724</v>
      </c>
      <c r="I21" s="87">
        <v>2470.7536894887689</v>
      </c>
      <c r="J21" s="88">
        <f t="shared" si="2"/>
        <v>0.93024859359403334</v>
      </c>
      <c r="K21" s="87">
        <v>185.26074203320172</v>
      </c>
      <c r="L21" s="89">
        <f t="shared" si="3"/>
        <v>6.9751406405966762E-2</v>
      </c>
    </row>
    <row r="22" spans="3:12" x14ac:dyDescent="0.2">
      <c r="C22" s="49">
        <v>17</v>
      </c>
      <c r="D22" s="87">
        <v>6817.2647475951162</v>
      </c>
      <c r="E22" s="88">
        <f t="shared" si="0"/>
        <v>7.0362392631120083E-2</v>
      </c>
      <c r="F22" s="87">
        <v>90070.639325467288</v>
      </c>
      <c r="G22" s="88">
        <f t="shared" si="1"/>
        <v>0.92963760736887979</v>
      </c>
      <c r="I22" s="87">
        <v>1408.3479168802501</v>
      </c>
      <c r="J22" s="88">
        <f t="shared" si="2"/>
        <v>0.93024169839970794</v>
      </c>
      <c r="K22" s="87">
        <v>105.61121793710639</v>
      </c>
      <c r="L22" s="89">
        <f t="shared" si="3"/>
        <v>6.9758301600292061E-2</v>
      </c>
    </row>
    <row r="23" spans="3:12" x14ac:dyDescent="0.2">
      <c r="C23" s="49">
        <v>18</v>
      </c>
      <c r="D23" s="87">
        <v>3910.6276254032177</v>
      </c>
      <c r="E23" s="88">
        <f t="shared" si="0"/>
        <v>7.0107490591572202E-2</v>
      </c>
      <c r="F23" s="87">
        <v>51869.825966717275</v>
      </c>
      <c r="G23" s="88">
        <f t="shared" si="1"/>
        <v>0.92989250940842771</v>
      </c>
      <c r="I23" s="87">
        <v>802.7642629534007</v>
      </c>
      <c r="J23" s="88">
        <f t="shared" si="2"/>
        <v>0.93023776810443926</v>
      </c>
      <c r="K23" s="87">
        <v>60.202486493040979</v>
      </c>
      <c r="L23" s="89">
        <f t="shared" si="3"/>
        <v>6.97622318955608E-2</v>
      </c>
    </row>
    <row r="24" spans="3:12" x14ac:dyDescent="0.2">
      <c r="C24" s="49">
        <v>19</v>
      </c>
      <c r="D24" s="87">
        <v>2237.2140176396815</v>
      </c>
      <c r="E24" s="88">
        <f t="shared" si="0"/>
        <v>6.9961573970832469E-2</v>
      </c>
      <c r="F24" s="87">
        <v>29740.540207449561</v>
      </c>
      <c r="G24" s="88">
        <f t="shared" si="1"/>
        <v>0.93003842602916753</v>
      </c>
      <c r="I24" s="87">
        <v>457.57756317406893</v>
      </c>
      <c r="J24" s="88">
        <f t="shared" si="2"/>
        <v>0.93023552782492558</v>
      </c>
      <c r="K24" s="87">
        <v>34.316746908857766</v>
      </c>
      <c r="L24" s="89">
        <f t="shared" si="3"/>
        <v>6.9764472175074407E-2</v>
      </c>
    </row>
    <row r="25" spans="3:12" x14ac:dyDescent="0.2">
      <c r="C25" s="49">
        <v>20</v>
      </c>
      <c r="D25" s="87">
        <v>1277.8813908869772</v>
      </c>
      <c r="E25" s="88">
        <f t="shared" si="0"/>
        <v>6.9878196647596522E-2</v>
      </c>
      <c r="F25" s="87">
        <v>17009.387774507693</v>
      </c>
      <c r="G25" s="88">
        <f t="shared" si="1"/>
        <v>0.93012180335240346</v>
      </c>
      <c r="I25" s="87">
        <v>260.81983914077284</v>
      </c>
      <c r="J25" s="88">
        <f t="shared" si="2"/>
        <v>0.93023425086196054</v>
      </c>
      <c r="K25" s="87">
        <v>19.560977733144291</v>
      </c>
      <c r="L25" s="89">
        <f t="shared" si="3"/>
        <v>6.9765749138039485E-2</v>
      </c>
    </row>
  </sheetData>
  <mergeCells count="2">
    <mergeCell ref="I4:L4"/>
    <mergeCell ref="D4:G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E2910-2528-E447-AA8F-E73262303E85}">
  <sheetPr codeName="Sheet5"/>
  <dimension ref="A1:O106"/>
  <sheetViews>
    <sheetView tabSelected="1" zoomScaleNormal="100" workbookViewId="0"/>
  </sheetViews>
  <sheetFormatPr baseColWidth="10" defaultRowHeight="15" x14ac:dyDescent="0.2"/>
  <cols>
    <col min="1" max="1" width="7.6640625" bestFit="1" customWidth="1"/>
    <col min="2" max="2" width="12.1640625" bestFit="1" customWidth="1"/>
    <col min="3" max="3" width="5.83203125" bestFit="1" customWidth="1"/>
    <col min="4" max="4" width="19.83203125" bestFit="1" customWidth="1"/>
    <col min="5" max="5" width="26.33203125" bestFit="1" customWidth="1"/>
    <col min="6" max="6" width="18.5" bestFit="1" customWidth="1"/>
    <col min="7" max="7" width="5" bestFit="1" customWidth="1"/>
    <col min="8" max="8" width="11.5" bestFit="1" customWidth="1"/>
    <col min="9" max="9" width="14.1640625" customWidth="1"/>
    <col min="10" max="10" width="14.83203125" customWidth="1"/>
    <col min="14" max="14" width="21.33203125" customWidth="1"/>
    <col min="15" max="15" width="26.33203125" bestFit="1" customWidth="1"/>
  </cols>
  <sheetData>
    <row r="1" spans="1:15" ht="17" thickBot="1" x14ac:dyDescent="0.25">
      <c r="A1" s="54" t="s">
        <v>1</v>
      </c>
      <c r="B1" s="54" t="s">
        <v>2</v>
      </c>
      <c r="C1" s="55" t="s">
        <v>0</v>
      </c>
      <c r="D1" s="56" t="s">
        <v>16</v>
      </c>
      <c r="E1" s="50" t="s">
        <v>17</v>
      </c>
      <c r="F1" s="56" t="s">
        <v>18</v>
      </c>
      <c r="G1" s="56" t="s">
        <v>19</v>
      </c>
      <c r="H1" s="56" t="s">
        <v>20</v>
      </c>
      <c r="I1" s="56" t="s">
        <v>21</v>
      </c>
      <c r="J1" s="56" t="s">
        <v>22</v>
      </c>
      <c r="L1" s="93" t="s">
        <v>23</v>
      </c>
      <c r="M1" s="94"/>
      <c r="N1" s="94"/>
      <c r="O1" s="95"/>
    </row>
    <row r="2" spans="1:15" ht="17" thickBot="1" x14ac:dyDescent="0.25">
      <c r="A2">
        <v>19794</v>
      </c>
      <c r="B2">
        <v>19.539999959999999</v>
      </c>
      <c r="C2">
        <v>1</v>
      </c>
      <c r="I2" s="53">
        <v>0.81240525813455877</v>
      </c>
      <c r="J2" s="53">
        <f>SUM(H4:H105)</f>
        <v>6768526.1407380356</v>
      </c>
      <c r="L2" s="57" t="s">
        <v>0</v>
      </c>
      <c r="M2" s="84" t="s">
        <v>2</v>
      </c>
      <c r="N2" s="85" t="s">
        <v>18</v>
      </c>
      <c r="O2" s="86" t="s">
        <v>17</v>
      </c>
    </row>
    <row r="3" spans="1:15" x14ac:dyDescent="0.2">
      <c r="A3">
        <v>19801</v>
      </c>
      <c r="B3">
        <v>23.54999995</v>
      </c>
      <c r="C3">
        <v>2</v>
      </c>
      <c r="D3">
        <f>AVERAGE(B2:B3)</f>
        <v>21.544999955000002</v>
      </c>
      <c r="L3" s="47">
        <v>1</v>
      </c>
      <c r="M3" s="27">
        <v>19.539999959999999</v>
      </c>
      <c r="N3" s="27"/>
      <c r="O3" s="27"/>
    </row>
    <row r="4" spans="1:15" x14ac:dyDescent="0.2">
      <c r="A4">
        <v>19802</v>
      </c>
      <c r="B4">
        <v>32.568999890000001</v>
      </c>
      <c r="C4">
        <v>3</v>
      </c>
      <c r="D4">
        <f>AVERAGE(B3:B4)</f>
        <v>28.05949992</v>
      </c>
      <c r="E4">
        <f>D3</f>
        <v>21.544999955000002</v>
      </c>
      <c r="F4">
        <f>E4</f>
        <v>21.544999955000002</v>
      </c>
      <c r="G4">
        <f>B4-F4</f>
        <v>11.023999934999999</v>
      </c>
      <c r="H4">
        <f>G4^2</f>
        <v>121.52857456687998</v>
      </c>
      <c r="L4" s="43">
        <v>2</v>
      </c>
      <c r="M4" s="27">
        <v>23.54999995</v>
      </c>
      <c r="N4" s="27"/>
      <c r="O4" s="27"/>
    </row>
    <row r="5" spans="1:15" x14ac:dyDescent="0.2">
      <c r="A5">
        <v>19803</v>
      </c>
      <c r="B5">
        <v>41.466999889999997</v>
      </c>
      <c r="C5">
        <v>4</v>
      </c>
      <c r="D5">
        <f t="shared" ref="D5:D67" si="0">AVERAGE(B4:B5)</f>
        <v>37.017999889999999</v>
      </c>
      <c r="E5">
        <f t="shared" ref="E5:E68" si="1">D4</f>
        <v>28.05949992</v>
      </c>
      <c r="F5">
        <f>B4*$I$2+(1-$I$2)*F4</f>
        <v>30.500955467869034</v>
      </c>
      <c r="G5">
        <f t="shared" ref="G5:G68" si="2">B5-F5</f>
        <v>10.966044422130963</v>
      </c>
      <c r="H5">
        <f t="shared" ref="H5:H68" si="3">G5^2</f>
        <v>120.25413026814961</v>
      </c>
      <c r="L5" s="43">
        <v>3</v>
      </c>
      <c r="M5" s="27">
        <v>32.568999890000001</v>
      </c>
      <c r="N5" s="27">
        <v>21.544999955000002</v>
      </c>
      <c r="O5" s="27">
        <v>21.544999955000002</v>
      </c>
    </row>
    <row r="6" spans="1:15" x14ac:dyDescent="0.2">
      <c r="A6">
        <v>19804</v>
      </c>
      <c r="B6">
        <v>67.620999810000001</v>
      </c>
      <c r="C6">
        <v>5</v>
      </c>
      <c r="D6">
        <f t="shared" si="0"/>
        <v>54.543999849999999</v>
      </c>
      <c r="E6">
        <f t="shared" si="1"/>
        <v>37.017999889999999</v>
      </c>
      <c r="F6">
        <f t="shared" ref="F6:F69" si="4">B5*$I$2+(1-$I$2)*F5</f>
        <v>39.409827617345378</v>
      </c>
      <c r="G6">
        <f t="shared" si="2"/>
        <v>28.211172192654622</v>
      </c>
      <c r="H6">
        <f t="shared" si="3"/>
        <v>795.87023648360946</v>
      </c>
      <c r="L6" s="43">
        <v>4</v>
      </c>
      <c r="M6" s="27">
        <v>41.466999889999997</v>
      </c>
      <c r="N6" s="27">
        <v>30.500955467869034</v>
      </c>
      <c r="O6" s="27">
        <v>28.05949992</v>
      </c>
    </row>
    <row r="7" spans="1:15" x14ac:dyDescent="0.2">
      <c r="A7">
        <v>19811</v>
      </c>
      <c r="B7">
        <v>78.764999869999997</v>
      </c>
      <c r="C7">
        <v>6</v>
      </c>
      <c r="D7">
        <f t="shared" si="0"/>
        <v>73.192999839999999</v>
      </c>
      <c r="E7">
        <f t="shared" si="1"/>
        <v>54.543999849999999</v>
      </c>
      <c r="F7">
        <f t="shared" si="4"/>
        <v>62.328732244797443</v>
      </c>
      <c r="G7">
        <f t="shared" si="2"/>
        <v>16.436267625202554</v>
      </c>
      <c r="H7">
        <f t="shared" si="3"/>
        <v>270.15089344728159</v>
      </c>
      <c r="L7" s="43">
        <v>5</v>
      </c>
      <c r="M7" s="27">
        <v>67.620999810000001</v>
      </c>
      <c r="N7" s="27">
        <v>39.409827617345378</v>
      </c>
      <c r="O7" s="27">
        <v>37.017999889999999</v>
      </c>
    </row>
    <row r="8" spans="1:15" x14ac:dyDescent="0.2">
      <c r="A8">
        <v>19812</v>
      </c>
      <c r="B8">
        <v>90.718999859999997</v>
      </c>
      <c r="C8">
        <v>7</v>
      </c>
      <c r="D8">
        <f t="shared" si="0"/>
        <v>84.741999864999997</v>
      </c>
      <c r="E8">
        <f t="shared" si="1"/>
        <v>73.192999839999999</v>
      </c>
      <c r="F8">
        <f t="shared" si="4"/>
        <v>75.681642487618817</v>
      </c>
      <c r="G8">
        <f t="shared" si="2"/>
        <v>15.03735737238118</v>
      </c>
      <c r="H8">
        <f t="shared" si="3"/>
        <v>226.12211674470663</v>
      </c>
      <c r="L8" s="43">
        <v>6</v>
      </c>
      <c r="M8" s="27">
        <v>78.764999869999997</v>
      </c>
      <c r="N8" s="27">
        <v>62.328732244797443</v>
      </c>
      <c r="O8" s="27">
        <v>54.543999849999999</v>
      </c>
    </row>
    <row r="9" spans="1:15" x14ac:dyDescent="0.2">
      <c r="A9">
        <v>19813</v>
      </c>
      <c r="B9">
        <v>97.677999970000002</v>
      </c>
      <c r="C9">
        <v>8</v>
      </c>
      <c r="D9">
        <f t="shared" si="0"/>
        <v>94.198499914999999</v>
      </c>
      <c r="E9">
        <f t="shared" si="1"/>
        <v>84.741999864999997</v>
      </c>
      <c r="F9">
        <f t="shared" si="4"/>
        <v>87.898070685389754</v>
      </c>
      <c r="G9">
        <f t="shared" si="2"/>
        <v>9.7799292846102475</v>
      </c>
      <c r="H9">
        <f t="shared" si="3"/>
        <v>95.64701681197711</v>
      </c>
      <c r="L9" s="43">
        <v>7</v>
      </c>
      <c r="M9" s="27">
        <v>90.718999859999997</v>
      </c>
      <c r="N9" s="27">
        <v>75.681642487618817</v>
      </c>
      <c r="O9" s="27">
        <v>73.192999839999999</v>
      </c>
    </row>
    <row r="10" spans="1:15" x14ac:dyDescent="0.2">
      <c r="A10">
        <v>19814</v>
      </c>
      <c r="B10">
        <v>133.553</v>
      </c>
      <c r="C10">
        <v>9</v>
      </c>
      <c r="D10">
        <f t="shared" si="0"/>
        <v>115.615499985</v>
      </c>
      <c r="E10">
        <f t="shared" si="1"/>
        <v>94.198499914999999</v>
      </c>
      <c r="F10">
        <f t="shared" si="4"/>
        <v>95.843336660391273</v>
      </c>
      <c r="G10">
        <f t="shared" si="2"/>
        <v>37.709663339608724</v>
      </c>
      <c r="H10">
        <f t="shared" si="3"/>
        <v>1422.0187091866303</v>
      </c>
      <c r="L10" s="43">
        <v>8</v>
      </c>
      <c r="M10" s="27">
        <v>97.677999970000002</v>
      </c>
      <c r="N10" s="27">
        <v>87.898070685389754</v>
      </c>
      <c r="O10" s="27">
        <v>84.741999864999997</v>
      </c>
    </row>
    <row r="11" spans="1:15" x14ac:dyDescent="0.2">
      <c r="A11">
        <v>19821</v>
      </c>
      <c r="B11">
        <v>131.0189996</v>
      </c>
      <c r="C11">
        <v>10</v>
      </c>
      <c r="D11">
        <f t="shared" si="0"/>
        <v>132.28599980000001</v>
      </c>
      <c r="E11">
        <f t="shared" si="1"/>
        <v>115.615499985</v>
      </c>
      <c r="F11">
        <f t="shared" si="4"/>
        <v>126.4788654399734</v>
      </c>
      <c r="G11">
        <f t="shared" si="2"/>
        <v>4.5401341600265965</v>
      </c>
      <c r="H11">
        <f t="shared" si="3"/>
        <v>20.612818191040411</v>
      </c>
      <c r="L11" s="43">
        <v>9</v>
      </c>
      <c r="M11" s="27">
        <v>133.553</v>
      </c>
      <c r="N11" s="27">
        <v>95.843336660391273</v>
      </c>
      <c r="O11" s="27">
        <v>94.198499914999999</v>
      </c>
    </row>
    <row r="12" spans="1:15" x14ac:dyDescent="0.2">
      <c r="A12">
        <v>19822</v>
      </c>
      <c r="B12">
        <v>142.6809998</v>
      </c>
      <c r="C12">
        <v>11</v>
      </c>
      <c r="D12">
        <f t="shared" si="0"/>
        <v>136.84999970000001</v>
      </c>
      <c r="E12">
        <f t="shared" si="1"/>
        <v>132.28599980000001</v>
      </c>
      <c r="F12">
        <f t="shared" si="4"/>
        <v>130.16729430421532</v>
      </c>
      <c r="G12">
        <f t="shared" si="2"/>
        <v>12.513705495784677</v>
      </c>
      <c r="H12">
        <f t="shared" si="3"/>
        <v>156.59282523523163</v>
      </c>
      <c r="L12" s="43">
        <v>10</v>
      </c>
      <c r="M12" s="27">
        <v>131.0189996</v>
      </c>
      <c r="N12" s="27">
        <v>126.4788654399734</v>
      </c>
      <c r="O12" s="27">
        <v>115.615499985</v>
      </c>
    </row>
    <row r="13" spans="1:15" x14ac:dyDescent="0.2">
      <c r="A13">
        <v>19823</v>
      </c>
      <c r="B13">
        <v>175.80799959999999</v>
      </c>
      <c r="C13">
        <v>12</v>
      </c>
      <c r="D13">
        <f t="shared" si="0"/>
        <v>159.24449970000001</v>
      </c>
      <c r="E13">
        <f t="shared" si="1"/>
        <v>136.84999970000001</v>
      </c>
      <c r="F13">
        <f t="shared" si="4"/>
        <v>140.3334944477381</v>
      </c>
      <c r="G13">
        <f t="shared" si="2"/>
        <v>35.474505152261884</v>
      </c>
      <c r="H13">
        <f t="shared" si="3"/>
        <v>1258.4405157978549</v>
      </c>
      <c r="L13" s="43">
        <v>11</v>
      </c>
      <c r="M13" s="27">
        <v>142.6809998</v>
      </c>
      <c r="N13" s="27">
        <v>130.16729430421532</v>
      </c>
      <c r="O13" s="27">
        <v>132.28599980000001</v>
      </c>
    </row>
    <row r="14" spans="1:15" x14ac:dyDescent="0.2">
      <c r="A14">
        <v>19824</v>
      </c>
      <c r="B14">
        <v>214.2929997</v>
      </c>
      <c r="C14">
        <v>13</v>
      </c>
      <c r="D14">
        <f t="shared" si="0"/>
        <v>195.05049965000001</v>
      </c>
      <c r="E14">
        <f t="shared" si="1"/>
        <v>159.24449970000001</v>
      </c>
      <c r="F14">
        <f t="shared" si="4"/>
        <v>169.15316896315716</v>
      </c>
      <c r="G14">
        <f t="shared" si="2"/>
        <v>45.139830736842839</v>
      </c>
      <c r="H14">
        <f t="shared" si="3"/>
        <v>2037.6043189508216</v>
      </c>
      <c r="L14" s="43">
        <v>12</v>
      </c>
      <c r="M14" s="27">
        <v>175.80799959999999</v>
      </c>
      <c r="N14" s="27">
        <v>140.3334944477381</v>
      </c>
      <c r="O14" s="27">
        <v>136.84999970000001</v>
      </c>
    </row>
    <row r="15" spans="1:15" x14ac:dyDescent="0.2">
      <c r="A15">
        <v>19831</v>
      </c>
      <c r="B15">
        <v>227.98199990000001</v>
      </c>
      <c r="C15">
        <v>14</v>
      </c>
      <c r="D15">
        <f t="shared" si="0"/>
        <v>221.1374998</v>
      </c>
      <c r="E15">
        <f t="shared" si="1"/>
        <v>195.05049965000001</v>
      </c>
      <c r="F15">
        <f t="shared" si="4"/>
        <v>205.82500480507224</v>
      </c>
      <c r="G15">
        <f t="shared" si="2"/>
        <v>22.156995094927765</v>
      </c>
      <c r="H15">
        <f t="shared" si="3"/>
        <v>490.93243163665306</v>
      </c>
      <c r="L15" s="43">
        <v>13</v>
      </c>
      <c r="M15" s="27">
        <v>214.2929997</v>
      </c>
      <c r="N15" s="27">
        <v>169.15316896315716</v>
      </c>
      <c r="O15" s="27">
        <v>159.24449970000001</v>
      </c>
    </row>
    <row r="16" spans="1:15" x14ac:dyDescent="0.2">
      <c r="A16">
        <v>19832</v>
      </c>
      <c r="B16">
        <v>267.28399940000003</v>
      </c>
      <c r="C16">
        <v>15</v>
      </c>
      <c r="D16">
        <f t="shared" si="0"/>
        <v>247.63299965000002</v>
      </c>
      <c r="E16">
        <f t="shared" si="1"/>
        <v>221.1374998</v>
      </c>
      <c r="F16">
        <f t="shared" si="4"/>
        <v>223.82546412465319</v>
      </c>
      <c r="G16">
        <f t="shared" si="2"/>
        <v>43.458535275346833</v>
      </c>
      <c r="H16">
        <f t="shared" si="3"/>
        <v>1888.644288278565</v>
      </c>
      <c r="L16" s="43">
        <v>14</v>
      </c>
      <c r="M16" s="27">
        <v>227.98199990000001</v>
      </c>
      <c r="N16" s="27">
        <v>205.82500480507224</v>
      </c>
      <c r="O16" s="27">
        <v>195.05049965000001</v>
      </c>
    </row>
    <row r="17" spans="1:15" x14ac:dyDescent="0.2">
      <c r="A17">
        <v>19833</v>
      </c>
      <c r="B17">
        <v>273.2099991</v>
      </c>
      <c r="C17">
        <v>16</v>
      </c>
      <c r="D17">
        <f t="shared" si="0"/>
        <v>270.24699925000004</v>
      </c>
      <c r="E17">
        <f t="shared" si="1"/>
        <v>247.63299965000002</v>
      </c>
      <c r="F17">
        <f t="shared" si="4"/>
        <v>259.13140669317119</v>
      </c>
      <c r="G17">
        <f t="shared" si="2"/>
        <v>14.078592406828818</v>
      </c>
      <c r="H17">
        <f t="shared" si="3"/>
        <v>198.20676415761807</v>
      </c>
      <c r="L17" s="43">
        <v>15</v>
      </c>
      <c r="M17" s="27">
        <v>267.28399940000003</v>
      </c>
      <c r="N17" s="27">
        <v>223.82546412465319</v>
      </c>
      <c r="O17" s="27">
        <v>221.1374998</v>
      </c>
    </row>
    <row r="18" spans="1:15" x14ac:dyDescent="0.2">
      <c r="A18">
        <v>19834</v>
      </c>
      <c r="B18">
        <v>316.2279997</v>
      </c>
      <c r="C18">
        <v>17</v>
      </c>
      <c r="D18">
        <f t="shared" si="0"/>
        <v>294.71899940000003</v>
      </c>
      <c r="E18">
        <f t="shared" si="1"/>
        <v>270.24699925000004</v>
      </c>
      <c r="F18">
        <f t="shared" si="4"/>
        <v>270.5689291916122</v>
      </c>
      <c r="G18">
        <f t="shared" si="2"/>
        <v>45.659070508387799</v>
      </c>
      <c r="H18">
        <f t="shared" si="3"/>
        <v>2084.7507196899287</v>
      </c>
      <c r="L18" s="43">
        <v>16</v>
      </c>
      <c r="M18" s="27">
        <v>273.2099991</v>
      </c>
      <c r="N18" s="27">
        <v>259.13140669317119</v>
      </c>
      <c r="O18" s="27">
        <v>247.63299965000002</v>
      </c>
    </row>
    <row r="19" spans="1:15" x14ac:dyDescent="0.2">
      <c r="A19">
        <v>19841</v>
      </c>
      <c r="B19">
        <v>300.10199929999999</v>
      </c>
      <c r="C19">
        <v>18</v>
      </c>
      <c r="D19">
        <f t="shared" si="0"/>
        <v>308.16499950000002</v>
      </c>
      <c r="E19">
        <f t="shared" si="1"/>
        <v>294.71899940000003</v>
      </c>
      <c r="F19">
        <f t="shared" si="4"/>
        <v>307.66259815416299</v>
      </c>
      <c r="G19">
        <f t="shared" si="2"/>
        <v>-7.560598854163004</v>
      </c>
      <c r="H19">
        <f t="shared" si="3"/>
        <v>57.162655033570928</v>
      </c>
      <c r="L19" s="43">
        <v>17</v>
      </c>
      <c r="M19" s="27">
        <v>316.2279997</v>
      </c>
      <c r="N19" s="27">
        <v>270.5689291916122</v>
      </c>
      <c r="O19" s="27">
        <v>270.24699925000004</v>
      </c>
    </row>
    <row r="20" spans="1:15" x14ac:dyDescent="0.2">
      <c r="A20">
        <v>19842</v>
      </c>
      <c r="B20">
        <v>422.14299970000002</v>
      </c>
      <c r="C20">
        <v>19</v>
      </c>
      <c r="D20">
        <f t="shared" si="0"/>
        <v>361.1224995</v>
      </c>
      <c r="E20">
        <f t="shared" si="1"/>
        <v>308.16499950000002</v>
      </c>
      <c r="F20">
        <f t="shared" si="4"/>
        <v>301.52032789039481</v>
      </c>
      <c r="G20">
        <f t="shared" si="2"/>
        <v>120.62267180960521</v>
      </c>
      <c r="H20">
        <f t="shared" si="3"/>
        <v>14549.828954487726</v>
      </c>
      <c r="L20" s="43">
        <v>18</v>
      </c>
      <c r="M20" s="27">
        <v>300.10199929999999</v>
      </c>
      <c r="N20" s="27">
        <v>307.66259815416299</v>
      </c>
      <c r="O20" s="27">
        <v>294.71899940000003</v>
      </c>
    </row>
    <row r="21" spans="1:15" x14ac:dyDescent="0.2">
      <c r="A21">
        <v>19843</v>
      </c>
      <c r="B21">
        <v>477.39899919999999</v>
      </c>
      <c r="C21">
        <v>20</v>
      </c>
      <c r="D21">
        <f t="shared" si="0"/>
        <v>449.77099944999998</v>
      </c>
      <c r="E21">
        <f t="shared" si="1"/>
        <v>361.1224995</v>
      </c>
      <c r="F21">
        <f t="shared" si="4"/>
        <v>399.51482071875728</v>
      </c>
      <c r="G21">
        <f t="shared" si="2"/>
        <v>77.884178481242714</v>
      </c>
      <c r="H21">
        <f t="shared" si="3"/>
        <v>6065.9452576980702</v>
      </c>
      <c r="L21" s="43">
        <v>19</v>
      </c>
      <c r="M21" s="27">
        <v>422.14299970000002</v>
      </c>
      <c r="N21" s="27">
        <v>301.52032789039481</v>
      </c>
      <c r="O21" s="27">
        <v>308.16499950000002</v>
      </c>
    </row>
    <row r="22" spans="1:15" x14ac:dyDescent="0.2">
      <c r="A22">
        <v>19844</v>
      </c>
      <c r="B22">
        <v>698.29599949999999</v>
      </c>
      <c r="C22">
        <v>21</v>
      </c>
      <c r="D22">
        <f t="shared" si="0"/>
        <v>587.84749935000002</v>
      </c>
      <c r="E22">
        <f t="shared" si="1"/>
        <v>449.77099944999998</v>
      </c>
      <c r="F22">
        <f t="shared" si="4"/>
        <v>462.78833684240931</v>
      </c>
      <c r="G22">
        <f t="shared" si="2"/>
        <v>235.50766265759069</v>
      </c>
      <c r="H22">
        <f t="shared" si="3"/>
        <v>55463.859170441538</v>
      </c>
      <c r="L22" s="43">
        <v>20</v>
      </c>
      <c r="M22" s="27">
        <v>477.39899919999999</v>
      </c>
      <c r="N22" s="27">
        <v>399.51482071875728</v>
      </c>
      <c r="O22" s="27">
        <v>361.1224995</v>
      </c>
    </row>
    <row r="23" spans="1:15" x14ac:dyDescent="0.2">
      <c r="A23">
        <v>19851</v>
      </c>
      <c r="B23">
        <v>435.34399989999997</v>
      </c>
      <c r="C23">
        <v>22</v>
      </c>
      <c r="D23">
        <f t="shared" si="0"/>
        <v>566.81999969999993</v>
      </c>
      <c r="E23">
        <f t="shared" si="1"/>
        <v>587.84749935000002</v>
      </c>
      <c r="F23">
        <f t="shared" si="4"/>
        <v>654.11600031641592</v>
      </c>
      <c r="G23">
        <f t="shared" si="2"/>
        <v>-218.77200041641595</v>
      </c>
      <c r="H23">
        <f t="shared" si="3"/>
        <v>47861.1881662003</v>
      </c>
      <c r="L23" s="43">
        <v>21</v>
      </c>
      <c r="M23" s="27">
        <v>698.29599949999999</v>
      </c>
      <c r="N23" s="27">
        <v>462.78833684240931</v>
      </c>
      <c r="O23" s="27">
        <v>449.77099944999998</v>
      </c>
    </row>
    <row r="24" spans="1:15" x14ac:dyDescent="0.2">
      <c r="A24">
        <v>19852</v>
      </c>
      <c r="B24">
        <v>374.92899990000001</v>
      </c>
      <c r="C24">
        <v>23</v>
      </c>
      <c r="D24">
        <f t="shared" si="0"/>
        <v>405.13649989999999</v>
      </c>
      <c r="E24">
        <f t="shared" si="1"/>
        <v>566.81999969999993</v>
      </c>
      <c r="F24">
        <f t="shared" si="4"/>
        <v>476.38447684550368</v>
      </c>
      <c r="G24">
        <f t="shared" si="2"/>
        <v>-101.45547694550368</v>
      </c>
      <c r="H24">
        <f t="shared" si="3"/>
        <v>10293.213802239628</v>
      </c>
      <c r="L24" s="43">
        <v>22</v>
      </c>
      <c r="M24" s="27">
        <v>435.34399989999997</v>
      </c>
      <c r="N24" s="27">
        <v>654.11600031641592</v>
      </c>
      <c r="O24" s="27">
        <v>587.84749935000002</v>
      </c>
    </row>
    <row r="25" spans="1:15" x14ac:dyDescent="0.2">
      <c r="A25">
        <v>19853</v>
      </c>
      <c r="B25">
        <v>409.70899960000003</v>
      </c>
      <c r="C25">
        <v>24</v>
      </c>
      <c r="D25">
        <f t="shared" si="0"/>
        <v>392.31899974999999</v>
      </c>
      <c r="E25">
        <f t="shared" si="1"/>
        <v>405.13649989999999</v>
      </c>
      <c r="F25">
        <f t="shared" si="4"/>
        <v>393.96151390842704</v>
      </c>
      <c r="G25">
        <f t="shared" si="2"/>
        <v>15.74748569157299</v>
      </c>
      <c r="H25">
        <f t="shared" si="3"/>
        <v>247.98330560629606</v>
      </c>
      <c r="L25" s="43">
        <v>23</v>
      </c>
      <c r="M25" s="27">
        <v>374.92899990000001</v>
      </c>
      <c r="N25" s="27">
        <v>476.38447684550368</v>
      </c>
      <c r="O25" s="27">
        <v>566.81999969999993</v>
      </c>
    </row>
    <row r="26" spans="1:15" x14ac:dyDescent="0.2">
      <c r="A26">
        <v>19854</v>
      </c>
      <c r="B26">
        <v>533.88999939999997</v>
      </c>
      <c r="C26">
        <v>25</v>
      </c>
      <c r="D26">
        <f t="shared" si="0"/>
        <v>471.79949950000002</v>
      </c>
      <c r="E26">
        <f t="shared" si="1"/>
        <v>392.31899974999999</v>
      </c>
      <c r="F26">
        <f t="shared" si="4"/>
        <v>406.75485408665963</v>
      </c>
      <c r="G26">
        <f t="shared" si="2"/>
        <v>127.13514531334033</v>
      </c>
      <c r="H26">
        <f t="shared" si="3"/>
        <v>16163.345173844162</v>
      </c>
      <c r="L26" s="43">
        <v>24</v>
      </c>
      <c r="M26" s="27">
        <v>409.70899960000003</v>
      </c>
      <c r="N26" s="27">
        <v>393.96151390842704</v>
      </c>
      <c r="O26" s="27">
        <v>405.13649989999999</v>
      </c>
    </row>
    <row r="27" spans="1:15" x14ac:dyDescent="0.2">
      <c r="A27">
        <v>19861</v>
      </c>
      <c r="B27">
        <v>408.9429998</v>
      </c>
      <c r="C27">
        <v>26</v>
      </c>
      <c r="D27">
        <f t="shared" si="0"/>
        <v>471.41649959999995</v>
      </c>
      <c r="E27">
        <f t="shared" si="1"/>
        <v>471.79949950000002</v>
      </c>
      <c r="F27">
        <f t="shared" si="4"/>
        <v>510.04011463291852</v>
      </c>
      <c r="G27">
        <f t="shared" si="2"/>
        <v>-101.09711483291852</v>
      </c>
      <c r="H27">
        <f t="shared" si="3"/>
        <v>10220.626627540314</v>
      </c>
      <c r="L27" s="43">
        <v>25</v>
      </c>
      <c r="M27" s="27">
        <v>533.88999939999997</v>
      </c>
      <c r="N27" s="27">
        <v>406.75485408665963</v>
      </c>
      <c r="O27" s="27">
        <v>392.31899974999999</v>
      </c>
    </row>
    <row r="28" spans="1:15" x14ac:dyDescent="0.2">
      <c r="A28">
        <v>19862</v>
      </c>
      <c r="B28">
        <v>448.27899930000001</v>
      </c>
      <c r="C28">
        <v>27</v>
      </c>
      <c r="D28">
        <f t="shared" si="0"/>
        <v>428.61099954999997</v>
      </c>
      <c r="E28">
        <f t="shared" si="1"/>
        <v>471.41649959999995</v>
      </c>
      <c r="F28">
        <f t="shared" si="4"/>
        <v>427.90828696042223</v>
      </c>
      <c r="G28">
        <f t="shared" si="2"/>
        <v>20.370712339577778</v>
      </c>
      <c r="H28">
        <f t="shared" si="3"/>
        <v>414.96592122182636</v>
      </c>
      <c r="L28" s="43">
        <v>26</v>
      </c>
      <c r="M28" s="27">
        <v>408.9429998</v>
      </c>
      <c r="N28" s="27">
        <v>510.04011463291852</v>
      </c>
      <c r="O28" s="27">
        <v>471.79949950000002</v>
      </c>
    </row>
    <row r="29" spans="1:15" x14ac:dyDescent="0.2">
      <c r="A29">
        <v>19863</v>
      </c>
      <c r="B29">
        <v>510.78599930000001</v>
      </c>
      <c r="C29">
        <v>28</v>
      </c>
      <c r="D29">
        <f t="shared" si="0"/>
        <v>479.53249930000004</v>
      </c>
      <c r="E29">
        <f t="shared" si="1"/>
        <v>428.61099954999997</v>
      </c>
      <c r="F29">
        <f t="shared" si="4"/>
        <v>444.45756077704175</v>
      </c>
      <c r="G29">
        <f t="shared" si="2"/>
        <v>66.328438522958265</v>
      </c>
      <c r="H29">
        <f t="shared" si="3"/>
        <v>4399.4617568938538</v>
      </c>
      <c r="L29" s="43">
        <v>27</v>
      </c>
      <c r="M29" s="27">
        <v>448.27899930000001</v>
      </c>
      <c r="N29" s="27">
        <v>427.90828696042223</v>
      </c>
      <c r="O29" s="27">
        <v>471.41649959999995</v>
      </c>
    </row>
    <row r="30" spans="1:15" x14ac:dyDescent="0.2">
      <c r="A30">
        <v>19864</v>
      </c>
      <c r="B30">
        <v>662.25299840000002</v>
      </c>
      <c r="C30">
        <v>29</v>
      </c>
      <c r="D30">
        <f t="shared" si="0"/>
        <v>586.51949884999999</v>
      </c>
      <c r="E30">
        <f t="shared" si="1"/>
        <v>479.53249930000004</v>
      </c>
      <c r="F30">
        <f t="shared" si="4"/>
        <v>498.34313299694787</v>
      </c>
      <c r="G30">
        <f t="shared" si="2"/>
        <v>163.90986540305215</v>
      </c>
      <c r="H30">
        <f t="shared" si="3"/>
        <v>26866.443976446673</v>
      </c>
      <c r="L30" s="43">
        <v>28</v>
      </c>
      <c r="M30" s="27">
        <v>510.78599930000001</v>
      </c>
      <c r="N30" s="27">
        <v>444.45756077704175</v>
      </c>
      <c r="O30" s="27">
        <v>428.61099954999997</v>
      </c>
    </row>
    <row r="31" spans="1:15" x14ac:dyDescent="0.2">
      <c r="A31">
        <v>19871</v>
      </c>
      <c r="B31">
        <v>575.32699969999999</v>
      </c>
      <c r="C31">
        <v>30</v>
      </c>
      <c r="D31">
        <f t="shared" si="0"/>
        <v>618.78999905000001</v>
      </c>
      <c r="E31">
        <f t="shared" si="1"/>
        <v>586.51949884999999</v>
      </c>
      <c r="F31">
        <f t="shared" si="4"/>
        <v>631.50436951051529</v>
      </c>
      <c r="G31">
        <f t="shared" si="2"/>
        <v>-56.177369810515302</v>
      </c>
      <c r="H31">
        <f t="shared" si="3"/>
        <v>3155.896878827396</v>
      </c>
      <c r="L31" s="43">
        <v>29</v>
      </c>
      <c r="M31" s="27">
        <v>662.25299840000002</v>
      </c>
      <c r="N31" s="27">
        <v>498.34313299694787</v>
      </c>
      <c r="O31" s="27">
        <v>479.53249930000004</v>
      </c>
    </row>
    <row r="32" spans="1:15" x14ac:dyDescent="0.2">
      <c r="A32">
        <v>19872</v>
      </c>
      <c r="B32">
        <v>637.06399920000001</v>
      </c>
      <c r="C32">
        <v>31</v>
      </c>
      <c r="D32">
        <f t="shared" si="0"/>
        <v>606.19549944999994</v>
      </c>
      <c r="E32">
        <f t="shared" si="1"/>
        <v>618.78999905000001</v>
      </c>
      <c r="F32">
        <f t="shared" si="4"/>
        <v>585.86557888828304</v>
      </c>
      <c r="G32">
        <f t="shared" si="2"/>
        <v>51.198420311716973</v>
      </c>
      <c r="H32">
        <f t="shared" si="3"/>
        <v>2621.2782424152329</v>
      </c>
      <c r="L32" s="43">
        <v>30</v>
      </c>
      <c r="M32" s="27">
        <v>575.32699969999999</v>
      </c>
      <c r="N32" s="27">
        <v>631.50436951051529</v>
      </c>
      <c r="O32" s="27">
        <v>586.51949884999999</v>
      </c>
    </row>
    <row r="33" spans="1:15" x14ac:dyDescent="0.2">
      <c r="A33">
        <v>19873</v>
      </c>
      <c r="B33">
        <v>786.42399980000005</v>
      </c>
      <c r="C33">
        <v>32</v>
      </c>
      <c r="D33">
        <f t="shared" si="0"/>
        <v>711.74399949999997</v>
      </c>
      <c r="E33">
        <f t="shared" si="1"/>
        <v>606.19549944999994</v>
      </c>
      <c r="F33">
        <f t="shared" si="4"/>
        <v>627.45944475770511</v>
      </c>
      <c r="G33">
        <f t="shared" si="2"/>
        <v>158.96455504229493</v>
      </c>
      <c r="H33">
        <f t="shared" si="3"/>
        <v>25269.729759794816</v>
      </c>
      <c r="L33" s="43">
        <v>31</v>
      </c>
      <c r="M33" s="27">
        <v>637.06399920000001</v>
      </c>
      <c r="N33" s="27">
        <v>585.86557888828304</v>
      </c>
      <c r="O33" s="27">
        <v>618.78999905000001</v>
      </c>
    </row>
    <row r="34" spans="1:15" x14ac:dyDescent="0.2">
      <c r="A34">
        <v>19874</v>
      </c>
      <c r="B34">
        <v>1042.441998</v>
      </c>
      <c r="C34">
        <v>33</v>
      </c>
      <c r="D34">
        <f t="shared" si="0"/>
        <v>914.43299890000003</v>
      </c>
      <c r="E34">
        <f t="shared" si="1"/>
        <v>711.74399949999997</v>
      </c>
      <c r="F34">
        <f t="shared" si="4"/>
        <v>756.603085131086</v>
      </c>
      <c r="G34">
        <f t="shared" si="2"/>
        <v>285.83891286891401</v>
      </c>
      <c r="H34">
        <f t="shared" si="3"/>
        <v>81703.88411008261</v>
      </c>
      <c r="L34" s="43">
        <v>32</v>
      </c>
      <c r="M34" s="27">
        <v>786.42399980000005</v>
      </c>
      <c r="N34" s="27">
        <v>627.45944475770511</v>
      </c>
      <c r="O34" s="27">
        <v>606.19549944999994</v>
      </c>
    </row>
    <row r="35" spans="1:15" x14ac:dyDescent="0.2">
      <c r="A35">
        <v>19881</v>
      </c>
      <c r="B35">
        <v>867.16099929999996</v>
      </c>
      <c r="C35">
        <v>34</v>
      </c>
      <c r="D35">
        <f t="shared" si="0"/>
        <v>954.80149864999998</v>
      </c>
      <c r="E35">
        <f t="shared" si="1"/>
        <v>914.43299890000003</v>
      </c>
      <c r="F35">
        <f t="shared" si="4"/>
        <v>988.8201209252577</v>
      </c>
      <c r="G35">
        <f t="shared" si="2"/>
        <v>-121.65912162525774</v>
      </c>
      <c r="H35">
        <f t="shared" si="3"/>
        <v>14800.941874629256</v>
      </c>
      <c r="L35" s="43">
        <v>33</v>
      </c>
      <c r="M35" s="27">
        <v>1042.441998</v>
      </c>
      <c r="N35" s="27">
        <v>756.603085131086</v>
      </c>
      <c r="O35" s="27">
        <v>711.74399949999997</v>
      </c>
    </row>
    <row r="36" spans="1:15" x14ac:dyDescent="0.2">
      <c r="A36">
        <v>19882</v>
      </c>
      <c r="B36">
        <v>993.05099870000004</v>
      </c>
      <c r="C36">
        <v>35</v>
      </c>
      <c r="D36">
        <f t="shared" si="0"/>
        <v>930.105999</v>
      </c>
      <c r="E36">
        <f t="shared" si="1"/>
        <v>954.80149864999998</v>
      </c>
      <c r="F36">
        <f t="shared" si="4"/>
        <v>889.98361081686653</v>
      </c>
      <c r="G36">
        <f t="shared" si="2"/>
        <v>103.06738788313351</v>
      </c>
      <c r="H36">
        <f t="shared" si="3"/>
        <v>10622.886445052296</v>
      </c>
      <c r="L36" s="43">
        <v>34</v>
      </c>
      <c r="M36" s="27">
        <v>867.16099929999996</v>
      </c>
      <c r="N36" s="27">
        <v>988.8201209252577</v>
      </c>
      <c r="O36" s="27">
        <v>914.43299890000003</v>
      </c>
    </row>
    <row r="37" spans="1:15" x14ac:dyDescent="0.2">
      <c r="A37">
        <v>19883</v>
      </c>
      <c r="B37">
        <v>1168.7189980000001</v>
      </c>
      <c r="C37">
        <v>36</v>
      </c>
      <c r="D37">
        <f t="shared" si="0"/>
        <v>1080.8849983499999</v>
      </c>
      <c r="E37">
        <f t="shared" si="1"/>
        <v>930.105999</v>
      </c>
      <c r="F37">
        <f t="shared" si="4"/>
        <v>973.71609867531834</v>
      </c>
      <c r="G37">
        <f t="shared" si="2"/>
        <v>195.00289932468172</v>
      </c>
      <c r="H37">
        <f t="shared" si="3"/>
        <v>38026.130745031958</v>
      </c>
      <c r="L37" s="43">
        <v>35</v>
      </c>
      <c r="M37" s="27">
        <v>993.05099870000004</v>
      </c>
      <c r="N37" s="27">
        <v>889.98361081686653</v>
      </c>
      <c r="O37" s="27">
        <v>954.80149864999998</v>
      </c>
    </row>
    <row r="38" spans="1:15" x14ac:dyDescent="0.2">
      <c r="A38">
        <v>19884</v>
      </c>
      <c r="B38">
        <v>1405.1369970000001</v>
      </c>
      <c r="C38">
        <v>37</v>
      </c>
      <c r="D38">
        <f t="shared" si="0"/>
        <v>1286.9279974999999</v>
      </c>
      <c r="E38">
        <f t="shared" si="1"/>
        <v>1080.8849983499999</v>
      </c>
      <c r="F38">
        <f t="shared" si="4"/>
        <v>1132.1374794381736</v>
      </c>
      <c r="G38">
        <f t="shared" si="2"/>
        <v>272.99951756182645</v>
      </c>
      <c r="H38">
        <f t="shared" si="3"/>
        <v>74528.736588989996</v>
      </c>
      <c r="L38" s="43">
        <v>36</v>
      </c>
      <c r="M38" s="27">
        <v>1168.7189980000001</v>
      </c>
      <c r="N38" s="27">
        <v>973.71609867531834</v>
      </c>
      <c r="O38" s="27">
        <v>930.105999</v>
      </c>
    </row>
    <row r="39" spans="1:15" x14ac:dyDescent="0.2">
      <c r="A39">
        <v>19891</v>
      </c>
      <c r="B39">
        <v>1246.9169999999999</v>
      </c>
      <c r="C39">
        <v>38</v>
      </c>
      <c r="D39">
        <f t="shared" si="0"/>
        <v>1326.0269985</v>
      </c>
      <c r="E39">
        <f t="shared" si="1"/>
        <v>1286.9279974999999</v>
      </c>
      <c r="F39">
        <f t="shared" si="4"/>
        <v>1353.9237229735991</v>
      </c>
      <c r="G39">
        <f t="shared" si="2"/>
        <v>-107.00672297359915</v>
      </c>
      <c r="H39">
        <f t="shared" si="3"/>
        <v>11450.438761548592</v>
      </c>
      <c r="L39" s="43">
        <v>37</v>
      </c>
      <c r="M39" s="27">
        <v>1405.1369970000001</v>
      </c>
      <c r="N39" s="27">
        <v>1132.1374794381736</v>
      </c>
      <c r="O39" s="27">
        <v>1080.8849983499999</v>
      </c>
    </row>
    <row r="40" spans="1:15" x14ac:dyDescent="0.2">
      <c r="A40">
        <v>19892</v>
      </c>
      <c r="B40">
        <v>1248.211998</v>
      </c>
      <c r="C40">
        <v>39</v>
      </c>
      <c r="D40">
        <f t="shared" si="0"/>
        <v>1247.5644990000001</v>
      </c>
      <c r="E40">
        <f t="shared" si="1"/>
        <v>1326.0269985</v>
      </c>
      <c r="F40">
        <f t="shared" si="4"/>
        <v>1266.990898574099</v>
      </c>
      <c r="G40">
        <f t="shared" si="2"/>
        <v>-18.778900574098998</v>
      </c>
      <c r="H40">
        <f t="shared" si="3"/>
        <v>352.64710677189566</v>
      </c>
      <c r="L40" s="43">
        <v>38</v>
      </c>
      <c r="M40" s="27">
        <v>1246.9169999999999</v>
      </c>
      <c r="N40" s="27">
        <v>1353.9237229735991</v>
      </c>
      <c r="O40" s="27">
        <v>1286.9279974999999</v>
      </c>
    </row>
    <row r="41" spans="1:15" x14ac:dyDescent="0.2">
      <c r="A41">
        <v>19893</v>
      </c>
      <c r="B41">
        <v>1383.7469980000001</v>
      </c>
      <c r="C41">
        <v>40</v>
      </c>
      <c r="D41">
        <f t="shared" si="0"/>
        <v>1315.9794980000001</v>
      </c>
      <c r="E41">
        <f t="shared" si="1"/>
        <v>1247.5644990000001</v>
      </c>
      <c r="F41">
        <f t="shared" si="4"/>
        <v>1251.7348210057148</v>
      </c>
      <c r="G41">
        <f t="shared" si="2"/>
        <v>132.01217699428526</v>
      </c>
      <c r="H41">
        <f t="shared" si="3"/>
        <v>17427.214874770496</v>
      </c>
      <c r="L41" s="43">
        <v>39</v>
      </c>
      <c r="M41" s="27">
        <v>1248.211998</v>
      </c>
      <c r="N41" s="27">
        <v>1266.990898574099</v>
      </c>
      <c r="O41" s="27">
        <v>1326.0269985</v>
      </c>
    </row>
    <row r="42" spans="1:15" x14ac:dyDescent="0.2">
      <c r="A42">
        <v>19894</v>
      </c>
      <c r="B42">
        <v>1493.3829989999999</v>
      </c>
      <c r="C42">
        <v>41</v>
      </c>
      <c r="D42">
        <f t="shared" si="0"/>
        <v>1438.5649985</v>
      </c>
      <c r="E42">
        <f t="shared" si="1"/>
        <v>1315.9794980000001</v>
      </c>
      <c r="F42">
        <f t="shared" si="4"/>
        <v>1358.9822077336621</v>
      </c>
      <c r="G42">
        <f t="shared" si="2"/>
        <v>134.40079126633782</v>
      </c>
      <c r="H42">
        <f t="shared" si="3"/>
        <v>18063.572693017708</v>
      </c>
      <c r="L42" s="43">
        <v>40</v>
      </c>
      <c r="M42" s="27">
        <v>1383.7469980000001</v>
      </c>
      <c r="N42" s="27">
        <v>1251.7348210057148</v>
      </c>
      <c r="O42" s="27">
        <v>1247.5644990000001</v>
      </c>
    </row>
    <row r="43" spans="1:15" x14ac:dyDescent="0.2">
      <c r="A43">
        <v>19901</v>
      </c>
      <c r="B43">
        <v>1346.202</v>
      </c>
      <c r="C43">
        <v>42</v>
      </c>
      <c r="D43">
        <f t="shared" si="0"/>
        <v>1419.7924994999998</v>
      </c>
      <c r="E43">
        <f t="shared" si="1"/>
        <v>1438.5649985</v>
      </c>
      <c r="F43">
        <f t="shared" si="4"/>
        <v>1468.1701172558801</v>
      </c>
      <c r="G43">
        <f t="shared" si="2"/>
        <v>-121.96811725588009</v>
      </c>
      <c r="H43">
        <f t="shared" si="3"/>
        <v>14876.221626944114</v>
      </c>
      <c r="L43" s="43">
        <v>41</v>
      </c>
      <c r="M43" s="27">
        <v>1493.3829989999999</v>
      </c>
      <c r="N43" s="27">
        <v>1358.9822077336621</v>
      </c>
      <c r="O43" s="27">
        <v>1315.9794980000001</v>
      </c>
    </row>
    <row r="44" spans="1:15" x14ac:dyDescent="0.2">
      <c r="A44">
        <v>19902</v>
      </c>
      <c r="B44">
        <v>1364.759998</v>
      </c>
      <c r="C44">
        <v>43</v>
      </c>
      <c r="D44">
        <f t="shared" si="0"/>
        <v>1355.4809989999999</v>
      </c>
      <c r="E44">
        <f t="shared" si="1"/>
        <v>1419.7924994999998</v>
      </c>
      <c r="F44">
        <f t="shared" si="4"/>
        <v>1369.0825774724308</v>
      </c>
      <c r="G44">
        <f t="shared" si="2"/>
        <v>-4.3225794724307889</v>
      </c>
      <c r="H44">
        <f t="shared" si="3"/>
        <v>18.684693295480038</v>
      </c>
      <c r="L44" s="43">
        <v>42</v>
      </c>
      <c r="M44" s="27">
        <v>1346.202</v>
      </c>
      <c r="N44" s="27">
        <v>1468.1701172558801</v>
      </c>
      <c r="O44" s="27">
        <v>1438.5649985</v>
      </c>
    </row>
    <row r="45" spans="1:15" x14ac:dyDescent="0.2">
      <c r="A45">
        <v>19903</v>
      </c>
      <c r="B45">
        <v>1354.0899959999999</v>
      </c>
      <c r="C45">
        <v>44</v>
      </c>
      <c r="D45">
        <f t="shared" si="0"/>
        <v>1359.4249970000001</v>
      </c>
      <c r="E45">
        <f t="shared" si="1"/>
        <v>1355.4809989999999</v>
      </c>
      <c r="F45">
        <f t="shared" si="4"/>
        <v>1365.5708911803235</v>
      </c>
      <c r="G45">
        <f t="shared" si="2"/>
        <v>-11.480895180323614</v>
      </c>
      <c r="H45">
        <f t="shared" si="3"/>
        <v>131.81095414157798</v>
      </c>
      <c r="L45" s="43">
        <v>43</v>
      </c>
      <c r="M45" s="27">
        <v>1364.759998</v>
      </c>
      <c r="N45" s="27">
        <v>1369.0825774724308</v>
      </c>
      <c r="O45" s="27">
        <v>1419.7924994999998</v>
      </c>
    </row>
    <row r="46" spans="1:15" x14ac:dyDescent="0.2">
      <c r="A46">
        <v>19904</v>
      </c>
      <c r="B46">
        <v>1675.505997</v>
      </c>
      <c r="C46">
        <v>45</v>
      </c>
      <c r="D46">
        <f t="shared" si="0"/>
        <v>1514.7979965</v>
      </c>
      <c r="E46">
        <f t="shared" si="1"/>
        <v>1359.4249970000001</v>
      </c>
      <c r="F46">
        <f t="shared" si="4"/>
        <v>1356.243751567737</v>
      </c>
      <c r="G46">
        <f t="shared" si="2"/>
        <v>319.26224543226294</v>
      </c>
      <c r="H46">
        <f t="shared" si="3"/>
        <v>101928.3813584505</v>
      </c>
      <c r="L46" s="43">
        <v>44</v>
      </c>
      <c r="M46" s="27">
        <v>1354.0899959999999</v>
      </c>
      <c r="N46" s="27">
        <v>1365.5708911803235</v>
      </c>
      <c r="O46" s="27">
        <v>1355.4809989999999</v>
      </c>
    </row>
    <row r="47" spans="1:15" x14ac:dyDescent="0.2">
      <c r="A47">
        <v>19911</v>
      </c>
      <c r="B47">
        <v>1597.6779979999999</v>
      </c>
      <c r="C47">
        <v>46</v>
      </c>
      <c r="D47">
        <f t="shared" si="0"/>
        <v>1636.5919974999999</v>
      </c>
      <c r="E47">
        <f t="shared" si="1"/>
        <v>1514.7979965</v>
      </c>
      <c r="F47">
        <f t="shared" si="4"/>
        <v>1615.6140784807535</v>
      </c>
      <c r="G47">
        <f t="shared" si="2"/>
        <v>-17.936080480753617</v>
      </c>
      <c r="H47">
        <f t="shared" si="3"/>
        <v>321.70298301207089</v>
      </c>
      <c r="L47" s="43">
        <v>45</v>
      </c>
      <c r="M47" s="27">
        <v>1675.505997</v>
      </c>
      <c r="N47" s="27">
        <v>1356.243751567737</v>
      </c>
      <c r="O47" s="27">
        <v>1359.4249970000001</v>
      </c>
    </row>
    <row r="48" spans="1:15" x14ac:dyDescent="0.2">
      <c r="A48">
        <v>19912</v>
      </c>
      <c r="B48">
        <v>1528.6039960000001</v>
      </c>
      <c r="C48">
        <v>47</v>
      </c>
      <c r="D48">
        <f t="shared" si="0"/>
        <v>1563.140997</v>
      </c>
      <c r="E48">
        <f t="shared" si="1"/>
        <v>1636.5919974999999</v>
      </c>
      <c r="F48">
        <f t="shared" si="4"/>
        <v>1601.0427123878649</v>
      </c>
      <c r="G48">
        <f t="shared" si="2"/>
        <v>-72.438716387864815</v>
      </c>
      <c r="H48">
        <f t="shared" si="3"/>
        <v>5247.3676319215147</v>
      </c>
      <c r="L48" s="43">
        <v>46</v>
      </c>
      <c r="M48" s="27">
        <v>1597.6779979999999</v>
      </c>
      <c r="N48" s="27">
        <v>1615.6140784807535</v>
      </c>
      <c r="O48" s="27">
        <v>1514.7979965</v>
      </c>
    </row>
    <row r="49" spans="1:15" x14ac:dyDescent="0.2">
      <c r="A49">
        <v>19913</v>
      </c>
      <c r="B49">
        <v>1507.060997</v>
      </c>
      <c r="C49">
        <v>48</v>
      </c>
      <c r="D49">
        <f t="shared" si="0"/>
        <v>1517.8324965000002</v>
      </c>
      <c r="E49">
        <f t="shared" si="1"/>
        <v>1563.140997</v>
      </c>
      <c r="F49">
        <f t="shared" si="4"/>
        <v>1542.1931183018455</v>
      </c>
      <c r="G49">
        <f t="shared" si="2"/>
        <v>-35.132121301845473</v>
      </c>
      <c r="H49">
        <f t="shared" si="3"/>
        <v>1234.2659471675845</v>
      </c>
      <c r="L49" s="43">
        <v>47</v>
      </c>
      <c r="M49" s="27">
        <v>1528.6039960000001</v>
      </c>
      <c r="N49" s="27">
        <v>1601.0427123878649</v>
      </c>
      <c r="O49" s="27">
        <v>1636.5919974999999</v>
      </c>
    </row>
    <row r="50" spans="1:15" x14ac:dyDescent="0.2">
      <c r="A50">
        <v>19914</v>
      </c>
      <c r="B50">
        <v>1862.6120000000001</v>
      </c>
      <c r="C50">
        <v>49</v>
      </c>
      <c r="D50">
        <f t="shared" si="0"/>
        <v>1684.8364985000001</v>
      </c>
      <c r="E50">
        <f t="shared" si="1"/>
        <v>1517.8324965000002</v>
      </c>
      <c r="F50">
        <f t="shared" si="4"/>
        <v>1513.6515982268052</v>
      </c>
      <c r="G50">
        <f t="shared" si="2"/>
        <v>348.96040177319492</v>
      </c>
      <c r="H50">
        <f t="shared" si="3"/>
        <v>121773.36200570961</v>
      </c>
      <c r="L50" s="43">
        <v>48</v>
      </c>
      <c r="M50" s="27">
        <v>1507.060997</v>
      </c>
      <c r="N50" s="27">
        <v>1542.1931183018455</v>
      </c>
      <c r="O50" s="27">
        <v>1563.140997</v>
      </c>
    </row>
    <row r="51" spans="1:15" x14ac:dyDescent="0.2">
      <c r="A51">
        <v>19921</v>
      </c>
      <c r="B51">
        <v>1716.0249980000001</v>
      </c>
      <c r="C51">
        <v>50</v>
      </c>
      <c r="D51">
        <f t="shared" si="0"/>
        <v>1789.318499</v>
      </c>
      <c r="E51">
        <f t="shared" si="1"/>
        <v>1684.8364985000001</v>
      </c>
      <c r="F51">
        <f t="shared" si="4"/>
        <v>1797.1488635080968</v>
      </c>
      <c r="G51">
        <f t="shared" si="2"/>
        <v>-81.123865508096742</v>
      </c>
      <c r="H51">
        <f t="shared" si="3"/>
        <v>6581.0815549757681</v>
      </c>
      <c r="L51" s="43">
        <v>49</v>
      </c>
      <c r="M51" s="27">
        <v>1862.6120000000001</v>
      </c>
      <c r="N51" s="27">
        <v>1513.6515982268052</v>
      </c>
      <c r="O51" s="27">
        <v>1517.8324965000002</v>
      </c>
    </row>
    <row r="52" spans="1:15" x14ac:dyDescent="0.2">
      <c r="A52">
        <v>19922</v>
      </c>
      <c r="B52">
        <v>1740.1709980000001</v>
      </c>
      <c r="C52">
        <v>51</v>
      </c>
      <c r="D52">
        <f t="shared" si="0"/>
        <v>1728.0979980000002</v>
      </c>
      <c r="E52">
        <f t="shared" si="1"/>
        <v>1789.318499</v>
      </c>
      <c r="F52">
        <f t="shared" si="4"/>
        <v>1731.2434086091184</v>
      </c>
      <c r="G52">
        <f t="shared" si="2"/>
        <v>8.9275893908816215</v>
      </c>
      <c r="H52">
        <f t="shared" si="3"/>
        <v>79.701852332182085</v>
      </c>
      <c r="L52" s="43">
        <v>50</v>
      </c>
      <c r="M52" s="27">
        <v>1716.0249980000001</v>
      </c>
      <c r="N52" s="27">
        <v>1797.1488635080968</v>
      </c>
      <c r="O52" s="27">
        <v>1684.8364985000001</v>
      </c>
    </row>
    <row r="53" spans="1:15" x14ac:dyDescent="0.2">
      <c r="A53">
        <v>19923</v>
      </c>
      <c r="B53">
        <v>1767.733997</v>
      </c>
      <c r="C53">
        <v>52</v>
      </c>
      <c r="D53">
        <f t="shared" si="0"/>
        <v>1753.9524974999999</v>
      </c>
      <c r="E53">
        <f t="shared" si="1"/>
        <v>1728.0979980000002</v>
      </c>
      <c r="F53">
        <f t="shared" si="4"/>
        <v>1738.496229172737</v>
      </c>
      <c r="G53">
        <f t="shared" si="2"/>
        <v>29.237767827263042</v>
      </c>
      <c r="H53">
        <f t="shared" si="3"/>
        <v>854.8470675209378</v>
      </c>
      <c r="L53" s="43">
        <v>51</v>
      </c>
      <c r="M53" s="27">
        <v>1740.1709980000001</v>
      </c>
      <c r="N53" s="27">
        <v>1731.2434086091184</v>
      </c>
      <c r="O53" s="27">
        <v>1789.318499</v>
      </c>
    </row>
    <row r="54" spans="1:15" x14ac:dyDescent="0.2">
      <c r="A54">
        <v>19924</v>
      </c>
      <c r="B54">
        <v>2000.2919999999999</v>
      </c>
      <c r="C54">
        <v>53</v>
      </c>
      <c r="D54">
        <f t="shared" si="0"/>
        <v>1884.0129984999999</v>
      </c>
      <c r="E54">
        <f t="shared" si="1"/>
        <v>1753.9524974999999</v>
      </c>
      <c r="F54">
        <f t="shared" si="4"/>
        <v>1762.2491454917231</v>
      </c>
      <c r="G54">
        <f t="shared" si="2"/>
        <v>238.04285450827683</v>
      </c>
      <c r="H54">
        <f t="shared" si="3"/>
        <v>56664.400582448652</v>
      </c>
      <c r="L54" s="43">
        <v>52</v>
      </c>
      <c r="M54" s="27">
        <v>1767.733997</v>
      </c>
      <c r="N54" s="27">
        <v>1738.496229172737</v>
      </c>
      <c r="O54" s="27">
        <v>1728.0979980000002</v>
      </c>
    </row>
    <row r="55" spans="1:15" x14ac:dyDescent="0.2">
      <c r="A55">
        <v>19931</v>
      </c>
      <c r="B55">
        <v>1973.8939969999999</v>
      </c>
      <c r="C55">
        <v>54</v>
      </c>
      <c r="D55">
        <f t="shared" si="0"/>
        <v>1987.0929984999998</v>
      </c>
      <c r="E55">
        <f t="shared" si="1"/>
        <v>1884.0129984999999</v>
      </c>
      <c r="F55">
        <f t="shared" si="4"/>
        <v>1955.6364121556069</v>
      </c>
      <c r="G55">
        <f t="shared" si="2"/>
        <v>18.257584844393023</v>
      </c>
      <c r="H55">
        <f t="shared" si="3"/>
        <v>333.3394043502098</v>
      </c>
      <c r="L55" s="43">
        <v>53</v>
      </c>
      <c r="M55" s="27">
        <v>2000.2919999999999</v>
      </c>
      <c r="N55" s="27">
        <v>1762.2491454917231</v>
      </c>
      <c r="O55" s="27">
        <v>1753.9524974999999</v>
      </c>
    </row>
    <row r="56" spans="1:15" x14ac:dyDescent="0.2">
      <c r="A56">
        <v>19932</v>
      </c>
      <c r="B56">
        <v>1861.9789960000001</v>
      </c>
      <c r="C56">
        <v>55</v>
      </c>
      <c r="D56">
        <f t="shared" si="0"/>
        <v>1917.9364965</v>
      </c>
      <c r="E56">
        <f t="shared" si="1"/>
        <v>1987.0929984999998</v>
      </c>
      <c r="F56">
        <f t="shared" si="4"/>
        <v>1970.4689700840297</v>
      </c>
      <c r="G56">
        <f t="shared" si="2"/>
        <v>-108.48997408402965</v>
      </c>
      <c r="H56">
        <f t="shared" si="3"/>
        <v>11770.074476753425</v>
      </c>
      <c r="L56" s="43">
        <v>54</v>
      </c>
      <c r="M56" s="27">
        <v>1973.8939969999999</v>
      </c>
      <c r="N56" s="27">
        <v>1955.6364121556069</v>
      </c>
      <c r="O56" s="27">
        <v>1884.0129984999999</v>
      </c>
    </row>
    <row r="57" spans="1:15" x14ac:dyDescent="0.2">
      <c r="A57">
        <v>19933</v>
      </c>
      <c r="B57">
        <v>2140.788994</v>
      </c>
      <c r="C57">
        <v>56</v>
      </c>
      <c r="D57">
        <f t="shared" si="0"/>
        <v>2001.3839950000001</v>
      </c>
      <c r="E57">
        <f t="shared" si="1"/>
        <v>1917.9364965</v>
      </c>
      <c r="F57">
        <f t="shared" si="4"/>
        <v>1882.331144683282</v>
      </c>
      <c r="G57">
        <f t="shared" si="2"/>
        <v>258.45784931671801</v>
      </c>
      <c r="H57">
        <f t="shared" si="3"/>
        <v>66800.459873423315</v>
      </c>
      <c r="L57" s="43">
        <v>55</v>
      </c>
      <c r="M57" s="27">
        <v>1861.9789960000001</v>
      </c>
      <c r="N57" s="27">
        <v>1970.4689700840297</v>
      </c>
      <c r="O57" s="27">
        <v>1987.0929984999998</v>
      </c>
    </row>
    <row r="58" spans="1:15" x14ac:dyDescent="0.2">
      <c r="A58">
        <v>19934</v>
      </c>
      <c r="B58">
        <v>2468.8539959999998</v>
      </c>
      <c r="C58">
        <v>57</v>
      </c>
      <c r="D58">
        <f t="shared" si="0"/>
        <v>2304.8214950000001</v>
      </c>
      <c r="E58">
        <f t="shared" si="1"/>
        <v>2001.3839950000001</v>
      </c>
      <c r="F58">
        <f t="shared" si="4"/>
        <v>2092.3036604743334</v>
      </c>
      <c r="G58">
        <f t="shared" si="2"/>
        <v>376.55033552566647</v>
      </c>
      <c r="H58">
        <f t="shared" si="3"/>
        <v>141790.155184492</v>
      </c>
      <c r="L58" s="43">
        <v>56</v>
      </c>
      <c r="M58" s="27">
        <v>2140.788994</v>
      </c>
      <c r="N58" s="27">
        <v>1882.331144683282</v>
      </c>
      <c r="O58" s="27">
        <v>1917.9364965</v>
      </c>
    </row>
    <row r="59" spans="1:15" x14ac:dyDescent="0.2">
      <c r="A59">
        <v>19941</v>
      </c>
      <c r="B59">
        <v>2076.6999970000002</v>
      </c>
      <c r="C59">
        <v>58</v>
      </c>
      <c r="D59">
        <f t="shared" si="0"/>
        <v>2272.7769964999998</v>
      </c>
      <c r="E59">
        <f t="shared" si="1"/>
        <v>2304.8214950000001</v>
      </c>
      <c r="F59">
        <f t="shared" si="4"/>
        <v>2398.2151330077172</v>
      </c>
      <c r="G59">
        <f t="shared" si="2"/>
        <v>-321.51513600771705</v>
      </c>
      <c r="H59">
        <f t="shared" si="3"/>
        <v>103371.98268206079</v>
      </c>
      <c r="L59" s="43">
        <v>57</v>
      </c>
      <c r="M59" s="27">
        <v>2468.8539959999998</v>
      </c>
      <c r="N59" s="27">
        <v>2092.3036604743334</v>
      </c>
      <c r="O59" s="27">
        <v>2001.3839950000001</v>
      </c>
    </row>
    <row r="60" spans="1:15" x14ac:dyDescent="0.2">
      <c r="A60">
        <v>19942</v>
      </c>
      <c r="B60">
        <v>2149.9079969999998</v>
      </c>
      <c r="C60">
        <v>59</v>
      </c>
      <c r="D60">
        <f t="shared" si="0"/>
        <v>2113.303997</v>
      </c>
      <c r="E60">
        <f t="shared" si="1"/>
        <v>2272.7769964999998</v>
      </c>
      <c r="F60">
        <f t="shared" si="4"/>
        <v>2137.0145459452001</v>
      </c>
      <c r="G60">
        <f t="shared" si="2"/>
        <v>12.893451054799698</v>
      </c>
      <c r="H60">
        <f t="shared" si="3"/>
        <v>166.24108010251544</v>
      </c>
      <c r="L60" s="43">
        <v>58</v>
      </c>
      <c r="M60" s="27">
        <v>2076.6999970000002</v>
      </c>
      <c r="N60" s="27">
        <v>2398.2151330077172</v>
      </c>
      <c r="O60" s="27">
        <v>2304.8214950000001</v>
      </c>
    </row>
    <row r="61" spans="1:15" x14ac:dyDescent="0.2">
      <c r="A61">
        <v>19943</v>
      </c>
      <c r="B61">
        <v>2493.2859960000001</v>
      </c>
      <c r="C61">
        <v>60</v>
      </c>
      <c r="D61">
        <f t="shared" si="0"/>
        <v>2321.5969964999999</v>
      </c>
      <c r="E61">
        <f t="shared" si="1"/>
        <v>2113.303997</v>
      </c>
      <c r="F61">
        <f t="shared" si="4"/>
        <v>2147.4892533776197</v>
      </c>
      <c r="G61">
        <f t="shared" si="2"/>
        <v>345.79674262238041</v>
      </c>
      <c r="H61">
        <f t="shared" si="3"/>
        <v>119575.38720824879</v>
      </c>
      <c r="L61" s="43">
        <v>59</v>
      </c>
      <c r="M61" s="27">
        <v>2149.9079969999998</v>
      </c>
      <c r="N61" s="27">
        <v>2137.0145459452001</v>
      </c>
      <c r="O61" s="27">
        <v>2272.7769964999998</v>
      </c>
    </row>
    <row r="62" spans="1:15" x14ac:dyDescent="0.2">
      <c r="A62">
        <v>19944</v>
      </c>
      <c r="B62">
        <v>2832</v>
      </c>
      <c r="C62">
        <v>61</v>
      </c>
      <c r="D62">
        <f t="shared" si="0"/>
        <v>2662.6429980000003</v>
      </c>
      <c r="E62">
        <f t="shared" si="1"/>
        <v>2321.5969964999999</v>
      </c>
      <c r="F62">
        <f t="shared" si="4"/>
        <v>2428.4163453298443</v>
      </c>
      <c r="G62">
        <f t="shared" si="2"/>
        <v>403.58365467015574</v>
      </c>
      <c r="H62">
        <f t="shared" si="3"/>
        <v>162879.76631691953</v>
      </c>
      <c r="L62" s="43">
        <v>60</v>
      </c>
      <c r="M62" s="27">
        <v>2493.2859960000001</v>
      </c>
      <c r="N62" s="27">
        <v>2147.4892533776197</v>
      </c>
      <c r="O62" s="27">
        <v>2113.303997</v>
      </c>
    </row>
    <row r="63" spans="1:15" x14ac:dyDescent="0.2">
      <c r="A63">
        <v>19951</v>
      </c>
      <c r="B63">
        <v>2652</v>
      </c>
      <c r="C63">
        <v>62</v>
      </c>
      <c r="D63">
        <f t="shared" si="0"/>
        <v>2742</v>
      </c>
      <c r="E63">
        <f t="shared" si="1"/>
        <v>2662.6429980000003</v>
      </c>
      <c r="F63">
        <f t="shared" si="4"/>
        <v>2756.2898284810408</v>
      </c>
      <c r="G63">
        <f t="shared" si="2"/>
        <v>-104.28982848104079</v>
      </c>
      <c r="H63">
        <f t="shared" si="3"/>
        <v>10876.368324604906</v>
      </c>
      <c r="L63" s="43">
        <v>61</v>
      </c>
      <c r="M63" s="27">
        <v>2832</v>
      </c>
      <c r="N63" s="27">
        <v>2428.4163453298443</v>
      </c>
      <c r="O63" s="27">
        <v>2321.5969964999999</v>
      </c>
    </row>
    <row r="64" spans="1:15" x14ac:dyDescent="0.2">
      <c r="A64">
        <v>19952</v>
      </c>
      <c r="B64">
        <v>2575</v>
      </c>
      <c r="C64">
        <v>63</v>
      </c>
      <c r="D64">
        <f t="shared" si="0"/>
        <v>2613.5</v>
      </c>
      <c r="E64">
        <f t="shared" si="1"/>
        <v>2742</v>
      </c>
      <c r="F64">
        <f t="shared" si="4"/>
        <v>2671.5642234530919</v>
      </c>
      <c r="G64">
        <f t="shared" si="2"/>
        <v>-96.564223453091927</v>
      </c>
      <c r="H64">
        <f t="shared" si="3"/>
        <v>9324.6492510986682</v>
      </c>
      <c r="L64" s="43">
        <v>62</v>
      </c>
      <c r="M64" s="27">
        <v>2652</v>
      </c>
      <c r="N64" s="27">
        <v>2756.2898284810408</v>
      </c>
      <c r="O64" s="27">
        <v>2662.6429980000003</v>
      </c>
    </row>
    <row r="65" spans="1:15" x14ac:dyDescent="0.2">
      <c r="A65">
        <v>19953</v>
      </c>
      <c r="B65">
        <v>3003</v>
      </c>
      <c r="C65">
        <v>64</v>
      </c>
      <c r="D65">
        <f t="shared" si="0"/>
        <v>2789</v>
      </c>
      <c r="E65">
        <f t="shared" si="1"/>
        <v>2613.5</v>
      </c>
      <c r="F65">
        <f t="shared" si="4"/>
        <v>2593.1149405721194</v>
      </c>
      <c r="G65">
        <f t="shared" si="2"/>
        <v>409.88505942788061</v>
      </c>
      <c r="H65">
        <f t="shared" si="3"/>
        <v>168005.76194219722</v>
      </c>
      <c r="L65" s="43">
        <v>63</v>
      </c>
      <c r="M65" s="27">
        <v>2575</v>
      </c>
      <c r="N65" s="27">
        <v>2671.5642234530919</v>
      </c>
      <c r="O65" s="27">
        <v>2742</v>
      </c>
    </row>
    <row r="66" spans="1:15" x14ac:dyDescent="0.2">
      <c r="A66">
        <v>19954</v>
      </c>
      <c r="B66">
        <v>3148</v>
      </c>
      <c r="C66">
        <v>65</v>
      </c>
      <c r="D66">
        <f t="shared" si="0"/>
        <v>3075.5</v>
      </c>
      <c r="E66">
        <f t="shared" si="1"/>
        <v>2789</v>
      </c>
      <c r="F66">
        <f t="shared" si="4"/>
        <v>2926.1077180821258</v>
      </c>
      <c r="G66">
        <f t="shared" si="2"/>
        <v>221.89228191787424</v>
      </c>
      <c r="H66">
        <f t="shared" si="3"/>
        <v>49236.184774721383</v>
      </c>
      <c r="L66" s="43">
        <v>64</v>
      </c>
      <c r="M66" s="27">
        <v>3003</v>
      </c>
      <c r="N66" s="27">
        <v>2593.1149405721194</v>
      </c>
      <c r="O66" s="27">
        <v>2613.5</v>
      </c>
    </row>
    <row r="67" spans="1:15" x14ac:dyDescent="0.2">
      <c r="A67">
        <v>19961</v>
      </c>
      <c r="B67">
        <v>2185</v>
      </c>
      <c r="C67">
        <v>66</v>
      </c>
      <c r="D67">
        <f t="shared" si="0"/>
        <v>2666.5</v>
      </c>
      <c r="E67">
        <f t="shared" si="1"/>
        <v>3075.5</v>
      </c>
      <c r="F67">
        <f t="shared" si="4"/>
        <v>3106.3741746516826</v>
      </c>
      <c r="G67">
        <f t="shared" si="2"/>
        <v>-921.37417465168255</v>
      </c>
      <c r="H67">
        <f t="shared" si="3"/>
        <v>848930.36971506919</v>
      </c>
      <c r="L67" s="43">
        <v>65</v>
      </c>
      <c r="M67" s="27">
        <v>3148</v>
      </c>
      <c r="N67" s="27">
        <v>2926.1077180821258</v>
      </c>
      <c r="O67" s="27">
        <v>2789</v>
      </c>
    </row>
    <row r="68" spans="1:15" x14ac:dyDescent="0.2">
      <c r="A68">
        <v>19962</v>
      </c>
      <c r="B68">
        <v>2179</v>
      </c>
      <c r="C68">
        <v>67</v>
      </c>
      <c r="D68">
        <f t="shared" ref="D68:D105" si="5">AVERAGE(B67:B68)</f>
        <v>2182</v>
      </c>
      <c r="E68">
        <f t="shared" si="1"/>
        <v>2666.5</v>
      </c>
      <c r="F68">
        <f t="shared" si="4"/>
        <v>2357.8449504552664</v>
      </c>
      <c r="G68">
        <f t="shared" si="2"/>
        <v>-178.84495045526637</v>
      </c>
      <c r="H68">
        <f t="shared" si="3"/>
        <v>31985.516303346682</v>
      </c>
      <c r="L68" s="43">
        <v>66</v>
      </c>
      <c r="M68" s="27">
        <v>2185</v>
      </c>
      <c r="N68" s="27">
        <v>3106.3741746516826</v>
      </c>
      <c r="O68" s="27">
        <v>3075.5</v>
      </c>
    </row>
    <row r="69" spans="1:15" x14ac:dyDescent="0.2">
      <c r="A69">
        <v>19963</v>
      </c>
      <c r="B69">
        <v>2321</v>
      </c>
      <c r="C69">
        <v>68</v>
      </c>
      <c r="D69">
        <f t="shared" si="5"/>
        <v>2250</v>
      </c>
      <c r="E69">
        <f t="shared" ref="E69:E105" si="6">D68</f>
        <v>2182</v>
      </c>
      <c r="F69">
        <f t="shared" si="4"/>
        <v>2212.5503723145935</v>
      </c>
      <c r="G69">
        <f t="shared" ref="G69:G105" si="7">B69-F69</f>
        <v>108.44962768540654</v>
      </c>
      <c r="H69">
        <f t="shared" ref="H69:H105" si="8">G69^2</f>
        <v>11761.321745103296</v>
      </c>
      <c r="L69" s="43">
        <v>67</v>
      </c>
      <c r="M69" s="27">
        <v>2179</v>
      </c>
      <c r="N69" s="27">
        <v>2357.8449504552664</v>
      </c>
      <c r="O69" s="27">
        <v>2666.5</v>
      </c>
    </row>
    <row r="70" spans="1:15" x14ac:dyDescent="0.2">
      <c r="A70">
        <v>19964</v>
      </c>
      <c r="B70">
        <v>2129</v>
      </c>
      <c r="C70">
        <v>69</v>
      </c>
      <c r="D70">
        <f t="shared" si="5"/>
        <v>2225</v>
      </c>
      <c r="E70">
        <f t="shared" si="6"/>
        <v>2250</v>
      </c>
      <c r="F70">
        <f t="shared" ref="F70:F105" si="9">B69*$I$2+(1-$I$2)*F69</f>
        <v>2300.6554200889532</v>
      </c>
      <c r="G70">
        <f t="shared" si="7"/>
        <v>-171.65542008895318</v>
      </c>
      <c r="H70">
        <f t="shared" si="8"/>
        <v>29465.58324591499</v>
      </c>
      <c r="L70" s="43">
        <v>68</v>
      </c>
      <c r="M70" s="27">
        <v>2321</v>
      </c>
      <c r="N70" s="27">
        <v>2212.5503723145935</v>
      </c>
      <c r="O70" s="27">
        <v>2182</v>
      </c>
    </row>
    <row r="71" spans="1:15" x14ac:dyDescent="0.2">
      <c r="A71">
        <v>19971</v>
      </c>
      <c r="B71">
        <v>1601</v>
      </c>
      <c r="C71">
        <v>70</v>
      </c>
      <c r="D71">
        <f t="shared" si="5"/>
        <v>1865</v>
      </c>
      <c r="E71">
        <f t="shared" si="6"/>
        <v>2225</v>
      </c>
      <c r="F71">
        <f t="shared" si="9"/>
        <v>2161.201654221391</v>
      </c>
      <c r="G71">
        <f t="shared" si="7"/>
        <v>-560.20165422139098</v>
      </c>
      <c r="H71">
        <f t="shared" si="8"/>
        <v>313825.89339238289</v>
      </c>
      <c r="L71" s="43">
        <v>69</v>
      </c>
      <c r="M71" s="27">
        <v>2129</v>
      </c>
      <c r="N71" s="27">
        <v>2300.6554200889532</v>
      </c>
      <c r="O71" s="27">
        <v>2250</v>
      </c>
    </row>
    <row r="72" spans="1:15" x14ac:dyDescent="0.2">
      <c r="A72">
        <v>19972</v>
      </c>
      <c r="B72">
        <v>1737</v>
      </c>
      <c r="C72">
        <v>71</v>
      </c>
      <c r="D72">
        <f t="shared" si="5"/>
        <v>1669</v>
      </c>
      <c r="E72">
        <f t="shared" si="6"/>
        <v>1865</v>
      </c>
      <c r="F72">
        <f t="shared" si="9"/>
        <v>1706.090884716255</v>
      </c>
      <c r="G72">
        <f t="shared" si="7"/>
        <v>30.909115283744995</v>
      </c>
      <c r="H72">
        <f t="shared" si="8"/>
        <v>955.37340762383849</v>
      </c>
      <c r="L72" s="43">
        <v>70</v>
      </c>
      <c r="M72" s="27">
        <v>1601</v>
      </c>
      <c r="N72" s="27">
        <v>2161.201654221391</v>
      </c>
      <c r="O72" s="27">
        <v>2225</v>
      </c>
    </row>
    <row r="73" spans="1:15" x14ac:dyDescent="0.2">
      <c r="A73">
        <v>19973</v>
      </c>
      <c r="B73">
        <v>1614</v>
      </c>
      <c r="C73">
        <v>72</v>
      </c>
      <c r="D73">
        <f t="shared" si="5"/>
        <v>1675.5</v>
      </c>
      <c r="E73">
        <f t="shared" si="6"/>
        <v>1669</v>
      </c>
      <c r="F73">
        <f t="shared" si="9"/>
        <v>1731.2016124970567</v>
      </c>
      <c r="G73">
        <f t="shared" si="7"/>
        <v>-117.20161249705666</v>
      </c>
      <c r="H73">
        <f t="shared" si="8"/>
        <v>13736.217971910228</v>
      </c>
      <c r="L73" s="43">
        <v>71</v>
      </c>
      <c r="M73" s="27">
        <v>1737</v>
      </c>
      <c r="N73" s="27">
        <v>1706.090884716255</v>
      </c>
      <c r="O73" s="27">
        <v>1865</v>
      </c>
    </row>
    <row r="74" spans="1:15" x14ac:dyDescent="0.2">
      <c r="A74">
        <v>19974</v>
      </c>
      <c r="B74">
        <v>1578</v>
      </c>
      <c r="C74">
        <v>73</v>
      </c>
      <c r="D74">
        <f t="shared" si="5"/>
        <v>1596</v>
      </c>
      <c r="E74">
        <f t="shared" si="6"/>
        <v>1675.5</v>
      </c>
      <c r="F74">
        <f t="shared" si="9"/>
        <v>1635.9864062425991</v>
      </c>
      <c r="G74">
        <f t="shared" si="7"/>
        <v>-57.98640624259906</v>
      </c>
      <c r="H74">
        <f t="shared" si="8"/>
        <v>3362.4233089317313</v>
      </c>
      <c r="L74" s="43">
        <v>72</v>
      </c>
      <c r="M74" s="27">
        <v>1614</v>
      </c>
      <c r="N74" s="27">
        <v>1731.2016124970567</v>
      </c>
      <c r="O74" s="27">
        <v>1669</v>
      </c>
    </row>
    <row r="75" spans="1:15" x14ac:dyDescent="0.2">
      <c r="A75">
        <v>19981</v>
      </c>
      <c r="B75">
        <v>1405</v>
      </c>
      <c r="C75">
        <v>74</v>
      </c>
      <c r="D75">
        <f t="shared" si="5"/>
        <v>1491.5</v>
      </c>
      <c r="E75">
        <f t="shared" si="6"/>
        <v>1596</v>
      </c>
      <c r="F75">
        <f t="shared" si="9"/>
        <v>1588.8779449107851</v>
      </c>
      <c r="G75">
        <f t="shared" si="7"/>
        <v>-183.87794491078512</v>
      </c>
      <c r="H75">
        <f t="shared" si="8"/>
        <v>33811.098624613725</v>
      </c>
      <c r="L75" s="43">
        <v>73</v>
      </c>
      <c r="M75" s="27">
        <v>1578</v>
      </c>
      <c r="N75" s="27">
        <v>1635.9864062425991</v>
      </c>
      <c r="O75" s="27">
        <v>1675.5</v>
      </c>
    </row>
    <row r="76" spans="1:15" x14ac:dyDescent="0.2">
      <c r="A76">
        <v>19982</v>
      </c>
      <c r="B76">
        <v>1402</v>
      </c>
      <c r="C76">
        <v>75</v>
      </c>
      <c r="D76">
        <f t="shared" si="5"/>
        <v>1403.5</v>
      </c>
      <c r="E76">
        <f t="shared" si="6"/>
        <v>1491.5</v>
      </c>
      <c r="F76">
        <f t="shared" si="9"/>
        <v>1439.4945356102864</v>
      </c>
      <c r="G76">
        <f t="shared" si="7"/>
        <v>-37.494535610286448</v>
      </c>
      <c r="H76">
        <f t="shared" si="8"/>
        <v>1405.8402006310384</v>
      </c>
      <c r="L76" s="43">
        <v>74</v>
      </c>
      <c r="M76" s="27">
        <v>1405</v>
      </c>
      <c r="N76" s="27">
        <v>1588.8779449107851</v>
      </c>
      <c r="O76" s="27">
        <v>1596</v>
      </c>
    </row>
    <row r="77" spans="1:15" x14ac:dyDescent="0.2">
      <c r="A77">
        <v>19983</v>
      </c>
      <c r="B77">
        <v>1556</v>
      </c>
      <c r="C77">
        <v>76</v>
      </c>
      <c r="D77">
        <f t="shared" si="5"/>
        <v>1479</v>
      </c>
      <c r="E77">
        <f t="shared" si="6"/>
        <v>1403.5</v>
      </c>
      <c r="F77">
        <f t="shared" si="9"/>
        <v>1409.0337777291761</v>
      </c>
      <c r="G77">
        <f t="shared" si="7"/>
        <v>146.96622227082389</v>
      </c>
      <c r="H77">
        <f t="shared" si="8"/>
        <v>21599.070488557212</v>
      </c>
      <c r="L77" s="43">
        <v>75</v>
      </c>
      <c r="M77" s="27">
        <v>1402</v>
      </c>
      <c r="N77" s="27">
        <v>1439.4945356102864</v>
      </c>
      <c r="O77" s="27">
        <v>1491.5</v>
      </c>
    </row>
    <row r="78" spans="1:15" x14ac:dyDescent="0.2">
      <c r="A78">
        <v>19984</v>
      </c>
      <c r="B78">
        <v>1710</v>
      </c>
      <c r="C78">
        <v>77</v>
      </c>
      <c r="D78">
        <f t="shared" si="5"/>
        <v>1633</v>
      </c>
      <c r="E78">
        <f t="shared" si="6"/>
        <v>1479</v>
      </c>
      <c r="F78">
        <f t="shared" si="9"/>
        <v>1528.429909470166</v>
      </c>
      <c r="G78">
        <f t="shared" si="7"/>
        <v>181.57009052983403</v>
      </c>
      <c r="H78">
        <f t="shared" si="8"/>
        <v>32967.69777501213</v>
      </c>
      <c r="L78" s="43">
        <v>76</v>
      </c>
      <c r="M78" s="27">
        <v>1556</v>
      </c>
      <c r="N78" s="27">
        <v>1409.0337777291761</v>
      </c>
      <c r="O78" s="27">
        <v>1403.5</v>
      </c>
    </row>
    <row r="79" spans="1:15" x14ac:dyDescent="0.2">
      <c r="A79">
        <v>19991</v>
      </c>
      <c r="B79">
        <v>1530</v>
      </c>
      <c r="C79">
        <v>78</v>
      </c>
      <c r="D79">
        <f t="shared" si="5"/>
        <v>1620</v>
      </c>
      <c r="E79">
        <f t="shared" si="6"/>
        <v>1633</v>
      </c>
      <c r="F79">
        <f t="shared" si="9"/>
        <v>1675.938405736571</v>
      </c>
      <c r="G79">
        <f t="shared" si="7"/>
        <v>-145.93840573657099</v>
      </c>
      <c r="H79">
        <f t="shared" si="8"/>
        <v>21298.018268932014</v>
      </c>
      <c r="L79" s="43">
        <v>77</v>
      </c>
      <c r="M79" s="27">
        <v>1710</v>
      </c>
      <c r="N79" s="27">
        <v>1528.429909470166</v>
      </c>
      <c r="O79" s="27">
        <v>1479</v>
      </c>
    </row>
    <row r="80" spans="1:15" x14ac:dyDescent="0.2">
      <c r="A80">
        <v>19992</v>
      </c>
      <c r="B80">
        <v>1558</v>
      </c>
      <c r="C80">
        <v>79</v>
      </c>
      <c r="D80">
        <f t="shared" si="5"/>
        <v>1544</v>
      </c>
      <c r="E80">
        <f t="shared" si="6"/>
        <v>1620</v>
      </c>
      <c r="F80">
        <f t="shared" si="9"/>
        <v>1557.377277552406</v>
      </c>
      <c r="G80">
        <f t="shared" si="7"/>
        <v>0.62272244759401474</v>
      </c>
      <c r="H80">
        <f t="shared" si="8"/>
        <v>0.38778324673748044</v>
      </c>
      <c r="L80" s="43">
        <v>78</v>
      </c>
      <c r="M80" s="27">
        <v>1530</v>
      </c>
      <c r="N80" s="27">
        <v>1675.938405736571</v>
      </c>
      <c r="O80" s="27">
        <v>1633</v>
      </c>
    </row>
    <row r="81" spans="1:15" x14ac:dyDescent="0.2">
      <c r="A81">
        <v>19993</v>
      </c>
      <c r="B81">
        <v>1336</v>
      </c>
      <c r="C81">
        <v>80</v>
      </c>
      <c r="D81">
        <f t="shared" si="5"/>
        <v>1447</v>
      </c>
      <c r="E81">
        <f t="shared" si="6"/>
        <v>1544</v>
      </c>
      <c r="F81">
        <f t="shared" si="9"/>
        <v>1557.8831805431898</v>
      </c>
      <c r="G81">
        <f t="shared" si="7"/>
        <v>-221.88318054318984</v>
      </c>
      <c r="H81">
        <f t="shared" si="8"/>
        <v>49232.145807961781</v>
      </c>
      <c r="L81" s="43">
        <v>79</v>
      </c>
      <c r="M81" s="27">
        <v>1558</v>
      </c>
      <c r="N81" s="27">
        <v>1557.377277552406</v>
      </c>
      <c r="O81" s="27">
        <v>1620</v>
      </c>
    </row>
    <row r="82" spans="1:15" x14ac:dyDescent="0.2">
      <c r="A82">
        <v>19994</v>
      </c>
      <c r="B82">
        <v>2343</v>
      </c>
      <c r="C82">
        <v>81</v>
      </c>
      <c r="D82">
        <f t="shared" si="5"/>
        <v>1839.5</v>
      </c>
      <c r="E82">
        <f t="shared" si="6"/>
        <v>1447</v>
      </c>
      <c r="F82">
        <f t="shared" si="9"/>
        <v>1377.6241179782828</v>
      </c>
      <c r="G82">
        <f t="shared" si="7"/>
        <v>965.37588202171719</v>
      </c>
      <c r="H82">
        <f t="shared" si="8"/>
        <v>931950.59358920844</v>
      </c>
      <c r="L82" s="43">
        <v>80</v>
      </c>
      <c r="M82" s="27">
        <v>1336</v>
      </c>
      <c r="N82" s="27">
        <v>1557.8831805431898</v>
      </c>
      <c r="O82" s="27">
        <v>1544</v>
      </c>
    </row>
    <row r="83" spans="1:15" x14ac:dyDescent="0.2">
      <c r="A83">
        <v>20001</v>
      </c>
      <c r="B83">
        <v>1945</v>
      </c>
      <c r="C83">
        <v>82</v>
      </c>
      <c r="D83">
        <f t="shared" si="5"/>
        <v>2144</v>
      </c>
      <c r="E83">
        <f t="shared" si="6"/>
        <v>1839.5</v>
      </c>
      <c r="F83">
        <f t="shared" si="9"/>
        <v>2161.9005606090132</v>
      </c>
      <c r="G83">
        <f t="shared" si="7"/>
        <v>-216.90056060901316</v>
      </c>
      <c r="H83">
        <f t="shared" si="8"/>
        <v>47045.85319250419</v>
      </c>
      <c r="L83" s="43">
        <v>81</v>
      </c>
      <c r="M83" s="27">
        <v>2343</v>
      </c>
      <c r="N83" s="27">
        <v>1377.6241179782828</v>
      </c>
      <c r="O83" s="27">
        <v>1447</v>
      </c>
    </row>
    <row r="84" spans="1:15" x14ac:dyDescent="0.2">
      <c r="A84">
        <v>20002</v>
      </c>
      <c r="B84">
        <v>1825</v>
      </c>
      <c r="C84">
        <v>83</v>
      </c>
      <c r="D84">
        <f t="shared" si="5"/>
        <v>1885</v>
      </c>
      <c r="E84">
        <f t="shared" si="6"/>
        <v>2144</v>
      </c>
      <c r="F84">
        <f t="shared" si="9"/>
        <v>1985.6894046779173</v>
      </c>
      <c r="G84">
        <f t="shared" si="7"/>
        <v>-160.68940467791731</v>
      </c>
      <c r="H84">
        <f t="shared" si="8"/>
        <v>25821.084775743475</v>
      </c>
      <c r="L84" s="43">
        <v>82</v>
      </c>
      <c r="M84" s="27">
        <v>1945</v>
      </c>
      <c r="N84" s="27">
        <v>2161.9005606090132</v>
      </c>
      <c r="O84" s="27">
        <v>1839.5</v>
      </c>
    </row>
    <row r="85" spans="1:15" x14ac:dyDescent="0.2">
      <c r="A85">
        <v>20003</v>
      </c>
      <c r="B85">
        <v>1870</v>
      </c>
      <c r="C85">
        <v>84</v>
      </c>
      <c r="D85">
        <f t="shared" si="5"/>
        <v>1847.5</v>
      </c>
      <c r="E85">
        <f t="shared" si="6"/>
        <v>1885</v>
      </c>
      <c r="F85">
        <f t="shared" si="9"/>
        <v>1855.1444873910652</v>
      </c>
      <c r="G85">
        <f t="shared" si="7"/>
        <v>14.85551260893476</v>
      </c>
      <c r="H85">
        <f t="shared" si="8"/>
        <v>220.68625487421963</v>
      </c>
      <c r="L85" s="43">
        <v>83</v>
      </c>
      <c r="M85" s="27">
        <v>1825</v>
      </c>
      <c r="N85" s="27">
        <v>1985.6894046779173</v>
      </c>
      <c r="O85" s="27">
        <v>2144</v>
      </c>
    </row>
    <row r="86" spans="1:15" x14ac:dyDescent="0.2">
      <c r="A86">
        <v>20004</v>
      </c>
      <c r="B86">
        <v>1007</v>
      </c>
      <c r="C86">
        <v>85</v>
      </c>
      <c r="D86">
        <f t="shared" si="5"/>
        <v>1438.5</v>
      </c>
      <c r="E86">
        <f t="shared" si="6"/>
        <v>1847.5</v>
      </c>
      <c r="F86">
        <f t="shared" si="9"/>
        <v>1867.2131839468479</v>
      </c>
      <c r="G86">
        <f t="shared" si="7"/>
        <v>-860.21318394684795</v>
      </c>
      <c r="H86">
        <f t="shared" si="8"/>
        <v>739966.72183597367</v>
      </c>
      <c r="L86" s="43">
        <v>84</v>
      </c>
      <c r="M86" s="27">
        <v>1870</v>
      </c>
      <c r="N86" s="27">
        <v>1855.1444873910652</v>
      </c>
      <c r="O86" s="27">
        <v>1885</v>
      </c>
    </row>
    <row r="87" spans="1:15" x14ac:dyDescent="0.2">
      <c r="A87">
        <v>20011</v>
      </c>
      <c r="B87">
        <v>1431</v>
      </c>
      <c r="C87">
        <v>86</v>
      </c>
      <c r="D87">
        <f t="shared" si="5"/>
        <v>1219</v>
      </c>
      <c r="E87">
        <f t="shared" si="6"/>
        <v>1438.5</v>
      </c>
      <c r="F87">
        <f t="shared" si="9"/>
        <v>1168.3714701917584</v>
      </c>
      <c r="G87">
        <f t="shared" si="7"/>
        <v>262.62852980824164</v>
      </c>
      <c r="H87">
        <f t="shared" si="8"/>
        <v>68973.744669238469</v>
      </c>
      <c r="L87" s="43">
        <v>85</v>
      </c>
      <c r="M87" s="27">
        <v>1007</v>
      </c>
      <c r="N87" s="27">
        <v>1867.2131839468479</v>
      </c>
      <c r="O87" s="27">
        <v>1847.5</v>
      </c>
    </row>
    <row r="88" spans="1:15" x14ac:dyDescent="0.2">
      <c r="A88">
        <v>20012</v>
      </c>
      <c r="B88">
        <v>1475</v>
      </c>
      <c r="C88">
        <v>87</v>
      </c>
      <c r="D88">
        <f t="shared" si="5"/>
        <v>1453</v>
      </c>
      <c r="E88">
        <f t="shared" si="6"/>
        <v>1219</v>
      </c>
      <c r="F88">
        <f t="shared" si="9"/>
        <v>1381.7322687441224</v>
      </c>
      <c r="G88">
        <f t="shared" si="7"/>
        <v>93.267731255877607</v>
      </c>
      <c r="H88">
        <f t="shared" si="8"/>
        <v>8698.8696936186079</v>
      </c>
      <c r="L88" s="43">
        <v>86</v>
      </c>
      <c r="M88" s="27">
        <v>1431</v>
      </c>
      <c r="N88" s="27">
        <v>1168.3714701917584</v>
      </c>
      <c r="O88" s="27">
        <v>1438.5</v>
      </c>
    </row>
    <row r="89" spans="1:15" x14ac:dyDescent="0.2">
      <c r="A89">
        <v>20013</v>
      </c>
      <c r="B89">
        <v>1450</v>
      </c>
      <c r="C89">
        <v>88</v>
      </c>
      <c r="D89">
        <f t="shared" si="5"/>
        <v>1462.5</v>
      </c>
      <c r="E89">
        <f t="shared" si="6"/>
        <v>1453</v>
      </c>
      <c r="F89">
        <f t="shared" si="9"/>
        <v>1457.5034640306783</v>
      </c>
      <c r="G89">
        <f t="shared" si="7"/>
        <v>-7.5034640306782876</v>
      </c>
      <c r="H89">
        <f t="shared" si="8"/>
        <v>56.301972459682851</v>
      </c>
      <c r="L89" s="43">
        <v>87</v>
      </c>
      <c r="M89" s="27">
        <v>1475</v>
      </c>
      <c r="N89" s="27">
        <v>1381.7322687441224</v>
      </c>
      <c r="O89" s="27">
        <v>1219</v>
      </c>
    </row>
    <row r="90" spans="1:15" x14ac:dyDescent="0.2">
      <c r="A90">
        <v>20014</v>
      </c>
      <c r="B90">
        <v>1375</v>
      </c>
      <c r="C90">
        <v>89</v>
      </c>
      <c r="D90">
        <f t="shared" si="5"/>
        <v>1412.5</v>
      </c>
      <c r="E90">
        <f t="shared" si="6"/>
        <v>1462.5</v>
      </c>
      <c r="F90">
        <f t="shared" si="9"/>
        <v>1451.4076103979316</v>
      </c>
      <c r="G90">
        <f t="shared" si="7"/>
        <v>-76.407610397931649</v>
      </c>
      <c r="H90">
        <f t="shared" si="8"/>
        <v>5838.1229267221124</v>
      </c>
      <c r="L90" s="43">
        <v>88</v>
      </c>
      <c r="M90" s="27">
        <v>1450</v>
      </c>
      <c r="N90" s="27">
        <v>1457.5034640306783</v>
      </c>
      <c r="O90" s="27">
        <v>1453</v>
      </c>
    </row>
    <row r="91" spans="1:15" x14ac:dyDescent="0.2">
      <c r="A91">
        <v>20021</v>
      </c>
      <c r="B91">
        <v>1495</v>
      </c>
      <c r="C91">
        <v>90</v>
      </c>
      <c r="D91">
        <f t="shared" si="5"/>
        <v>1435</v>
      </c>
      <c r="E91">
        <f t="shared" si="6"/>
        <v>1412.5</v>
      </c>
      <c r="F91">
        <f t="shared" si="9"/>
        <v>1389.3336659491551</v>
      </c>
      <c r="G91">
        <f t="shared" si="7"/>
        <v>105.66633405084485</v>
      </c>
      <c r="H91">
        <f t="shared" si="8"/>
        <v>11165.374151744734</v>
      </c>
      <c r="L91" s="43">
        <v>89</v>
      </c>
      <c r="M91" s="27">
        <v>1375</v>
      </c>
      <c r="N91" s="27">
        <v>1451.4076103979316</v>
      </c>
      <c r="O91" s="27">
        <v>1462.5</v>
      </c>
    </row>
    <row r="92" spans="1:15" x14ac:dyDescent="0.2">
      <c r="A92">
        <v>20022</v>
      </c>
      <c r="B92">
        <v>1429</v>
      </c>
      <c r="C92">
        <v>91</v>
      </c>
      <c r="D92">
        <f t="shared" si="5"/>
        <v>1462</v>
      </c>
      <c r="E92">
        <f t="shared" si="6"/>
        <v>1435</v>
      </c>
      <c r="F92">
        <f t="shared" si="9"/>
        <v>1475.1775513398643</v>
      </c>
      <c r="G92">
        <f t="shared" si="7"/>
        <v>-46.177551339864294</v>
      </c>
      <c r="H92">
        <f t="shared" si="8"/>
        <v>2132.3662477458029</v>
      </c>
      <c r="L92" s="43">
        <v>90</v>
      </c>
      <c r="M92" s="27">
        <v>1495</v>
      </c>
      <c r="N92" s="27">
        <v>1389.3336659491551</v>
      </c>
      <c r="O92" s="27">
        <v>1412.5</v>
      </c>
    </row>
    <row r="93" spans="1:15" x14ac:dyDescent="0.2">
      <c r="A93">
        <v>20023</v>
      </c>
      <c r="B93">
        <v>1443</v>
      </c>
      <c r="C93">
        <v>92</v>
      </c>
      <c r="D93">
        <f t="shared" si="5"/>
        <v>1436</v>
      </c>
      <c r="E93">
        <f t="shared" si="6"/>
        <v>1462</v>
      </c>
      <c r="F93">
        <f t="shared" si="9"/>
        <v>1437.66266582358</v>
      </c>
      <c r="G93">
        <f t="shared" si="7"/>
        <v>5.3373341764199722</v>
      </c>
      <c r="H93">
        <f t="shared" si="8"/>
        <v>28.487136110780664</v>
      </c>
      <c r="L93" s="43">
        <v>91</v>
      </c>
      <c r="M93" s="27">
        <v>1429</v>
      </c>
      <c r="N93" s="27">
        <v>1475.1775513398643</v>
      </c>
      <c r="O93" s="27">
        <v>1435</v>
      </c>
    </row>
    <row r="94" spans="1:15" x14ac:dyDescent="0.2">
      <c r="A94">
        <v>20024</v>
      </c>
      <c r="B94">
        <v>1472</v>
      </c>
      <c r="C94">
        <v>93</v>
      </c>
      <c r="D94">
        <f t="shared" si="5"/>
        <v>1457.5</v>
      </c>
      <c r="E94">
        <f t="shared" si="6"/>
        <v>1436</v>
      </c>
      <c r="F94">
        <f t="shared" si="9"/>
        <v>1441.9987441729249</v>
      </c>
      <c r="G94">
        <f t="shared" si="7"/>
        <v>30.001255827075056</v>
      </c>
      <c r="H94">
        <f t="shared" si="8"/>
        <v>900.07535120160503</v>
      </c>
      <c r="L94" s="43">
        <v>92</v>
      </c>
      <c r="M94" s="27">
        <v>1443</v>
      </c>
      <c r="N94" s="27">
        <v>1437.66266582358</v>
      </c>
      <c r="O94" s="27">
        <v>1462</v>
      </c>
    </row>
    <row r="95" spans="1:15" x14ac:dyDescent="0.2">
      <c r="A95">
        <v>20031</v>
      </c>
      <c r="B95">
        <v>1475</v>
      </c>
      <c r="C95">
        <v>94</v>
      </c>
      <c r="D95">
        <f t="shared" si="5"/>
        <v>1473.5</v>
      </c>
      <c r="E95">
        <f t="shared" si="6"/>
        <v>1457.5</v>
      </c>
      <c r="F95">
        <f t="shared" si="9"/>
        <v>1466.3719221574806</v>
      </c>
      <c r="G95">
        <f t="shared" si="7"/>
        <v>8.6280778425193603</v>
      </c>
      <c r="H95">
        <f t="shared" si="8"/>
        <v>74.443727256573538</v>
      </c>
      <c r="L95" s="43">
        <v>93</v>
      </c>
      <c r="M95" s="27">
        <v>1472</v>
      </c>
      <c r="N95" s="27">
        <v>1441.9987441729249</v>
      </c>
      <c r="O95" s="27">
        <v>1436</v>
      </c>
    </row>
    <row r="96" spans="1:15" x14ac:dyDescent="0.2">
      <c r="A96">
        <v>20032</v>
      </c>
      <c r="B96">
        <v>1545</v>
      </c>
      <c r="C96">
        <v>95</v>
      </c>
      <c r="D96">
        <f t="shared" si="5"/>
        <v>1510</v>
      </c>
      <c r="E96">
        <f t="shared" si="6"/>
        <v>1473.5</v>
      </c>
      <c r="F96">
        <f t="shared" si="9"/>
        <v>1473.3814179643377</v>
      </c>
      <c r="G96">
        <f t="shared" si="7"/>
        <v>71.618582035662257</v>
      </c>
      <c r="H96">
        <f t="shared" si="8"/>
        <v>5129.2212927988849</v>
      </c>
      <c r="L96" s="43">
        <v>94</v>
      </c>
      <c r="M96" s="27">
        <v>1475</v>
      </c>
      <c r="N96" s="27">
        <v>1466.3719221574806</v>
      </c>
      <c r="O96" s="27">
        <v>1457.5</v>
      </c>
    </row>
    <row r="97" spans="1:15" x14ac:dyDescent="0.2">
      <c r="A97">
        <v>20033</v>
      </c>
      <c r="B97">
        <v>1715</v>
      </c>
      <c r="C97">
        <v>96</v>
      </c>
      <c r="D97">
        <f t="shared" si="5"/>
        <v>1630</v>
      </c>
      <c r="E97">
        <f t="shared" si="6"/>
        <v>1510</v>
      </c>
      <c r="F97">
        <f t="shared" si="9"/>
        <v>1531.564730590251</v>
      </c>
      <c r="G97">
        <f t="shared" si="7"/>
        <v>183.43526940974903</v>
      </c>
      <c r="H97">
        <f t="shared" si="8"/>
        <v>33648.498063427207</v>
      </c>
      <c r="L97" s="43">
        <v>95</v>
      </c>
      <c r="M97" s="27">
        <v>1545</v>
      </c>
      <c r="N97" s="27">
        <v>1473.3814179643377</v>
      </c>
      <c r="O97" s="27">
        <v>1473.5</v>
      </c>
    </row>
    <row r="98" spans="1:15" x14ac:dyDescent="0.2">
      <c r="A98">
        <v>20034</v>
      </c>
      <c r="B98">
        <v>2006</v>
      </c>
      <c r="C98">
        <v>97</v>
      </c>
      <c r="D98">
        <f t="shared" si="5"/>
        <v>1860.5</v>
      </c>
      <c r="E98">
        <f t="shared" si="6"/>
        <v>1630</v>
      </c>
      <c r="F98">
        <f t="shared" si="9"/>
        <v>1680.5885079860604</v>
      </c>
      <c r="G98">
        <f t="shared" si="7"/>
        <v>325.41149201393955</v>
      </c>
      <c r="H98">
        <f t="shared" si="8"/>
        <v>105892.63913473825</v>
      </c>
      <c r="L98" s="43">
        <v>96</v>
      </c>
      <c r="M98" s="27">
        <v>1715</v>
      </c>
      <c r="N98" s="27">
        <v>1531.564730590251</v>
      </c>
      <c r="O98" s="27">
        <v>1510</v>
      </c>
    </row>
    <row r="99" spans="1:15" x14ac:dyDescent="0.2">
      <c r="A99">
        <v>20041</v>
      </c>
      <c r="B99">
        <v>1909</v>
      </c>
      <c r="C99">
        <v>98</v>
      </c>
      <c r="D99">
        <f t="shared" si="5"/>
        <v>1957.5</v>
      </c>
      <c r="E99">
        <f t="shared" si="6"/>
        <v>1860.5</v>
      </c>
      <c r="F99">
        <f t="shared" si="9"/>
        <v>1944.9545151555969</v>
      </c>
      <c r="G99">
        <f t="shared" si="7"/>
        <v>-35.954515155596937</v>
      </c>
      <c r="H99">
        <f t="shared" si="8"/>
        <v>1292.7271600740498</v>
      </c>
      <c r="L99" s="43">
        <v>97</v>
      </c>
      <c r="M99" s="27">
        <v>2006</v>
      </c>
      <c r="N99" s="27">
        <v>1680.5885079860604</v>
      </c>
      <c r="O99" s="27">
        <v>1630</v>
      </c>
    </row>
    <row r="100" spans="1:15" x14ac:dyDescent="0.2">
      <c r="A100">
        <v>20042</v>
      </c>
      <c r="B100">
        <v>2014</v>
      </c>
      <c r="C100">
        <v>99</v>
      </c>
      <c r="D100">
        <f t="shared" si="5"/>
        <v>1961.5</v>
      </c>
      <c r="E100">
        <f t="shared" si="6"/>
        <v>1957.5</v>
      </c>
      <c r="F100">
        <f t="shared" si="9"/>
        <v>1915.7448779895115</v>
      </c>
      <c r="G100">
        <f t="shared" si="7"/>
        <v>98.255122010488549</v>
      </c>
      <c r="H100">
        <f t="shared" si="8"/>
        <v>9654.0690012959913</v>
      </c>
      <c r="L100" s="43">
        <v>98</v>
      </c>
      <c r="M100" s="27">
        <v>1909</v>
      </c>
      <c r="N100" s="27">
        <v>1944.9545151555969</v>
      </c>
      <c r="O100" s="27">
        <v>1860.5</v>
      </c>
    </row>
    <row r="101" spans="1:15" x14ac:dyDescent="0.2">
      <c r="A101">
        <v>20043</v>
      </c>
      <c r="B101">
        <v>2350</v>
      </c>
      <c r="C101">
        <v>100</v>
      </c>
      <c r="D101">
        <f t="shared" si="5"/>
        <v>2182</v>
      </c>
      <c r="E101">
        <f t="shared" si="6"/>
        <v>1961.5</v>
      </c>
      <c r="F101">
        <f t="shared" si="9"/>
        <v>1995.567855749485</v>
      </c>
      <c r="G101">
        <f t="shared" si="7"/>
        <v>354.43214425051497</v>
      </c>
      <c r="H101">
        <f t="shared" si="8"/>
        <v>125622.14487801785</v>
      </c>
      <c r="L101" s="43">
        <v>99</v>
      </c>
      <c r="M101" s="27">
        <v>2014</v>
      </c>
      <c r="N101" s="27">
        <v>1915.7448779895115</v>
      </c>
      <c r="O101" s="27">
        <v>1957.5</v>
      </c>
    </row>
    <row r="102" spans="1:15" x14ac:dyDescent="0.2">
      <c r="A102">
        <v>20044</v>
      </c>
      <c r="B102">
        <v>3490</v>
      </c>
      <c r="C102">
        <v>101</v>
      </c>
      <c r="D102">
        <f t="shared" si="5"/>
        <v>2920</v>
      </c>
      <c r="E102">
        <f t="shared" si="6"/>
        <v>2182</v>
      </c>
      <c r="F102">
        <f t="shared" si="9"/>
        <v>2283.5103933905098</v>
      </c>
      <c r="G102">
        <f t="shared" si="7"/>
        <v>1206.4896066094902</v>
      </c>
      <c r="H102">
        <f t="shared" si="8"/>
        <v>1455617.1708567224</v>
      </c>
      <c r="L102" s="43">
        <v>100</v>
      </c>
      <c r="M102" s="27">
        <v>2350</v>
      </c>
      <c r="N102" s="27">
        <v>1995.567855749485</v>
      </c>
      <c r="O102" s="27">
        <v>1961.5</v>
      </c>
    </row>
    <row r="103" spans="1:15" x14ac:dyDescent="0.2">
      <c r="A103">
        <v>20051</v>
      </c>
      <c r="B103">
        <v>3243</v>
      </c>
      <c r="C103">
        <v>102</v>
      </c>
      <c r="D103">
        <f t="shared" si="5"/>
        <v>3366.5</v>
      </c>
      <c r="E103">
        <f t="shared" si="6"/>
        <v>2920</v>
      </c>
      <c r="F103">
        <f t="shared" si="9"/>
        <v>3263.6688936847549</v>
      </c>
      <c r="G103">
        <f t="shared" si="7"/>
        <v>-20.668893684754948</v>
      </c>
      <c r="H103">
        <f t="shared" si="8"/>
        <v>427.20316615170299</v>
      </c>
      <c r="L103" s="43">
        <v>101</v>
      </c>
      <c r="M103" s="27">
        <v>3490</v>
      </c>
      <c r="N103" s="27">
        <v>2283.5103933905098</v>
      </c>
      <c r="O103" s="27">
        <v>2182</v>
      </c>
    </row>
    <row r="104" spans="1:15" x14ac:dyDescent="0.2">
      <c r="A104">
        <v>20052</v>
      </c>
      <c r="B104">
        <v>3520</v>
      </c>
      <c r="C104">
        <v>103</v>
      </c>
      <c r="D104">
        <f t="shared" si="5"/>
        <v>3381.5</v>
      </c>
      <c r="E104">
        <f t="shared" si="6"/>
        <v>3366.5</v>
      </c>
      <c r="F104">
        <f t="shared" si="9"/>
        <v>3246.8773757754361</v>
      </c>
      <c r="G104">
        <f t="shared" si="7"/>
        <v>273.12262422456388</v>
      </c>
      <c r="H104">
        <f t="shared" si="8"/>
        <v>74595.967863312326</v>
      </c>
      <c r="L104" s="43">
        <v>102</v>
      </c>
      <c r="M104" s="27">
        <v>3243</v>
      </c>
      <c r="N104" s="27">
        <v>3263.6688936847549</v>
      </c>
      <c r="O104" s="27">
        <v>2920</v>
      </c>
    </row>
    <row r="105" spans="1:15" x14ac:dyDescent="0.2">
      <c r="A105">
        <v>20053</v>
      </c>
      <c r="B105">
        <v>3678</v>
      </c>
      <c r="C105">
        <v>104</v>
      </c>
      <c r="D105">
        <f t="shared" si="5"/>
        <v>3599</v>
      </c>
      <c r="E105">
        <f t="shared" si="6"/>
        <v>3381.5</v>
      </c>
      <c r="F105">
        <f t="shared" si="9"/>
        <v>3468.7636318109812</v>
      </c>
      <c r="G105">
        <f t="shared" si="7"/>
        <v>209.23636818901878</v>
      </c>
      <c r="H105">
        <f t="shared" si="8"/>
        <v>43779.857772930627</v>
      </c>
      <c r="L105" s="43">
        <v>103</v>
      </c>
      <c r="M105" s="27">
        <v>3520</v>
      </c>
      <c r="N105" s="27">
        <v>3246.8773757754361</v>
      </c>
      <c r="O105" s="27">
        <v>3366.5</v>
      </c>
    </row>
    <row r="106" spans="1:15" ht="16" thickBot="1" x14ac:dyDescent="0.25">
      <c r="L106" s="44">
        <v>104</v>
      </c>
      <c r="M106" s="27">
        <v>3678</v>
      </c>
      <c r="N106" s="27">
        <v>3468.7636318109812</v>
      </c>
      <c r="O106" s="27">
        <v>3381.5</v>
      </c>
    </row>
  </sheetData>
  <mergeCells count="1">
    <mergeCell ref="L1:O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96FA2-685A-544E-BC34-5BEF2396C6A8}">
  <sheetPr codeName="Sheet6"/>
  <dimension ref="A1:S125"/>
  <sheetViews>
    <sheetView zoomScale="120" zoomScaleNormal="120" workbookViewId="0"/>
  </sheetViews>
  <sheetFormatPr baseColWidth="10" defaultRowHeight="15" x14ac:dyDescent="0.2"/>
  <sheetData>
    <row r="1" spans="1:19" ht="16" thickBot="1" x14ac:dyDescent="0.25">
      <c r="A1" s="64" t="s">
        <v>1</v>
      </c>
      <c r="B1" s="65" t="s">
        <v>2</v>
      </c>
      <c r="C1" s="66" t="s">
        <v>0</v>
      </c>
      <c r="D1" s="67" t="s">
        <v>25</v>
      </c>
      <c r="E1" s="67" t="s">
        <v>26</v>
      </c>
      <c r="F1" s="67" t="s">
        <v>27</v>
      </c>
      <c r="G1" s="67" t="s">
        <v>28</v>
      </c>
      <c r="H1" s="67" t="s">
        <v>30</v>
      </c>
      <c r="I1" s="67" t="s">
        <v>19</v>
      </c>
      <c r="J1" s="67" t="s">
        <v>32</v>
      </c>
      <c r="K1" s="68" t="s">
        <v>22</v>
      </c>
      <c r="Q1" s="81" t="s">
        <v>0</v>
      </c>
      <c r="R1" s="80" t="s">
        <v>2</v>
      </c>
      <c r="S1" s="82" t="s">
        <v>30</v>
      </c>
    </row>
    <row r="2" spans="1:19" x14ac:dyDescent="0.2">
      <c r="A2" s="69">
        <v>19794</v>
      </c>
      <c r="B2" s="58">
        <v>19.54</v>
      </c>
      <c r="C2" s="58">
        <v>1</v>
      </c>
      <c r="D2" s="48">
        <v>0</v>
      </c>
      <c r="E2" s="48">
        <v>0</v>
      </c>
      <c r="F2" s="48">
        <v>0</v>
      </c>
      <c r="G2" s="48">
        <v>1</v>
      </c>
      <c r="H2" s="48">
        <f>$A$15+$B$15*C2+SUMPRODUCT(D2:G2,$C$15:$F$15)</f>
        <v>16.37354507146236</v>
      </c>
      <c r="I2" s="48">
        <f>B2-H2</f>
        <v>3.1664549285376395</v>
      </c>
      <c r="J2" s="48">
        <f>I2^2</f>
        <v>10.026436814460308</v>
      </c>
      <c r="K2" s="39">
        <f>SUM(J2:J9)</f>
        <v>28.967697584077499</v>
      </c>
      <c r="Q2" s="29">
        <v>1</v>
      </c>
      <c r="R2" s="43">
        <v>19.539999959999999</v>
      </c>
      <c r="S2" s="27"/>
    </row>
    <row r="3" spans="1:19" x14ac:dyDescent="0.2">
      <c r="A3" s="70">
        <v>19801</v>
      </c>
      <c r="B3" s="59">
        <v>23.55</v>
      </c>
      <c r="C3" s="59">
        <v>2</v>
      </c>
      <c r="D3" s="27">
        <v>1</v>
      </c>
      <c r="E3" s="27">
        <v>0</v>
      </c>
      <c r="F3" s="27">
        <v>0</v>
      </c>
      <c r="G3" s="27">
        <v>0</v>
      </c>
      <c r="H3" s="27">
        <f t="shared" ref="H3:H9" si="0">$A$15+$B$15*C3+SUMPRODUCT(D3:G3,$C$15:$F$15)</f>
        <v>23.950543616916562</v>
      </c>
      <c r="I3" s="27">
        <f t="shared" ref="I3:I9" si="1">B3-H3</f>
        <v>-0.40054361691656126</v>
      </c>
      <c r="J3" s="27">
        <f t="shared" ref="J3:J9" si="2">I3^2</f>
        <v>0.16043518905260098</v>
      </c>
      <c r="K3" s="29"/>
      <c r="Q3" s="29">
        <v>2</v>
      </c>
      <c r="R3" s="43">
        <v>23.54999995</v>
      </c>
      <c r="S3" s="27"/>
    </row>
    <row r="4" spans="1:19" x14ac:dyDescent="0.2">
      <c r="A4" s="70">
        <v>19802</v>
      </c>
      <c r="B4" s="59">
        <v>32.569000000000003</v>
      </c>
      <c r="C4" s="59">
        <v>3</v>
      </c>
      <c r="D4" s="27">
        <v>0</v>
      </c>
      <c r="E4" s="27">
        <v>1</v>
      </c>
      <c r="F4" s="27">
        <v>0</v>
      </c>
      <c r="G4" s="27">
        <v>0</v>
      </c>
      <c r="H4" s="27">
        <f t="shared" si="0"/>
        <v>34.437039853156975</v>
      </c>
      <c r="I4" s="27">
        <f t="shared" si="1"/>
        <v>-1.8680398531569722</v>
      </c>
      <c r="J4" s="27">
        <f t="shared" si="2"/>
        <v>3.4895728929827223</v>
      </c>
      <c r="K4" s="29"/>
      <c r="Q4" s="29">
        <v>3</v>
      </c>
      <c r="R4" s="43">
        <v>32.568999890000001</v>
      </c>
      <c r="S4" s="27"/>
    </row>
    <row r="5" spans="1:19" x14ac:dyDescent="0.2">
      <c r="A5" s="70">
        <v>19803</v>
      </c>
      <c r="B5" s="59">
        <v>41.466999999999999</v>
      </c>
      <c r="C5" s="59">
        <v>4</v>
      </c>
      <c r="D5" s="27">
        <v>0</v>
      </c>
      <c r="E5" s="27">
        <v>0</v>
      </c>
      <c r="F5" s="27">
        <v>1</v>
      </c>
      <c r="G5" s="27">
        <v>0</v>
      </c>
      <c r="H5" s="27">
        <f t="shared" si="0"/>
        <v>42.365552950988054</v>
      </c>
      <c r="I5" s="27">
        <f t="shared" si="1"/>
        <v>-0.89855295098805499</v>
      </c>
      <c r="J5" s="27">
        <f t="shared" si="2"/>
        <v>0.80739740572934193</v>
      </c>
      <c r="K5" s="29"/>
      <c r="Q5" s="29">
        <v>4</v>
      </c>
      <c r="R5" s="43">
        <v>41.466999889999997</v>
      </c>
      <c r="S5" s="27"/>
    </row>
    <row r="6" spans="1:19" x14ac:dyDescent="0.2">
      <c r="A6" s="70">
        <v>19804</v>
      </c>
      <c r="B6" s="59">
        <v>67.620999999999995</v>
      </c>
      <c r="C6" s="59">
        <v>5</v>
      </c>
      <c r="D6" s="27">
        <v>0</v>
      </c>
      <c r="E6" s="27">
        <v>0</v>
      </c>
      <c r="F6" s="27">
        <v>0</v>
      </c>
      <c r="G6" s="27">
        <v>1</v>
      </c>
      <c r="H6" s="27">
        <f t="shared" si="0"/>
        <v>70.787472393182838</v>
      </c>
      <c r="I6" s="27">
        <f t="shared" si="1"/>
        <v>-3.1664723931828433</v>
      </c>
      <c r="J6" s="27">
        <f t="shared" si="2"/>
        <v>10.026547416789084</v>
      </c>
      <c r="K6" s="29"/>
      <c r="Q6" s="29">
        <v>5</v>
      </c>
      <c r="R6" s="43">
        <v>67.620999810000001</v>
      </c>
      <c r="S6" s="27"/>
    </row>
    <row r="7" spans="1:19" x14ac:dyDescent="0.2">
      <c r="A7" s="70">
        <v>19811</v>
      </c>
      <c r="B7" s="59">
        <v>78.765000000000001</v>
      </c>
      <c r="C7" s="59">
        <v>6</v>
      </c>
      <c r="D7" s="27">
        <v>1</v>
      </c>
      <c r="E7" s="27">
        <v>0</v>
      </c>
      <c r="F7" s="27">
        <v>0</v>
      </c>
      <c r="G7" s="27">
        <v>0</v>
      </c>
      <c r="H7" s="27">
        <f t="shared" si="0"/>
        <v>78.364470938637055</v>
      </c>
      <c r="I7" s="27">
        <f t="shared" si="1"/>
        <v>0.40052906136294553</v>
      </c>
      <c r="J7" s="27">
        <f t="shared" si="2"/>
        <v>0.16042352899628218</v>
      </c>
      <c r="K7" s="29"/>
      <c r="Q7" s="29">
        <v>6</v>
      </c>
      <c r="R7" s="43">
        <v>78.764999869999997</v>
      </c>
      <c r="S7" s="27"/>
    </row>
    <row r="8" spans="1:19" x14ac:dyDescent="0.2">
      <c r="A8" s="70">
        <v>19812</v>
      </c>
      <c r="B8" s="59">
        <v>90.718999999999994</v>
      </c>
      <c r="C8" s="59">
        <v>7</v>
      </c>
      <c r="D8" s="27">
        <v>0</v>
      </c>
      <c r="E8" s="27">
        <v>1</v>
      </c>
      <c r="F8" s="27">
        <v>0</v>
      </c>
      <c r="G8" s="27">
        <v>0</v>
      </c>
      <c r="H8" s="27">
        <f t="shared" si="0"/>
        <v>88.850967174877468</v>
      </c>
      <c r="I8" s="27">
        <f t="shared" si="1"/>
        <v>1.8680328251225262</v>
      </c>
      <c r="J8" s="27">
        <f t="shared" si="2"/>
        <v>3.4895466357352465</v>
      </c>
      <c r="K8" s="29"/>
      <c r="Q8" s="29">
        <v>7</v>
      </c>
      <c r="R8" s="43">
        <v>90.718999859999997</v>
      </c>
      <c r="S8" s="27"/>
    </row>
    <row r="9" spans="1:19" ht="16" thickBot="1" x14ac:dyDescent="0.25">
      <c r="A9" s="71">
        <v>19813</v>
      </c>
      <c r="B9" s="72">
        <v>97.677999999999997</v>
      </c>
      <c r="C9" s="72">
        <v>8</v>
      </c>
      <c r="D9" s="45">
        <v>0</v>
      </c>
      <c r="E9" s="45">
        <v>0</v>
      </c>
      <c r="F9" s="45">
        <v>1</v>
      </c>
      <c r="G9" s="45">
        <v>0</v>
      </c>
      <c r="H9" s="45">
        <f t="shared" si="0"/>
        <v>96.77948027270854</v>
      </c>
      <c r="I9" s="45">
        <f t="shared" si="1"/>
        <v>0.89851972729145757</v>
      </c>
      <c r="J9" s="45">
        <f t="shared" si="2"/>
        <v>0.80733770033191532</v>
      </c>
      <c r="K9" s="46"/>
      <c r="Q9" s="29">
        <v>8</v>
      </c>
      <c r="R9" s="43">
        <v>97.677999970000002</v>
      </c>
      <c r="S9" s="27"/>
    </row>
    <row r="10" spans="1:19" x14ac:dyDescent="0.2">
      <c r="Q10" s="29">
        <v>9</v>
      </c>
      <c r="R10" s="43">
        <v>133.553</v>
      </c>
      <c r="S10" s="27">
        <v>126.09991941219481</v>
      </c>
    </row>
    <row r="11" spans="1:19" x14ac:dyDescent="0.2">
      <c r="Q11" s="29">
        <v>10</v>
      </c>
      <c r="R11" s="43">
        <v>131.0189996</v>
      </c>
      <c r="S11" s="27">
        <v>139.57591688468787</v>
      </c>
    </row>
    <row r="12" spans="1:19" x14ac:dyDescent="0.2">
      <c r="K12" s="78" t="s">
        <v>21</v>
      </c>
      <c r="L12" s="79" t="s">
        <v>36</v>
      </c>
      <c r="M12" s="79" t="s">
        <v>37</v>
      </c>
      <c r="Q12" s="29">
        <v>11</v>
      </c>
      <c r="R12" s="43">
        <v>142.6809998</v>
      </c>
      <c r="S12" s="27">
        <v>144.09500983619148</v>
      </c>
    </row>
    <row r="13" spans="1:19" x14ac:dyDescent="0.2">
      <c r="K13" s="76">
        <v>0.68344001062908732</v>
      </c>
      <c r="L13" s="77">
        <v>0.15808943570770312</v>
      </c>
      <c r="M13" s="77">
        <v>0.27744173385950771</v>
      </c>
      <c r="Q13" s="29">
        <v>12</v>
      </c>
      <c r="R13" s="43">
        <v>175.80799959999999</v>
      </c>
      <c r="S13" s="27">
        <v>150.7850920418567</v>
      </c>
    </row>
    <row r="14" spans="1:19" x14ac:dyDescent="0.2">
      <c r="A14" s="52" t="s">
        <v>24</v>
      </c>
      <c r="B14" s="52" t="s">
        <v>0</v>
      </c>
      <c r="C14" s="52" t="s">
        <v>25</v>
      </c>
      <c r="D14" s="52" t="s">
        <v>26</v>
      </c>
      <c r="E14" s="52" t="s">
        <v>27</v>
      </c>
      <c r="F14" s="52" t="s">
        <v>28</v>
      </c>
      <c r="G14" s="52" t="s">
        <v>29</v>
      </c>
      <c r="Q14" s="29">
        <v>13</v>
      </c>
      <c r="R14" s="43">
        <v>214.2929997</v>
      </c>
      <c r="S14" s="27">
        <v>199.39480036650448</v>
      </c>
    </row>
    <row r="15" spans="1:19" x14ac:dyDescent="0.2">
      <c r="A15" s="62">
        <v>-4.727034274526976</v>
      </c>
      <c r="B15" s="62">
        <v>13.603481830430121</v>
      </c>
      <c r="C15" s="62">
        <v>1.4706142305832934</v>
      </c>
      <c r="D15" s="62">
        <v>-1.6463713636064106</v>
      </c>
      <c r="E15" s="62">
        <v>-7.3213400962054545</v>
      </c>
      <c r="F15" s="62">
        <v>7.4970975155592132</v>
      </c>
      <c r="G15" s="63">
        <f>SUM(C15:F15)</f>
        <v>2.8633064186323054E-7</v>
      </c>
      <c r="Q15" s="29">
        <v>14</v>
      </c>
      <c r="R15" s="43">
        <v>227.98199990000001</v>
      </c>
      <c r="S15" s="27">
        <v>219.78893709186099</v>
      </c>
    </row>
    <row r="16" spans="1:19" x14ac:dyDescent="0.2">
      <c r="Q16" s="29">
        <v>15</v>
      </c>
      <c r="R16" s="43">
        <v>267.28399940000003</v>
      </c>
      <c r="S16" s="27">
        <v>241.42867859166375</v>
      </c>
    </row>
    <row r="17" spans="1:19" x14ac:dyDescent="0.2">
      <c r="Q17" s="29">
        <v>16</v>
      </c>
      <c r="R17" s="43">
        <v>273.2099991</v>
      </c>
      <c r="S17" s="27">
        <v>277.06959384932128</v>
      </c>
    </row>
    <row r="18" spans="1:19" ht="16" customHeight="1" x14ac:dyDescent="0.2">
      <c r="A18" s="96" t="s">
        <v>33</v>
      </c>
      <c r="B18" s="96"/>
      <c r="C18" s="96"/>
      <c r="Q18" s="29">
        <v>17</v>
      </c>
      <c r="R18" s="43">
        <v>316.2279997</v>
      </c>
      <c r="S18" s="27">
        <v>309.92202988567561</v>
      </c>
    </row>
    <row r="19" spans="1:19" x14ac:dyDescent="0.2">
      <c r="A19" s="96"/>
      <c r="B19" s="96"/>
      <c r="C19" s="96"/>
      <c r="Q19" s="29">
        <v>18</v>
      </c>
      <c r="R19" s="43">
        <v>300.10199929999999</v>
      </c>
      <c r="S19" s="27">
        <v>327.79806473994296</v>
      </c>
    </row>
    <row r="20" spans="1:19" x14ac:dyDescent="0.2">
      <c r="Q20" s="29">
        <v>19</v>
      </c>
      <c r="R20" s="43">
        <v>422.14299970000002</v>
      </c>
      <c r="S20" s="27">
        <v>326.52639746523647</v>
      </c>
    </row>
    <row r="21" spans="1:19" x14ac:dyDescent="0.2">
      <c r="A21" s="73" t="s">
        <v>1</v>
      </c>
      <c r="B21" s="73" t="s">
        <v>2</v>
      </c>
      <c r="C21" s="60" t="s">
        <v>0</v>
      </c>
      <c r="D21" s="61" t="s">
        <v>25</v>
      </c>
      <c r="E21" s="61" t="s">
        <v>26</v>
      </c>
      <c r="F21" s="61" t="s">
        <v>27</v>
      </c>
      <c r="G21" s="61" t="s">
        <v>28</v>
      </c>
      <c r="Q21" s="29">
        <v>20</v>
      </c>
      <c r="R21" s="43">
        <v>477.39899919999999</v>
      </c>
      <c r="S21" s="27">
        <v>414.83796122584499</v>
      </c>
    </row>
    <row r="22" spans="1:19" x14ac:dyDescent="0.2">
      <c r="A22" s="27">
        <v>19794</v>
      </c>
      <c r="B22" s="27">
        <v>19.539999959999999</v>
      </c>
      <c r="C22" s="27">
        <v>1</v>
      </c>
      <c r="D22" s="27">
        <v>0</v>
      </c>
      <c r="E22" s="27">
        <v>0</v>
      </c>
      <c r="F22" s="27">
        <v>0</v>
      </c>
      <c r="G22" s="27">
        <v>1</v>
      </c>
      <c r="Q22" s="29">
        <v>21</v>
      </c>
      <c r="R22" s="43">
        <v>698.29599949999999</v>
      </c>
      <c r="S22" s="27">
        <v>508.75688753076616</v>
      </c>
    </row>
    <row r="23" spans="1:19" x14ac:dyDescent="0.2">
      <c r="A23" s="27">
        <v>19801</v>
      </c>
      <c r="B23" s="27">
        <v>23.54999995</v>
      </c>
      <c r="C23" s="27">
        <v>2</v>
      </c>
      <c r="D23" s="27">
        <v>1</v>
      </c>
      <c r="E23" s="27">
        <v>0</v>
      </c>
      <c r="F23" s="27">
        <v>0</v>
      </c>
      <c r="G23" s="27">
        <v>0</v>
      </c>
      <c r="Q23" s="29">
        <v>22</v>
      </c>
      <c r="R23" s="43">
        <v>435.34399989999997</v>
      </c>
      <c r="S23" s="27">
        <v>683.45200956770441</v>
      </c>
    </row>
    <row r="24" spans="1:19" x14ac:dyDescent="0.2">
      <c r="A24" s="27">
        <v>19802</v>
      </c>
      <c r="B24" s="27">
        <v>32.568999890000001</v>
      </c>
      <c r="C24" s="27">
        <v>3</v>
      </c>
      <c r="D24" s="27">
        <v>0</v>
      </c>
      <c r="E24" s="27">
        <v>1</v>
      </c>
      <c r="F24" s="27">
        <v>0</v>
      </c>
      <c r="G24" s="27">
        <v>0</v>
      </c>
      <c r="J24" s="52" t="s">
        <v>34</v>
      </c>
      <c r="Q24" s="29">
        <v>23</v>
      </c>
      <c r="R24" s="43">
        <v>374.92899990000001</v>
      </c>
      <c r="S24" s="27">
        <v>553.13436785695319</v>
      </c>
    </row>
    <row r="25" spans="1:19" x14ac:dyDescent="0.2">
      <c r="A25" s="27">
        <v>19803</v>
      </c>
      <c r="B25" s="27">
        <v>41.466999889999997</v>
      </c>
      <c r="C25" s="27">
        <v>4</v>
      </c>
      <c r="D25" s="27">
        <v>0</v>
      </c>
      <c r="E25" s="27">
        <v>0</v>
      </c>
      <c r="F25" s="27">
        <v>1</v>
      </c>
      <c r="G25" s="27">
        <v>0</v>
      </c>
      <c r="J25" s="27">
        <f>E15</f>
        <v>-7.3213400962054545</v>
      </c>
      <c r="Q25" s="29">
        <v>24</v>
      </c>
      <c r="R25" s="43">
        <v>409.70899960000003</v>
      </c>
      <c r="S25" s="27">
        <v>432.5790654857646</v>
      </c>
    </row>
    <row r="26" spans="1:19" x14ac:dyDescent="0.2">
      <c r="A26" s="27">
        <v>19804</v>
      </c>
      <c r="B26" s="27">
        <v>67.620999810000001</v>
      </c>
      <c r="C26" s="27">
        <v>5</v>
      </c>
      <c r="D26" s="27">
        <v>0</v>
      </c>
      <c r="E26" s="27">
        <v>0</v>
      </c>
      <c r="F26" s="27">
        <v>0</v>
      </c>
      <c r="G26" s="27">
        <v>1</v>
      </c>
      <c r="J26" s="27">
        <f>F15</f>
        <v>7.4970975155592132</v>
      </c>
      <c r="Q26" s="29">
        <v>25</v>
      </c>
      <c r="R26" s="43">
        <v>533.88999939999997</v>
      </c>
      <c r="S26" s="27">
        <v>451.20987472254558</v>
      </c>
    </row>
    <row r="27" spans="1:19" x14ac:dyDescent="0.2">
      <c r="A27" s="27">
        <v>19811</v>
      </c>
      <c r="B27" s="27">
        <v>78.764999869999997</v>
      </c>
      <c r="C27" s="27">
        <v>6</v>
      </c>
      <c r="D27" s="27">
        <v>1</v>
      </c>
      <c r="E27" s="27">
        <v>0</v>
      </c>
      <c r="F27" s="27">
        <v>0</v>
      </c>
      <c r="G27" s="27">
        <v>0</v>
      </c>
      <c r="J27" s="74">
        <f>C15</f>
        <v>1.4706142305832934</v>
      </c>
      <c r="Q27" s="29">
        <v>26</v>
      </c>
      <c r="R27" s="43">
        <v>408.9429998</v>
      </c>
      <c r="S27" s="27">
        <v>474.83735526126247</v>
      </c>
    </row>
    <row r="28" spans="1:19" x14ac:dyDescent="0.2">
      <c r="A28" s="27">
        <v>19812</v>
      </c>
      <c r="B28" s="27">
        <v>90.718999859999997</v>
      </c>
      <c r="C28" s="27">
        <v>7</v>
      </c>
      <c r="D28" s="27">
        <v>0</v>
      </c>
      <c r="E28" s="27">
        <v>1</v>
      </c>
      <c r="F28" s="27">
        <v>0</v>
      </c>
      <c r="G28" s="27">
        <v>0</v>
      </c>
      <c r="H28" s="52" t="s">
        <v>35</v>
      </c>
      <c r="I28" s="52" t="s">
        <v>0</v>
      </c>
      <c r="J28" s="27">
        <f>D15</f>
        <v>-1.6463713636064106</v>
      </c>
      <c r="K28" s="52" t="s">
        <v>30</v>
      </c>
      <c r="L28" s="52" t="s">
        <v>19</v>
      </c>
      <c r="M28" s="52" t="s">
        <v>31</v>
      </c>
      <c r="N28" s="52" t="s">
        <v>22</v>
      </c>
      <c r="Q28" s="29">
        <v>27</v>
      </c>
      <c r="R28" s="43">
        <v>448.27899930000001</v>
      </c>
      <c r="S28" s="27">
        <v>455.27963979273284</v>
      </c>
    </row>
    <row r="29" spans="1:19" x14ac:dyDescent="0.2">
      <c r="A29" s="27">
        <v>19813</v>
      </c>
      <c r="B29" s="27">
        <v>97.677999970000002</v>
      </c>
      <c r="C29" s="27">
        <v>8</v>
      </c>
      <c r="D29" s="27">
        <v>0</v>
      </c>
      <c r="E29" s="27">
        <v>0</v>
      </c>
      <c r="F29" s="27">
        <v>1</v>
      </c>
      <c r="G29" s="27">
        <v>0</v>
      </c>
      <c r="H29" s="27">
        <f>B29-J25</f>
        <v>104.99934006620546</v>
      </c>
      <c r="I29" s="27">
        <f>B15</f>
        <v>13.603481830430121</v>
      </c>
      <c r="J29" s="27">
        <f>E15</f>
        <v>-7.3213400962054545</v>
      </c>
      <c r="K29" s="27"/>
      <c r="L29" s="27"/>
      <c r="M29" s="27"/>
      <c r="Q29" s="29">
        <v>28</v>
      </c>
      <c r="R29" s="43">
        <v>510.78599930000001</v>
      </c>
      <c r="S29" s="27">
        <v>463.961366949644</v>
      </c>
    </row>
    <row r="30" spans="1:19" x14ac:dyDescent="0.2">
      <c r="A30" s="27">
        <v>19814</v>
      </c>
      <c r="B30" s="27">
        <v>133.553</v>
      </c>
      <c r="C30" s="27">
        <v>9</v>
      </c>
      <c r="D30" s="27">
        <v>0</v>
      </c>
      <c r="E30" s="27">
        <v>0</v>
      </c>
      <c r="F30" s="27">
        <v>0</v>
      </c>
      <c r="G30" s="27">
        <v>1</v>
      </c>
      <c r="H30" s="27">
        <f>$K$13*(B30-J26)+(1-$K$13)*(H29+I29)</f>
        <v>123.69655537278462</v>
      </c>
      <c r="I30" s="27">
        <f>$L$13*(H30-H29)+(1-$L$13)*I29</f>
        <v>14.408747281319958</v>
      </c>
      <c r="J30" s="27">
        <f>$M$13*(B30-H30)+(1-$M$13)*J26</f>
        <v>8.1516788689935229</v>
      </c>
      <c r="K30" s="27">
        <f>H29+I29+J26</f>
        <v>126.09991941219481</v>
      </c>
      <c r="L30" s="27">
        <f>B30-K30</f>
        <v>7.4530805878051893</v>
      </c>
      <c r="M30" s="27">
        <f>L30^2</f>
        <v>55.548410248318547</v>
      </c>
      <c r="N30" s="75">
        <f>SUM(M30:M125)</f>
        <v>5740486.5252971398</v>
      </c>
      <c r="Q30" s="29">
        <v>29</v>
      </c>
      <c r="R30" s="43">
        <v>662.25299840000002</v>
      </c>
      <c r="S30" s="27">
        <v>545.61085461772018</v>
      </c>
    </row>
    <row r="31" spans="1:19" x14ac:dyDescent="0.2">
      <c r="A31" s="27">
        <v>19821</v>
      </c>
      <c r="B31" s="27">
        <v>131.0189996</v>
      </c>
      <c r="C31" s="27">
        <v>10</v>
      </c>
      <c r="D31" s="27">
        <v>1</v>
      </c>
      <c r="E31" s="27">
        <v>0</v>
      </c>
      <c r="F31" s="27">
        <v>0</v>
      </c>
      <c r="G31" s="27">
        <v>0</v>
      </c>
      <c r="H31" s="27">
        <f t="shared" ref="H31:H94" si="3">$K$13*(B31-J27)+(1-$K$13)*(H30+I30)</f>
        <v>132.25716301410529</v>
      </c>
      <c r="I31" s="27">
        <f t="shared" ref="I31:I94" si="4">$L$13*(H31-H30)+(1-$L$13)*I30</f>
        <v>13.484218185692619</v>
      </c>
      <c r="J31" s="27">
        <f t="shared" ref="J31:J94" si="5">$M$13*(B31-H31)+(1-$M$13)*J27</f>
        <v>0.71908626420102029</v>
      </c>
      <c r="K31" s="27">
        <f t="shared" ref="K31:K94" si="6">H30+I30+J27</f>
        <v>139.57591688468787</v>
      </c>
      <c r="L31" s="27">
        <f t="shared" ref="L31:L94" si="7">B31-K31</f>
        <v>-8.5569172846878701</v>
      </c>
      <c r="M31" s="27">
        <f t="shared" ref="M31:M94" si="8">L31^2</f>
        <v>73.220833416990033</v>
      </c>
      <c r="Q31" s="29">
        <v>30</v>
      </c>
      <c r="R31" s="43">
        <v>575.32699969999999</v>
      </c>
      <c r="S31" s="27">
        <v>589.18628996368443</v>
      </c>
    </row>
    <row r="32" spans="1:19" x14ac:dyDescent="0.2">
      <c r="A32" s="27">
        <v>19822</v>
      </c>
      <c r="B32" s="27">
        <v>142.6809998</v>
      </c>
      <c r="C32" s="27">
        <v>11</v>
      </c>
      <c r="D32" s="27">
        <v>0</v>
      </c>
      <c r="E32" s="27">
        <v>1</v>
      </c>
      <c r="F32" s="27">
        <v>0</v>
      </c>
      <c r="G32" s="27">
        <v>0</v>
      </c>
      <c r="H32" s="27">
        <f t="shared" si="3"/>
        <v>144.77499016563357</v>
      </c>
      <c r="I32" s="27">
        <f t="shared" si="4"/>
        <v>13.331441972428594</v>
      </c>
      <c r="J32" s="27">
        <f t="shared" si="5"/>
        <v>-1.7705595556372891</v>
      </c>
      <c r="K32" s="27">
        <f t="shared" si="6"/>
        <v>144.09500983619148</v>
      </c>
      <c r="L32" s="27">
        <f t="shared" si="7"/>
        <v>-1.4140100361914847</v>
      </c>
      <c r="M32" s="27">
        <f t="shared" si="8"/>
        <v>1.9994243824502438</v>
      </c>
      <c r="Q32" s="29">
        <v>31</v>
      </c>
      <c r="R32" s="43">
        <v>637.06399920000001</v>
      </c>
      <c r="S32" s="27">
        <v>625.77178157517608</v>
      </c>
    </row>
    <row r="33" spans="1:19" x14ac:dyDescent="0.2">
      <c r="A33" s="27">
        <v>19823</v>
      </c>
      <c r="B33" s="27">
        <v>175.80799959999999</v>
      </c>
      <c r="C33" s="27">
        <v>12</v>
      </c>
      <c r="D33" s="27">
        <v>0</v>
      </c>
      <c r="E33" s="27">
        <v>0</v>
      </c>
      <c r="F33" s="27">
        <v>1</v>
      </c>
      <c r="G33" s="27">
        <v>0</v>
      </c>
      <c r="H33" s="27">
        <f t="shared" si="3"/>
        <v>175.20808834557027</v>
      </c>
      <c r="I33" s="27">
        <f t="shared" si="4"/>
        <v>16.035033151940691</v>
      </c>
      <c r="J33" s="27">
        <f t="shared" si="5"/>
        <v>-5.1236543871482665</v>
      </c>
      <c r="K33" s="27">
        <f t="shared" si="6"/>
        <v>150.7850920418567</v>
      </c>
      <c r="L33" s="27">
        <f t="shared" si="7"/>
        <v>25.022907558143288</v>
      </c>
      <c r="M33" s="27">
        <f t="shared" si="8"/>
        <v>626.1459026633845</v>
      </c>
      <c r="Q33" s="29">
        <v>32</v>
      </c>
      <c r="R33" s="43">
        <v>786.42399980000005</v>
      </c>
      <c r="S33" s="27">
        <v>669.06724099448991</v>
      </c>
    </row>
    <row r="34" spans="1:19" x14ac:dyDescent="0.2">
      <c r="A34" s="27">
        <v>19824</v>
      </c>
      <c r="B34" s="27">
        <v>214.2929997</v>
      </c>
      <c r="C34" s="27">
        <v>13</v>
      </c>
      <c r="D34" s="27">
        <v>0</v>
      </c>
      <c r="E34" s="27">
        <v>0</v>
      </c>
      <c r="F34" s="27">
        <v>0</v>
      </c>
      <c r="G34" s="27">
        <v>1</v>
      </c>
      <c r="H34" s="27">
        <f t="shared" si="3"/>
        <v>201.4251470083494</v>
      </c>
      <c r="I34" s="27">
        <f t="shared" si="4"/>
        <v>17.644703819310575</v>
      </c>
      <c r="J34" s="27">
        <f t="shared" si="5"/>
        <v>9.4601423115343248</v>
      </c>
      <c r="K34" s="27">
        <f t="shared" si="6"/>
        <v>199.39480036650448</v>
      </c>
      <c r="L34" s="27">
        <f t="shared" si="7"/>
        <v>14.898199333495512</v>
      </c>
      <c r="M34" s="27">
        <f t="shared" si="8"/>
        <v>221.95634338056612</v>
      </c>
      <c r="Q34" s="29">
        <v>33</v>
      </c>
      <c r="R34" s="43">
        <v>1042.441998</v>
      </c>
      <c r="S34" s="27">
        <v>830.0580352166312</v>
      </c>
    </row>
    <row r="35" spans="1:19" x14ac:dyDescent="0.2">
      <c r="A35" s="27">
        <v>19831</v>
      </c>
      <c r="B35" s="27">
        <v>227.98199990000001</v>
      </c>
      <c r="C35" s="27">
        <v>14</v>
      </c>
      <c r="D35" s="27">
        <v>1</v>
      </c>
      <c r="E35" s="27">
        <v>0</v>
      </c>
      <c r="F35" s="27">
        <v>0</v>
      </c>
      <c r="G35" s="27">
        <v>0</v>
      </c>
      <c r="H35" s="27">
        <f t="shared" si="3"/>
        <v>224.66931776033925</v>
      </c>
      <c r="I35" s="27">
        <f t="shared" si="4"/>
        <v>18.529920386961784</v>
      </c>
      <c r="J35" s="27">
        <f t="shared" si="5"/>
        <v>1.4386580008194358</v>
      </c>
      <c r="K35" s="27">
        <f t="shared" si="6"/>
        <v>219.78893709186099</v>
      </c>
      <c r="L35" s="27">
        <f t="shared" si="7"/>
        <v>8.1930628081390182</v>
      </c>
      <c r="M35" s="27">
        <f t="shared" si="8"/>
        <v>67.126278178110809</v>
      </c>
      <c r="Q35" s="29">
        <v>34</v>
      </c>
      <c r="R35" s="43">
        <v>867.16099929999996</v>
      </c>
      <c r="S35" s="27">
        <v>962.95507808963475</v>
      </c>
    </row>
    <row r="36" spans="1:19" x14ac:dyDescent="0.2">
      <c r="A36" s="27">
        <v>19832</v>
      </c>
      <c r="B36" s="27">
        <v>267.28399940000003</v>
      </c>
      <c r="C36" s="27">
        <v>15</v>
      </c>
      <c r="D36" s="27">
        <v>0</v>
      </c>
      <c r="E36" s="27">
        <v>1</v>
      </c>
      <c r="F36" s="27">
        <v>0</v>
      </c>
      <c r="G36" s="27">
        <v>0</v>
      </c>
      <c r="H36" s="27">
        <f t="shared" si="3"/>
        <v>260.86979887536887</v>
      </c>
      <c r="I36" s="27">
        <f t="shared" si="4"/>
        <v>21.323449361100728</v>
      </c>
      <c r="J36" s="27">
        <f t="shared" si="5"/>
        <v>0.50023447225647177</v>
      </c>
      <c r="K36" s="27">
        <f t="shared" si="6"/>
        <v>241.42867859166375</v>
      </c>
      <c r="L36" s="27">
        <f t="shared" si="7"/>
        <v>25.855320808336273</v>
      </c>
      <c r="M36" s="27">
        <f t="shared" si="8"/>
        <v>668.49761410198664</v>
      </c>
      <c r="Q36" s="29">
        <v>35</v>
      </c>
      <c r="R36" s="43">
        <v>993.05099870000004</v>
      </c>
      <c r="S36" s="27">
        <v>972.24878301107344</v>
      </c>
    </row>
    <row r="37" spans="1:19" x14ac:dyDescent="0.2">
      <c r="A37" s="27">
        <v>19833</v>
      </c>
      <c r="B37" s="27">
        <v>273.2099991</v>
      </c>
      <c r="C37" s="27">
        <v>16</v>
      </c>
      <c r="D37" s="27">
        <v>0</v>
      </c>
      <c r="E37" s="27">
        <v>0</v>
      </c>
      <c r="F37" s="27">
        <v>1</v>
      </c>
      <c r="G37" s="27">
        <v>0</v>
      </c>
      <c r="H37" s="27">
        <f t="shared" si="3"/>
        <v>279.55544675996947</v>
      </c>
      <c r="I37" s="27">
        <f t="shared" si="4"/>
        <v>20.906440814171873</v>
      </c>
      <c r="J37" s="27">
        <f t="shared" si="5"/>
        <v>-5.4626308311776626</v>
      </c>
      <c r="K37" s="27">
        <f t="shared" si="6"/>
        <v>277.06959384932128</v>
      </c>
      <c r="L37" s="27">
        <f t="shared" si="7"/>
        <v>-3.8595947493212748</v>
      </c>
      <c r="M37" s="27">
        <f t="shared" si="8"/>
        <v>14.896471628988355</v>
      </c>
      <c r="Q37" s="29">
        <v>36</v>
      </c>
      <c r="R37" s="43">
        <v>1168.7189980000001</v>
      </c>
      <c r="S37" s="27">
        <v>1058.8833311472506</v>
      </c>
    </row>
    <row r="38" spans="1:19" x14ac:dyDescent="0.2">
      <c r="A38" s="27">
        <v>19834</v>
      </c>
      <c r="B38" s="27">
        <v>316.2279997</v>
      </c>
      <c r="C38" s="27">
        <v>17</v>
      </c>
      <c r="D38" s="27">
        <v>0</v>
      </c>
      <c r="E38" s="27">
        <v>0</v>
      </c>
      <c r="F38" s="27">
        <v>0</v>
      </c>
      <c r="G38" s="27">
        <v>1</v>
      </c>
      <c r="H38" s="27">
        <f t="shared" si="3"/>
        <v>304.7716396510699</v>
      </c>
      <c r="I38" s="27">
        <f t="shared" si="4"/>
        <v>21.58776708805361</v>
      </c>
      <c r="J38" s="27">
        <f t="shared" si="5"/>
        <v>10.01397642175851</v>
      </c>
      <c r="K38" s="27">
        <f t="shared" si="6"/>
        <v>309.92202988567561</v>
      </c>
      <c r="L38" s="27">
        <f t="shared" si="7"/>
        <v>6.305969814324385</v>
      </c>
      <c r="M38" s="27">
        <f t="shared" si="8"/>
        <v>39.76525529917032</v>
      </c>
      <c r="Q38" s="29">
        <v>37</v>
      </c>
      <c r="R38" s="43">
        <v>1405.1369970000001</v>
      </c>
      <c r="S38" s="27">
        <v>1249.7914963411206</v>
      </c>
    </row>
    <row r="39" spans="1:19" x14ac:dyDescent="0.2">
      <c r="A39" s="27">
        <v>19841</v>
      </c>
      <c r="B39" s="27">
        <v>300.10199929999999</v>
      </c>
      <c r="C39" s="27">
        <v>18</v>
      </c>
      <c r="D39" s="27">
        <v>1</v>
      </c>
      <c r="E39" s="27">
        <v>0</v>
      </c>
      <c r="F39" s="27">
        <v>0</v>
      </c>
      <c r="G39" s="27">
        <v>0</v>
      </c>
      <c r="H39" s="27">
        <f t="shared" si="3"/>
        <v>307.43080748046498</v>
      </c>
      <c r="I39" s="27">
        <f t="shared" si="4"/>
        <v>18.595355512515034</v>
      </c>
      <c r="J39" s="27">
        <f t="shared" si="5"/>
        <v>-0.99380301807071181</v>
      </c>
      <c r="K39" s="27">
        <f t="shared" si="6"/>
        <v>327.79806473994296</v>
      </c>
      <c r="L39" s="27">
        <f t="shared" si="7"/>
        <v>-27.69606543994297</v>
      </c>
      <c r="M39" s="27">
        <f t="shared" si="8"/>
        <v>767.07204085360343</v>
      </c>
      <c r="Q39" s="29">
        <v>38</v>
      </c>
      <c r="R39" s="43">
        <v>1246.9169999999999</v>
      </c>
      <c r="S39" s="27">
        <v>1337.1887698855678</v>
      </c>
    </row>
    <row r="40" spans="1:19" x14ac:dyDescent="0.2">
      <c r="A40" s="27">
        <v>19842</v>
      </c>
      <c r="B40" s="27">
        <v>422.14299970000002</v>
      </c>
      <c r="C40" s="27">
        <v>19</v>
      </c>
      <c r="D40" s="27">
        <v>0</v>
      </c>
      <c r="E40" s="27">
        <v>1</v>
      </c>
      <c r="F40" s="27">
        <v>0</v>
      </c>
      <c r="G40" s="27">
        <v>0</v>
      </c>
      <c r="H40" s="27">
        <f t="shared" si="3"/>
        <v>391.37437464062401</v>
      </c>
      <c r="I40" s="27">
        <f t="shared" si="4"/>
        <v>28.926217416398629</v>
      </c>
      <c r="J40" s="27">
        <f t="shared" si="5"/>
        <v>8.8979492378837168</v>
      </c>
      <c r="K40" s="27">
        <f t="shared" si="6"/>
        <v>326.52639746523647</v>
      </c>
      <c r="L40" s="27">
        <f t="shared" si="7"/>
        <v>95.616602234763548</v>
      </c>
      <c r="M40" s="27">
        <f t="shared" si="8"/>
        <v>9142.5346229209899</v>
      </c>
      <c r="Q40" s="29">
        <v>39</v>
      </c>
      <c r="R40" s="43">
        <v>1248.211998</v>
      </c>
      <c r="S40" s="27">
        <v>1381.6425307635627</v>
      </c>
    </row>
    <row r="41" spans="1:19" x14ac:dyDescent="0.2">
      <c r="A41" s="27">
        <v>19843</v>
      </c>
      <c r="B41" s="27">
        <v>477.39899919999999</v>
      </c>
      <c r="C41" s="27">
        <v>20</v>
      </c>
      <c r="D41" s="27">
        <v>0</v>
      </c>
      <c r="E41" s="27">
        <v>0</v>
      </c>
      <c r="F41" s="27">
        <v>1</v>
      </c>
      <c r="G41" s="27">
        <v>0</v>
      </c>
      <c r="H41" s="27">
        <f t="shared" si="3"/>
        <v>463.05730851504586</v>
      </c>
      <c r="I41" s="27">
        <f t="shared" si="4"/>
        <v>35.685602593961782</v>
      </c>
      <c r="J41" s="27">
        <f t="shared" si="5"/>
        <v>3.1914468169096377E-2</v>
      </c>
      <c r="K41" s="27">
        <f t="shared" si="6"/>
        <v>414.83796122584499</v>
      </c>
      <c r="L41" s="27">
        <f t="shared" si="7"/>
        <v>62.561037974154999</v>
      </c>
      <c r="M41" s="27">
        <f t="shared" si="8"/>
        <v>3913.8834724036637</v>
      </c>
      <c r="Q41" s="29">
        <v>40</v>
      </c>
      <c r="R41" s="43">
        <v>1383.7469980000001</v>
      </c>
      <c r="S41" s="27">
        <v>1375.1693535832169</v>
      </c>
    </row>
    <row r="42" spans="1:19" x14ac:dyDescent="0.2">
      <c r="A42" s="27">
        <v>19844</v>
      </c>
      <c r="B42" s="27">
        <v>698.29599949999999</v>
      </c>
      <c r="C42" s="27">
        <v>21</v>
      </c>
      <c r="D42" s="27">
        <v>0</v>
      </c>
      <c r="E42" s="27">
        <v>0</v>
      </c>
      <c r="F42" s="27">
        <v>0</v>
      </c>
      <c r="G42" s="27">
        <v>1</v>
      </c>
      <c r="H42" s="27">
        <f t="shared" si="3"/>
        <v>628.28152380788856</v>
      </c>
      <c r="I42" s="27">
        <f t="shared" si="4"/>
        <v>56.164288777886568</v>
      </c>
      <c r="J42" s="27">
        <f t="shared" si="5"/>
        <v>26.660618971761352</v>
      </c>
      <c r="K42" s="27">
        <f t="shared" si="6"/>
        <v>508.75688753076616</v>
      </c>
      <c r="L42" s="27">
        <f t="shared" si="7"/>
        <v>189.53911196923383</v>
      </c>
      <c r="M42" s="27">
        <f t="shared" si="8"/>
        <v>35925.074966085762</v>
      </c>
      <c r="Q42" s="29">
        <v>41</v>
      </c>
      <c r="R42" s="43">
        <v>1493.3829989999999</v>
      </c>
      <c r="S42" s="27">
        <v>1494.4119069555129</v>
      </c>
    </row>
    <row r="43" spans="1:19" x14ac:dyDescent="0.2">
      <c r="A43" s="27">
        <v>19851</v>
      </c>
      <c r="B43" s="27">
        <v>435.34399989999997</v>
      </c>
      <c r="C43" s="27">
        <v>22</v>
      </c>
      <c r="D43" s="27">
        <v>1</v>
      </c>
      <c r="E43" s="27">
        <v>0</v>
      </c>
      <c r="F43" s="27">
        <v>0</v>
      </c>
      <c r="G43" s="27">
        <v>0</v>
      </c>
      <c r="H43" s="27">
        <f t="shared" si="3"/>
        <v>514.87887182131749</v>
      </c>
      <c r="I43" s="27">
        <f t="shared" si="4"/>
        <v>29.357546797751933</v>
      </c>
      <c r="J43" s="27">
        <f t="shared" si="5"/>
        <v>-22.784373353766572</v>
      </c>
      <c r="K43" s="27">
        <f t="shared" si="6"/>
        <v>683.45200956770441</v>
      </c>
      <c r="L43" s="27">
        <f t="shared" si="7"/>
        <v>-248.10800966770444</v>
      </c>
      <c r="M43" s="27">
        <f t="shared" si="8"/>
        <v>61557.584461269718</v>
      </c>
      <c r="Q43" s="29">
        <v>42</v>
      </c>
      <c r="R43" s="43">
        <v>1346.202</v>
      </c>
      <c r="S43" s="27">
        <v>1430.0106012465933</v>
      </c>
    </row>
    <row r="44" spans="1:19" x14ac:dyDescent="0.2">
      <c r="A44" s="27">
        <v>19852</v>
      </c>
      <c r="B44" s="27">
        <v>374.92899990000001</v>
      </c>
      <c r="C44" s="27">
        <v>23</v>
      </c>
      <c r="D44" s="27">
        <v>0</v>
      </c>
      <c r="E44" s="27">
        <v>1</v>
      </c>
      <c r="F44" s="27">
        <v>0</v>
      </c>
      <c r="G44" s="27">
        <v>0</v>
      </c>
      <c r="H44" s="27">
        <f t="shared" si="3"/>
        <v>422.44374004840898</v>
      </c>
      <c r="I44" s="27">
        <f t="shared" si="4"/>
        <v>10.103410969186557</v>
      </c>
      <c r="J44" s="27">
        <f t="shared" si="5"/>
        <v>-6.7532851171271755</v>
      </c>
      <c r="K44" s="27">
        <f t="shared" si="6"/>
        <v>553.13436785695319</v>
      </c>
      <c r="L44" s="27">
        <f t="shared" si="7"/>
        <v>-178.20536795695318</v>
      </c>
      <c r="M44" s="27">
        <f t="shared" si="8"/>
        <v>31757.153168673078</v>
      </c>
      <c r="Q44" s="29">
        <v>43</v>
      </c>
      <c r="R44" s="43">
        <v>1364.759998</v>
      </c>
      <c r="S44" s="27">
        <v>1452.4351228651874</v>
      </c>
    </row>
    <row r="45" spans="1:19" x14ac:dyDescent="0.2">
      <c r="A45" s="27">
        <v>19853</v>
      </c>
      <c r="B45" s="27">
        <v>409.70899960000003</v>
      </c>
      <c r="C45" s="27">
        <v>24</v>
      </c>
      <c r="D45" s="27">
        <v>0</v>
      </c>
      <c r="E45" s="27">
        <v>0</v>
      </c>
      <c r="F45" s="27">
        <v>1</v>
      </c>
      <c r="G45" s="27">
        <v>0</v>
      </c>
      <c r="H45" s="27">
        <f t="shared" si="3"/>
        <v>416.9168329455407</v>
      </c>
      <c r="I45" s="27">
        <f t="shared" si="4"/>
        <v>7.6324228052434933</v>
      </c>
      <c r="J45" s="27">
        <f t="shared" si="5"/>
        <v>-1.9766937179721238</v>
      </c>
      <c r="K45" s="27">
        <f t="shared" si="6"/>
        <v>432.5790654857646</v>
      </c>
      <c r="L45" s="27">
        <f t="shared" si="7"/>
        <v>-22.870065885764575</v>
      </c>
      <c r="M45" s="27">
        <f t="shared" si="8"/>
        <v>523.0399136192126</v>
      </c>
      <c r="Q45" s="29">
        <v>44</v>
      </c>
      <c r="R45" s="43">
        <v>1354.0899959999999</v>
      </c>
      <c r="S45" s="27">
        <v>1471.9928696901666</v>
      </c>
    </row>
    <row r="46" spans="1:19" x14ac:dyDescent="0.2">
      <c r="A46" s="27">
        <v>19854</v>
      </c>
      <c r="B46" s="27">
        <v>533.88999939999997</v>
      </c>
      <c r="C46" s="27">
        <v>25</v>
      </c>
      <c r="D46" s="27">
        <v>0</v>
      </c>
      <c r="E46" s="27">
        <v>0</v>
      </c>
      <c r="F46" s="27">
        <v>0</v>
      </c>
      <c r="G46" s="27">
        <v>1</v>
      </c>
      <c r="H46" s="27">
        <f t="shared" si="3"/>
        <v>481.05616103915793</v>
      </c>
      <c r="I46" s="27">
        <f t="shared" si="4"/>
        <v>16.565567575871121</v>
      </c>
      <c r="J46" s="27">
        <f t="shared" si="5"/>
        <v>33.922162339753186</v>
      </c>
      <c r="K46" s="27">
        <f t="shared" si="6"/>
        <v>451.20987472254558</v>
      </c>
      <c r="L46" s="27">
        <f t="shared" si="7"/>
        <v>82.680124677454387</v>
      </c>
      <c r="M46" s="27">
        <f t="shared" si="8"/>
        <v>6836.0030166794022</v>
      </c>
      <c r="Q46" s="29">
        <v>45</v>
      </c>
      <c r="R46" s="43">
        <v>1675.505997</v>
      </c>
      <c r="S46" s="27">
        <v>1472.5720215875706</v>
      </c>
    </row>
    <row r="47" spans="1:19" x14ac:dyDescent="0.2">
      <c r="A47" s="27">
        <v>19861</v>
      </c>
      <c r="B47" s="27">
        <v>408.9429998</v>
      </c>
      <c r="C47" s="27">
        <v>26</v>
      </c>
      <c r="D47" s="27">
        <v>1</v>
      </c>
      <c r="E47" s="27">
        <v>0</v>
      </c>
      <c r="F47" s="27">
        <v>0</v>
      </c>
      <c r="G47" s="27">
        <v>0</v>
      </c>
      <c r="H47" s="27">
        <f t="shared" si="3"/>
        <v>452.58688961818694</v>
      </c>
      <c r="I47" s="27">
        <f t="shared" si="4"/>
        <v>9.4460352916730894</v>
      </c>
      <c r="J47" s="27">
        <f t="shared" si="5"/>
        <v>-28.57167376912631</v>
      </c>
      <c r="K47" s="27">
        <f t="shared" si="6"/>
        <v>474.83735526126247</v>
      </c>
      <c r="L47" s="27">
        <f t="shared" si="7"/>
        <v>-65.894355461262478</v>
      </c>
      <c r="M47" s="27">
        <f t="shared" si="8"/>
        <v>4342.0660816552117</v>
      </c>
      <c r="Q47" s="29">
        <v>46</v>
      </c>
      <c r="R47" s="43">
        <v>1597.6779979999999</v>
      </c>
      <c r="S47" s="27">
        <v>1530.9560797145825</v>
      </c>
    </row>
    <row r="48" spans="1:19" x14ac:dyDescent="0.2">
      <c r="A48" s="27">
        <v>19862</v>
      </c>
      <c r="B48" s="27">
        <v>448.27899930000001</v>
      </c>
      <c r="C48" s="27">
        <v>27</v>
      </c>
      <c r="D48" s="27">
        <v>0</v>
      </c>
      <c r="E48" s="27">
        <v>1</v>
      </c>
      <c r="F48" s="27">
        <v>0</v>
      </c>
      <c r="G48" s="27">
        <v>0</v>
      </c>
      <c r="H48" s="27">
        <f t="shared" si="3"/>
        <v>457.24840709709633</v>
      </c>
      <c r="I48" s="27">
        <f t="shared" si="4"/>
        <v>8.6896535705198215</v>
      </c>
      <c r="J48" s="27">
        <f t="shared" si="5"/>
        <v>-7.3681300359031949</v>
      </c>
      <c r="K48" s="27">
        <f t="shared" si="6"/>
        <v>455.27963979273284</v>
      </c>
      <c r="L48" s="27">
        <f t="shared" si="7"/>
        <v>-7.0006404927328276</v>
      </c>
      <c r="M48" s="27">
        <f t="shared" si="8"/>
        <v>49.008967308490526</v>
      </c>
      <c r="Q48" s="29">
        <v>47</v>
      </c>
      <c r="R48" s="43">
        <v>1528.6039960000001</v>
      </c>
      <c r="S48" s="27">
        <v>1662.842869689408</v>
      </c>
    </row>
    <row r="49" spans="1:19" x14ac:dyDescent="0.2">
      <c r="A49" s="27">
        <v>19863</v>
      </c>
      <c r="B49" s="27">
        <v>510.78599930000001</v>
      </c>
      <c r="C49" s="27">
        <v>28</v>
      </c>
      <c r="D49" s="27">
        <v>0</v>
      </c>
      <c r="E49" s="27">
        <v>0</v>
      </c>
      <c r="F49" s="27">
        <v>1</v>
      </c>
      <c r="G49" s="27">
        <v>0</v>
      </c>
      <c r="H49" s="27">
        <f t="shared" si="3"/>
        <v>497.93988789884651</v>
      </c>
      <c r="I49" s="27">
        <f t="shared" si="4"/>
        <v>13.748804379120434</v>
      </c>
      <c r="J49" s="27">
        <f t="shared" si="5"/>
        <v>2.1357710349396779</v>
      </c>
      <c r="K49" s="27">
        <f t="shared" si="6"/>
        <v>463.961366949644</v>
      </c>
      <c r="L49" s="27">
        <f t="shared" si="7"/>
        <v>46.824632350356012</v>
      </c>
      <c r="M49" s="27">
        <f t="shared" si="8"/>
        <v>2192.5461947460067</v>
      </c>
      <c r="Q49" s="29">
        <v>48</v>
      </c>
      <c r="R49" s="43">
        <v>1507.060997</v>
      </c>
      <c r="S49" s="27">
        <v>1649.8145862004922</v>
      </c>
    </row>
    <row r="50" spans="1:19" x14ac:dyDescent="0.2">
      <c r="A50" s="27">
        <v>19864</v>
      </c>
      <c r="B50" s="27">
        <v>662.25299840000002</v>
      </c>
      <c r="C50" s="27">
        <v>29</v>
      </c>
      <c r="D50" s="27">
        <v>0</v>
      </c>
      <c r="E50" s="27">
        <v>0</v>
      </c>
      <c r="F50" s="27">
        <v>0</v>
      </c>
      <c r="G50" s="27">
        <v>1</v>
      </c>
      <c r="H50" s="27">
        <f t="shared" si="3"/>
        <v>591.40660026432784</v>
      </c>
      <c r="I50" s="27">
        <f t="shared" si="4"/>
        <v>26.351363468482827</v>
      </c>
      <c r="J50" s="27">
        <f t="shared" si="5"/>
        <v>44.166486340410259</v>
      </c>
      <c r="K50" s="27">
        <f t="shared" si="6"/>
        <v>545.61085461772018</v>
      </c>
      <c r="L50" s="27">
        <f t="shared" si="7"/>
        <v>116.64214378227985</v>
      </c>
      <c r="M50" s="27">
        <f t="shared" si="8"/>
        <v>13605.389706126045</v>
      </c>
      <c r="Q50" s="29">
        <v>49</v>
      </c>
      <c r="R50" s="43">
        <v>1862.6120000000001</v>
      </c>
      <c r="S50" s="27">
        <v>1660.7952104561041</v>
      </c>
    </row>
    <row r="51" spans="1:19" x14ac:dyDescent="0.2">
      <c r="A51" s="27">
        <v>19871</v>
      </c>
      <c r="B51" s="27">
        <v>575.32699969999999</v>
      </c>
      <c r="C51" s="27">
        <v>30</v>
      </c>
      <c r="D51" s="27">
        <v>1</v>
      </c>
      <c r="E51" s="27">
        <v>0</v>
      </c>
      <c r="F51" s="27">
        <v>0</v>
      </c>
      <c r="G51" s="27">
        <v>0</v>
      </c>
      <c r="H51" s="27">
        <f t="shared" si="3"/>
        <v>608.28597024768669</v>
      </c>
      <c r="I51" s="27">
        <f t="shared" si="4"/>
        <v>24.853941363392536</v>
      </c>
      <c r="J51" s="27">
        <f t="shared" si="5"/>
        <v>-29.788892994326339</v>
      </c>
      <c r="K51" s="27">
        <f t="shared" si="6"/>
        <v>589.18628996368443</v>
      </c>
      <c r="L51" s="27">
        <f t="shared" si="7"/>
        <v>-13.859290263684443</v>
      </c>
      <c r="M51" s="27">
        <f t="shared" si="8"/>
        <v>192.0799266130584</v>
      </c>
      <c r="Q51" s="29">
        <v>50</v>
      </c>
      <c r="R51" s="43">
        <v>1716.0249980000001</v>
      </c>
      <c r="S51" s="27">
        <v>1705.539266244645</v>
      </c>
    </row>
    <row r="52" spans="1:19" x14ac:dyDescent="0.2">
      <c r="A52" s="27">
        <v>19872</v>
      </c>
      <c r="B52" s="27">
        <v>637.06399920000001</v>
      </c>
      <c r="C52" s="27">
        <v>31</v>
      </c>
      <c r="D52" s="27">
        <v>0</v>
      </c>
      <c r="E52" s="27">
        <v>1</v>
      </c>
      <c r="F52" s="27">
        <v>0</v>
      </c>
      <c r="G52" s="27">
        <v>0</v>
      </c>
      <c r="H52" s="27">
        <f t="shared" si="3"/>
        <v>640.85746494461489</v>
      </c>
      <c r="I52" s="27">
        <f t="shared" si="4"/>
        <v>26.074005014935292</v>
      </c>
      <c r="J52" s="27">
        <f t="shared" si="5"/>
        <v>-6.376368976962496</v>
      </c>
      <c r="K52" s="27">
        <f t="shared" si="6"/>
        <v>625.77178157517608</v>
      </c>
      <c r="L52" s="27">
        <f t="shared" si="7"/>
        <v>11.292217624823934</v>
      </c>
      <c r="M52" s="27">
        <f t="shared" si="8"/>
        <v>127.51417888638429</v>
      </c>
      <c r="Q52" s="29">
        <v>51</v>
      </c>
      <c r="R52" s="43">
        <v>1740.1709980000001</v>
      </c>
      <c r="S52" s="27">
        <v>1774.3528205899715</v>
      </c>
    </row>
    <row r="53" spans="1:19" x14ac:dyDescent="0.2">
      <c r="A53" s="27">
        <v>19873</v>
      </c>
      <c r="B53" s="27">
        <v>786.42399980000005</v>
      </c>
      <c r="C53" s="27">
        <v>32</v>
      </c>
      <c r="D53" s="27">
        <v>0</v>
      </c>
      <c r="E53" s="27">
        <v>0</v>
      </c>
      <c r="F53" s="27">
        <v>1</v>
      </c>
      <c r="G53" s="27">
        <v>0</v>
      </c>
      <c r="H53" s="27">
        <f t="shared" si="3"/>
        <v>747.13777444498328</v>
      </c>
      <c r="I53" s="27">
        <f t="shared" si="4"/>
        <v>38.75377443123763</v>
      </c>
      <c r="J53" s="27">
        <f t="shared" si="5"/>
        <v>12.442857495170305</v>
      </c>
      <c r="K53" s="27">
        <f t="shared" si="6"/>
        <v>669.06724099448991</v>
      </c>
      <c r="L53" s="27">
        <f t="shared" si="7"/>
        <v>117.35675880551014</v>
      </c>
      <c r="M53" s="27">
        <f t="shared" si="8"/>
        <v>13772.608837334681</v>
      </c>
      <c r="Q53" s="29">
        <v>52</v>
      </c>
      <c r="R53" s="43">
        <v>1767.733997</v>
      </c>
      <c r="S53" s="27">
        <v>1832.7809344682412</v>
      </c>
    </row>
    <row r="54" spans="1:19" x14ac:dyDescent="0.2">
      <c r="A54" s="27">
        <v>19874</v>
      </c>
      <c r="B54" s="27">
        <v>1042.441998</v>
      </c>
      <c r="C54" s="27">
        <v>33</v>
      </c>
      <c r="D54" s="27">
        <v>0</v>
      </c>
      <c r="E54" s="27">
        <v>0</v>
      </c>
      <c r="F54" s="27">
        <v>0</v>
      </c>
      <c r="G54" s="27">
        <v>1</v>
      </c>
      <c r="H54" s="27">
        <f t="shared" si="3"/>
        <v>931.04324665833417</v>
      </c>
      <c r="I54" s="27">
        <f t="shared" si="4"/>
        <v>61.700724425626973</v>
      </c>
      <c r="J54" s="27">
        <f t="shared" si="5"/>
        <v>62.819522513660509</v>
      </c>
      <c r="K54" s="27">
        <f t="shared" si="6"/>
        <v>830.0580352166312</v>
      </c>
      <c r="L54" s="27">
        <f t="shared" si="7"/>
        <v>212.38396278336882</v>
      </c>
      <c r="M54" s="27">
        <f t="shared" si="8"/>
        <v>45106.947647567387</v>
      </c>
      <c r="Q54" s="29">
        <v>53</v>
      </c>
      <c r="R54" s="43">
        <v>2000.2919999999999</v>
      </c>
      <c r="S54" s="27">
        <v>1939.3489742973732</v>
      </c>
    </row>
    <row r="55" spans="1:19" x14ac:dyDescent="0.2">
      <c r="A55" s="27">
        <v>19881</v>
      </c>
      <c r="B55" s="27">
        <v>867.16099929999996</v>
      </c>
      <c r="C55" s="27">
        <v>34</v>
      </c>
      <c r="D55" s="27">
        <v>1</v>
      </c>
      <c r="E55" s="27">
        <v>0</v>
      </c>
      <c r="F55" s="27">
        <v>0</v>
      </c>
      <c r="G55" s="27">
        <v>0</v>
      </c>
      <c r="H55" s="27">
        <f t="shared" si="3"/>
        <v>927.27446485776954</v>
      </c>
      <c r="I55" s="27">
        <f t="shared" si="4"/>
        <v>51.35068713026638</v>
      </c>
      <c r="J55" s="27">
        <f t="shared" si="5"/>
        <v>-38.202194984876492</v>
      </c>
      <c r="K55" s="27">
        <f t="shared" si="6"/>
        <v>962.95507808963475</v>
      </c>
      <c r="L55" s="27">
        <f t="shared" si="7"/>
        <v>-95.794078789634796</v>
      </c>
      <c r="M55" s="27">
        <f t="shared" si="8"/>
        <v>9176.5055311547585</v>
      </c>
      <c r="Q55" s="29">
        <v>54</v>
      </c>
      <c r="R55" s="43">
        <v>1973.8939969999999</v>
      </c>
      <c r="S55" s="27">
        <v>1868.0065983096508</v>
      </c>
    </row>
    <row r="56" spans="1:19" x14ac:dyDescent="0.2">
      <c r="A56" s="27">
        <v>19882</v>
      </c>
      <c r="B56" s="27">
        <v>993.05099870000004</v>
      </c>
      <c r="C56" s="27">
        <v>35</v>
      </c>
      <c r="D56" s="27">
        <v>0</v>
      </c>
      <c r="E56" s="27">
        <v>1</v>
      </c>
      <c r="F56" s="27">
        <v>0</v>
      </c>
      <c r="G56" s="27">
        <v>0</v>
      </c>
      <c r="H56" s="27">
        <f t="shared" si="3"/>
        <v>992.84221849958442</v>
      </c>
      <c r="I56" s="27">
        <f t="shared" si="4"/>
        <v>53.598255152495959</v>
      </c>
      <c r="J56" s="27">
        <f t="shared" si="5"/>
        <v>-4.5493737714672022</v>
      </c>
      <c r="K56" s="27">
        <f t="shared" si="6"/>
        <v>972.24878301107344</v>
      </c>
      <c r="L56" s="27">
        <f t="shared" si="7"/>
        <v>20.802215688926594</v>
      </c>
      <c r="M56" s="27">
        <f t="shared" si="8"/>
        <v>432.73217756862374</v>
      </c>
      <c r="Q56" s="29">
        <v>55</v>
      </c>
      <c r="R56" s="43">
        <v>1861.9789960000001</v>
      </c>
      <c r="S56" s="27">
        <v>2005.4024516196521</v>
      </c>
    </row>
    <row r="57" spans="1:19" x14ac:dyDescent="0.2">
      <c r="A57" s="27">
        <v>19883</v>
      </c>
      <c r="B57" s="27">
        <v>1168.7189980000001</v>
      </c>
      <c r="C57" s="27">
        <v>36</v>
      </c>
      <c r="D57" s="27">
        <v>0</v>
      </c>
      <c r="E57" s="27">
        <v>0</v>
      </c>
      <c r="F57" s="27">
        <v>1</v>
      </c>
      <c r="G57" s="27">
        <v>0</v>
      </c>
      <c r="H57" s="27">
        <f t="shared" si="3"/>
        <v>1121.5065629733763</v>
      </c>
      <c r="I57" s="27">
        <f t="shared" si="4"/>
        <v>65.465410854083672</v>
      </c>
      <c r="J57" s="27">
        <f t="shared" si="5"/>
        <v>22.08938937105934</v>
      </c>
      <c r="K57" s="27">
        <f t="shared" si="6"/>
        <v>1058.8833311472506</v>
      </c>
      <c r="L57" s="27">
        <f t="shared" si="7"/>
        <v>109.83566685274945</v>
      </c>
      <c r="M57" s="27">
        <f t="shared" si="8"/>
        <v>12063.873712988165</v>
      </c>
      <c r="Q57" s="29">
        <v>56</v>
      </c>
      <c r="R57" s="43">
        <v>2140.788994</v>
      </c>
      <c r="S57" s="27">
        <v>1981.9606980248755</v>
      </c>
    </row>
    <row r="58" spans="1:19" x14ac:dyDescent="0.2">
      <c r="A58" s="27">
        <v>19884</v>
      </c>
      <c r="B58" s="27">
        <v>1405.1369970000001</v>
      </c>
      <c r="C58" s="27">
        <v>37</v>
      </c>
      <c r="D58" s="27">
        <v>0</v>
      </c>
      <c r="E58" s="27">
        <v>0</v>
      </c>
      <c r="F58" s="27">
        <v>0</v>
      </c>
      <c r="G58" s="27">
        <v>1</v>
      </c>
      <c r="H58" s="27">
        <f t="shared" si="3"/>
        <v>1293.1413044489454</v>
      </c>
      <c r="I58" s="27">
        <f t="shared" si="4"/>
        <v>82.249660421498874</v>
      </c>
      <c r="J58" s="27">
        <f t="shared" si="5"/>
        <v>76.463044393405113</v>
      </c>
      <c r="K58" s="27">
        <f t="shared" si="6"/>
        <v>1249.7914963411206</v>
      </c>
      <c r="L58" s="27">
        <f t="shared" si="7"/>
        <v>155.34550065887947</v>
      </c>
      <c r="M58" s="27">
        <f t="shared" si="8"/>
        <v>24132.224574957923</v>
      </c>
      <c r="Q58" s="29">
        <v>57</v>
      </c>
      <c r="R58" s="43">
        <v>2468.8539959999998</v>
      </c>
      <c r="S58" s="27">
        <v>2272.2888888658294</v>
      </c>
    </row>
    <row r="59" spans="1:19" x14ac:dyDescent="0.2">
      <c r="A59" s="27">
        <v>19891</v>
      </c>
      <c r="B59" s="27">
        <v>1246.9169999999999</v>
      </c>
      <c r="C59" s="27">
        <v>38</v>
      </c>
      <c r="D59" s="27">
        <v>1</v>
      </c>
      <c r="E59" s="27">
        <v>0</v>
      </c>
      <c r="F59" s="27">
        <v>0</v>
      </c>
      <c r="G59" s="27">
        <v>0</v>
      </c>
      <c r="H59" s="27">
        <f t="shared" si="3"/>
        <v>1313.6956255003452</v>
      </c>
      <c r="I59" s="27">
        <f t="shared" si="4"/>
        <v>72.496279034684662</v>
      </c>
      <c r="J59" s="27">
        <f t="shared" si="5"/>
        <v>-46.130489414603886</v>
      </c>
      <c r="K59" s="27">
        <f t="shared" si="6"/>
        <v>1337.1887698855678</v>
      </c>
      <c r="L59" s="27">
        <f t="shared" si="7"/>
        <v>-90.271769885567892</v>
      </c>
      <c r="M59" s="27">
        <f t="shared" si="8"/>
        <v>8148.9924382729223</v>
      </c>
      <c r="Q59" s="29">
        <v>58</v>
      </c>
      <c r="R59" s="43">
        <v>2076.6999970000002</v>
      </c>
      <c r="S59" s="27">
        <v>2331.9261812826021</v>
      </c>
    </row>
    <row r="60" spans="1:19" x14ac:dyDescent="0.2">
      <c r="A60" s="27">
        <v>19892</v>
      </c>
      <c r="B60" s="27">
        <v>1248.211998</v>
      </c>
      <c r="C60" s="27">
        <v>39</v>
      </c>
      <c r="D60" s="27">
        <v>0</v>
      </c>
      <c r="E60" s="27">
        <v>1</v>
      </c>
      <c r="F60" s="27">
        <v>0</v>
      </c>
      <c r="G60" s="27">
        <v>0</v>
      </c>
      <c r="H60" s="27">
        <f t="shared" si="3"/>
        <v>1295.0001398048557</v>
      </c>
      <c r="I60" s="27">
        <f t="shared" si="4"/>
        <v>58.079824407301814</v>
      </c>
      <c r="J60" s="27">
        <f t="shared" si="5"/>
        <v>-16.268170810740067</v>
      </c>
      <c r="K60" s="27">
        <f t="shared" si="6"/>
        <v>1381.6425307635627</v>
      </c>
      <c r="L60" s="27">
        <f t="shared" si="7"/>
        <v>-133.43053276356272</v>
      </c>
      <c r="M60" s="27">
        <f t="shared" si="8"/>
        <v>17803.707073568185</v>
      </c>
      <c r="Q60" s="29">
        <v>59</v>
      </c>
      <c r="R60" s="43">
        <v>2149.9079969999998</v>
      </c>
      <c r="S60" s="27">
        <v>2195.9527463173486</v>
      </c>
    </row>
    <row r="61" spans="1:19" x14ac:dyDescent="0.2">
      <c r="A61" s="27">
        <v>19893</v>
      </c>
      <c r="B61" s="27">
        <v>1383.7469980000001</v>
      </c>
      <c r="C61" s="27">
        <v>40</v>
      </c>
      <c r="D61" s="27">
        <v>0</v>
      </c>
      <c r="E61" s="27">
        <v>0</v>
      </c>
      <c r="F61" s="27">
        <v>1</v>
      </c>
      <c r="G61" s="27">
        <v>0</v>
      </c>
      <c r="H61" s="27">
        <f t="shared" si="3"/>
        <v>1358.9422696035365</v>
      </c>
      <c r="I61" s="27">
        <f t="shared" si="4"/>
        <v>59.006592958571133</v>
      </c>
      <c r="J61" s="27">
        <f t="shared" si="5"/>
        <v>22.84273773828388</v>
      </c>
      <c r="K61" s="27">
        <f t="shared" si="6"/>
        <v>1375.1693535832169</v>
      </c>
      <c r="L61" s="27">
        <f t="shared" si="7"/>
        <v>8.5776444167831869</v>
      </c>
      <c r="M61" s="27">
        <f t="shared" si="8"/>
        <v>73.575983740771775</v>
      </c>
      <c r="Q61" s="29">
        <v>60</v>
      </c>
      <c r="R61" s="43">
        <v>2493.2859960000001</v>
      </c>
      <c r="S61" s="27">
        <v>2271.4569900075426</v>
      </c>
    </row>
    <row r="62" spans="1:19" x14ac:dyDescent="0.2">
      <c r="A62" s="27">
        <v>19894</v>
      </c>
      <c r="B62" s="27">
        <v>1493.3829989999999</v>
      </c>
      <c r="C62" s="27">
        <v>41</v>
      </c>
      <c r="D62" s="27">
        <v>0</v>
      </c>
      <c r="E62" s="27">
        <v>0</v>
      </c>
      <c r="F62" s="27">
        <v>0</v>
      </c>
      <c r="G62" s="27">
        <v>1</v>
      </c>
      <c r="H62" s="27">
        <f t="shared" si="3"/>
        <v>1417.2456656980555</v>
      </c>
      <c r="I62" s="27">
        <f t="shared" si="4"/>
        <v>58.895424963141707</v>
      </c>
      <c r="J62" s="27">
        <f t="shared" si="5"/>
        <v>76.372678543452992</v>
      </c>
      <c r="K62" s="27">
        <f t="shared" si="6"/>
        <v>1494.4119069555129</v>
      </c>
      <c r="L62" s="27">
        <f t="shared" si="7"/>
        <v>-1.0289079555129774</v>
      </c>
      <c r="M62" s="27">
        <f t="shared" si="8"/>
        <v>1.0586515809178951</v>
      </c>
      <c r="Q62" s="29">
        <v>61</v>
      </c>
      <c r="R62" s="43">
        <v>2832</v>
      </c>
      <c r="S62" s="27">
        <v>2620.8112283127148</v>
      </c>
    </row>
    <row r="63" spans="1:19" x14ac:dyDescent="0.2">
      <c r="A63" s="27">
        <v>19901</v>
      </c>
      <c r="B63" s="27">
        <v>1346.202</v>
      </c>
      <c r="C63" s="27">
        <v>42</v>
      </c>
      <c r="D63" s="27">
        <v>1</v>
      </c>
      <c r="E63" s="27">
        <v>0</v>
      </c>
      <c r="F63" s="27">
        <v>0</v>
      </c>
      <c r="G63" s="27">
        <v>0</v>
      </c>
      <c r="H63" s="27">
        <f t="shared" si="3"/>
        <v>1418.8629393344168</v>
      </c>
      <c r="I63" s="27">
        <f t="shared" si="4"/>
        <v>49.840354341510555</v>
      </c>
      <c r="J63" s="27">
        <f t="shared" si="5"/>
        <v>-53.49114344042961</v>
      </c>
      <c r="K63" s="27">
        <f t="shared" si="6"/>
        <v>1430.0106012465933</v>
      </c>
      <c r="L63" s="27">
        <f t="shared" si="7"/>
        <v>-83.808601246593298</v>
      </c>
      <c r="M63" s="27">
        <f t="shared" si="8"/>
        <v>7023.88164291048</v>
      </c>
      <c r="Q63" s="29">
        <v>62</v>
      </c>
      <c r="R63" s="43">
        <v>2652</v>
      </c>
      <c r="S63" s="27">
        <v>2664.9980070567326</v>
      </c>
    </row>
    <row r="64" spans="1:19" x14ac:dyDescent="0.2">
      <c r="A64" s="27">
        <v>19902</v>
      </c>
      <c r="B64" s="27">
        <v>1364.759998</v>
      </c>
      <c r="C64" s="27">
        <v>43</v>
      </c>
      <c r="D64" s="27">
        <v>0</v>
      </c>
      <c r="E64" s="27">
        <v>1</v>
      </c>
      <c r="F64" s="27">
        <v>0</v>
      </c>
      <c r="G64" s="27">
        <v>0</v>
      </c>
      <c r="H64" s="27">
        <f t="shared" si="3"/>
        <v>1408.7826054061572</v>
      </c>
      <c r="I64" s="27">
        <f t="shared" si="4"/>
        <v>40.367526545725418</v>
      </c>
      <c r="J64" s="27">
        <f t="shared" si="5"/>
        <v>-23.968409822066384</v>
      </c>
      <c r="K64" s="27">
        <f t="shared" si="6"/>
        <v>1452.4351228651874</v>
      </c>
      <c r="L64" s="27">
        <f t="shared" si="7"/>
        <v>-87.675124865187399</v>
      </c>
      <c r="M64" s="27">
        <f t="shared" si="8"/>
        <v>7686.9275201262017</v>
      </c>
      <c r="Q64" s="29">
        <v>63</v>
      </c>
      <c r="R64" s="43">
        <v>2575</v>
      </c>
      <c r="S64" s="27">
        <v>2753.3507666725104</v>
      </c>
    </row>
    <row r="65" spans="1:19" x14ac:dyDescent="0.2">
      <c r="A65" s="27">
        <v>19903</v>
      </c>
      <c r="B65" s="27">
        <v>1354.0899959999999</v>
      </c>
      <c r="C65" s="27">
        <v>44</v>
      </c>
      <c r="D65" s="27">
        <v>0</v>
      </c>
      <c r="E65" s="27">
        <v>0</v>
      </c>
      <c r="F65" s="27">
        <v>1</v>
      </c>
      <c r="G65" s="27">
        <v>0</v>
      </c>
      <c r="H65" s="27">
        <f t="shared" si="3"/>
        <v>1368.5705907038753</v>
      </c>
      <c r="I65" s="27">
        <f t="shared" si="4"/>
        <v>27.628752340242343</v>
      </c>
      <c r="J65" s="27">
        <f t="shared" si="5"/>
        <v>12.487687672116413</v>
      </c>
      <c r="K65" s="27">
        <f t="shared" si="6"/>
        <v>1471.9928696901666</v>
      </c>
      <c r="L65" s="27">
        <f t="shared" si="7"/>
        <v>-117.90287369016664</v>
      </c>
      <c r="M65" s="27">
        <f t="shared" si="8"/>
        <v>13901.08762439939</v>
      </c>
      <c r="Q65" s="29">
        <v>64</v>
      </c>
      <c r="R65" s="43">
        <v>3003</v>
      </c>
      <c r="S65" s="27">
        <v>2788.0693618802775</v>
      </c>
    </row>
    <row r="66" spans="1:19" x14ac:dyDescent="0.2">
      <c r="A66" s="27">
        <v>19904</v>
      </c>
      <c r="B66" s="27">
        <v>1675.505997</v>
      </c>
      <c r="C66" s="27">
        <v>45</v>
      </c>
      <c r="D66" s="27">
        <v>0</v>
      </c>
      <c r="E66" s="27">
        <v>0</v>
      </c>
      <c r="F66" s="27">
        <v>0</v>
      </c>
      <c r="G66" s="27">
        <v>1</v>
      </c>
      <c r="H66" s="27">
        <f t="shared" si="3"/>
        <v>1534.8925413569912</v>
      </c>
      <c r="I66" s="27">
        <f t="shared" si="4"/>
        <v>49.554681798021079</v>
      </c>
      <c r="J66" s="27">
        <f t="shared" si="5"/>
        <v>94.195751126435923</v>
      </c>
      <c r="K66" s="27">
        <f t="shared" si="6"/>
        <v>1472.5720215875706</v>
      </c>
      <c r="L66" s="27">
        <f t="shared" si="7"/>
        <v>202.93397541242939</v>
      </c>
      <c r="M66" s="27">
        <f t="shared" si="8"/>
        <v>41182.198376692497</v>
      </c>
      <c r="Q66" s="29">
        <v>65</v>
      </c>
      <c r="R66" s="43">
        <v>3148</v>
      </c>
      <c r="S66" s="27">
        <v>3157.1401903992755</v>
      </c>
    </row>
    <row r="67" spans="1:19" x14ac:dyDescent="0.2">
      <c r="A67" s="27">
        <v>19911</v>
      </c>
      <c r="B67" s="27">
        <v>1597.6779979999999</v>
      </c>
      <c r="C67" s="27">
        <v>46</v>
      </c>
      <c r="D67" s="27">
        <v>1</v>
      </c>
      <c r="E67" s="27">
        <v>0</v>
      </c>
      <c r="F67" s="27">
        <v>0</v>
      </c>
      <c r="G67" s="27">
        <v>0</v>
      </c>
      <c r="H67" s="27">
        <f t="shared" si="3"/>
        <v>1630.0476516971908</v>
      </c>
      <c r="I67" s="27">
        <f t="shared" si="4"/>
        <v>56.763627814283517</v>
      </c>
      <c r="J67" s="27">
        <f t="shared" si="5"/>
        <v>-47.631160704369648</v>
      </c>
      <c r="K67" s="27">
        <f t="shared" si="6"/>
        <v>1530.9560797145825</v>
      </c>
      <c r="L67" s="27">
        <f t="shared" si="7"/>
        <v>66.72191828541736</v>
      </c>
      <c r="M67" s="27">
        <f t="shared" si="8"/>
        <v>4451.8143796859113</v>
      </c>
      <c r="Q67" s="29">
        <v>66</v>
      </c>
      <c r="R67" s="43">
        <v>2185</v>
      </c>
      <c r="S67" s="27">
        <v>3032.6160449736176</v>
      </c>
    </row>
    <row r="68" spans="1:19" x14ac:dyDescent="0.2">
      <c r="A68" s="27">
        <v>19912</v>
      </c>
      <c r="B68" s="27">
        <v>1528.6039960000001</v>
      </c>
      <c r="C68" s="27">
        <v>47</v>
      </c>
      <c r="D68" s="27">
        <v>0</v>
      </c>
      <c r="E68" s="27">
        <v>1</v>
      </c>
      <c r="F68" s="27">
        <v>0</v>
      </c>
      <c r="G68" s="27">
        <v>0</v>
      </c>
      <c r="H68" s="27">
        <f t="shared" si="3"/>
        <v>1595.0670622503485</v>
      </c>
      <c r="I68" s="27">
        <f t="shared" si="4"/>
        <v>42.259836278027223</v>
      </c>
      <c r="J68" s="27">
        <f t="shared" si="5"/>
        <v>-35.758200981293037</v>
      </c>
      <c r="K68" s="27">
        <f t="shared" si="6"/>
        <v>1662.842869689408</v>
      </c>
      <c r="L68" s="27">
        <f t="shared" si="7"/>
        <v>-134.23887368940791</v>
      </c>
      <c r="M68" s="27">
        <f t="shared" si="8"/>
        <v>18020.075209400813</v>
      </c>
      <c r="Q68" s="29">
        <v>67</v>
      </c>
      <c r="R68" s="43">
        <v>2179</v>
      </c>
      <c r="S68" s="27">
        <v>2447.4193503626352</v>
      </c>
    </row>
    <row r="69" spans="1:19" x14ac:dyDescent="0.2">
      <c r="A69" s="27">
        <v>19913</v>
      </c>
      <c r="B69" s="27">
        <v>1507.060997</v>
      </c>
      <c r="C69" s="27">
        <v>48</v>
      </c>
      <c r="D69" s="27">
        <v>0</v>
      </c>
      <c r="E69" s="27">
        <v>0</v>
      </c>
      <c r="F69" s="27">
        <v>1</v>
      </c>
      <c r="G69" s="27">
        <v>0</v>
      </c>
      <c r="H69" s="27">
        <f t="shared" si="3"/>
        <v>1539.7633840078511</v>
      </c>
      <c r="I69" s="27">
        <f t="shared" si="4"/>
        <v>26.83607532181718</v>
      </c>
      <c r="J69" s="27">
        <f t="shared" si="5"/>
        <v>-4.9925000334392067E-2</v>
      </c>
      <c r="K69" s="27">
        <f t="shared" si="6"/>
        <v>1649.8145862004922</v>
      </c>
      <c r="L69" s="27">
        <f t="shared" si="7"/>
        <v>-142.75358920049212</v>
      </c>
      <c r="M69" s="27">
        <f t="shared" si="8"/>
        <v>20378.587229622859</v>
      </c>
      <c r="Q69" s="29">
        <v>68</v>
      </c>
      <c r="R69" s="43">
        <v>2321</v>
      </c>
      <c r="S69" s="27">
        <v>2356.7750861706149</v>
      </c>
    </row>
    <row r="70" spans="1:19" x14ac:dyDescent="0.2">
      <c r="A70" s="27">
        <v>19914</v>
      </c>
      <c r="B70" s="27">
        <v>1862.6120000000001</v>
      </c>
      <c r="C70" s="27">
        <v>49</v>
      </c>
      <c r="D70" s="27">
        <v>0</v>
      </c>
      <c r="E70" s="27">
        <v>0</v>
      </c>
      <c r="F70" s="27">
        <v>0</v>
      </c>
      <c r="G70" s="27">
        <v>1</v>
      </c>
      <c r="H70" s="27">
        <f t="shared" si="3"/>
        <v>1704.5291281206767</v>
      </c>
      <c r="I70" s="27">
        <f t="shared" si="4"/>
        <v>48.641298828338094</v>
      </c>
      <c r="J70" s="27">
        <f t="shared" si="5"/>
        <v>111.92070467940877</v>
      </c>
      <c r="K70" s="27">
        <f t="shared" si="6"/>
        <v>1660.7952104561041</v>
      </c>
      <c r="L70" s="27">
        <f t="shared" si="7"/>
        <v>201.81678954389599</v>
      </c>
      <c r="M70" s="27">
        <f t="shared" si="8"/>
        <v>40730.016541805206</v>
      </c>
      <c r="Q70" s="29">
        <v>69</v>
      </c>
      <c r="R70" s="43">
        <v>2129</v>
      </c>
      <c r="S70" s="27">
        <v>2409.3896299139628</v>
      </c>
    </row>
    <row r="71" spans="1:19" x14ac:dyDescent="0.2">
      <c r="A71" s="27">
        <v>19921</v>
      </c>
      <c r="B71" s="27">
        <v>1716.0249980000001</v>
      </c>
      <c r="C71" s="27">
        <v>50</v>
      </c>
      <c r="D71" s="27">
        <v>1</v>
      </c>
      <c r="E71" s="27">
        <v>0</v>
      </c>
      <c r="F71" s="27">
        <v>0</v>
      </c>
      <c r="G71" s="27">
        <v>0</v>
      </c>
      <c r="H71" s="27">
        <f t="shared" si="3"/>
        <v>1760.3367955713484</v>
      </c>
      <c r="I71" s="27">
        <f t="shared" si="4"/>
        <v>49.774225999916204</v>
      </c>
      <c r="J71" s="27">
        <f t="shared" si="5"/>
        <v>-46.710230841434878</v>
      </c>
      <c r="K71" s="27">
        <f t="shared" si="6"/>
        <v>1705.539266244645</v>
      </c>
      <c r="L71" s="27">
        <f t="shared" si="7"/>
        <v>10.485731755355118</v>
      </c>
      <c r="M71" s="27">
        <f t="shared" si="8"/>
        <v>109.95057044526273</v>
      </c>
      <c r="Q71" s="29">
        <v>70</v>
      </c>
      <c r="R71" s="43">
        <v>1601</v>
      </c>
      <c r="S71" s="27">
        <v>1871.10043226474</v>
      </c>
    </row>
    <row r="72" spans="1:19" x14ac:dyDescent="0.2">
      <c r="A72" s="27">
        <v>19922</v>
      </c>
      <c r="B72" s="27">
        <v>1740.1709980000001</v>
      </c>
      <c r="C72" s="27">
        <v>51</v>
      </c>
      <c r="D72" s="27">
        <v>0</v>
      </c>
      <c r="E72" s="27">
        <v>1</v>
      </c>
      <c r="F72" s="27">
        <v>0</v>
      </c>
      <c r="G72" s="27">
        <v>0</v>
      </c>
      <c r="H72" s="27">
        <f t="shared" si="3"/>
        <v>1786.7497963770529</v>
      </c>
      <c r="I72" s="27">
        <f t="shared" si="4"/>
        <v>46.081063091522701</v>
      </c>
      <c r="J72" s="27">
        <f t="shared" si="5"/>
        <v>-38.760286284168316</v>
      </c>
      <c r="K72" s="27">
        <f t="shared" si="6"/>
        <v>1774.3528205899715</v>
      </c>
      <c r="L72" s="27">
        <f t="shared" si="7"/>
        <v>-34.181822589971489</v>
      </c>
      <c r="M72" s="27">
        <f t="shared" si="8"/>
        <v>1168.3969955722853</v>
      </c>
      <c r="Q72" s="29">
        <v>71</v>
      </c>
      <c r="R72" s="43">
        <v>1737</v>
      </c>
      <c r="S72" s="27">
        <v>1639.1260108438137</v>
      </c>
    </row>
    <row r="73" spans="1:19" x14ac:dyDescent="0.2">
      <c r="A73" s="27">
        <v>19923</v>
      </c>
      <c r="B73" s="27">
        <v>1767.733997</v>
      </c>
      <c r="C73" s="27">
        <v>52</v>
      </c>
      <c r="D73" s="27">
        <v>0</v>
      </c>
      <c r="E73" s="27">
        <v>0</v>
      </c>
      <c r="F73" s="27">
        <v>1</v>
      </c>
      <c r="G73" s="27">
        <v>0</v>
      </c>
      <c r="H73" s="27">
        <f t="shared" si="3"/>
        <v>1788.3751798338913</v>
      </c>
      <c r="I73" s="27">
        <f t="shared" si="4"/>
        <v>39.053089784073016</v>
      </c>
      <c r="J73" s="27">
        <f t="shared" si="5"/>
        <v>-5.7627992760245661</v>
      </c>
      <c r="K73" s="27">
        <f t="shared" si="6"/>
        <v>1832.7809344682412</v>
      </c>
      <c r="L73" s="27">
        <f t="shared" si="7"/>
        <v>-65.04693746824114</v>
      </c>
      <c r="M73" s="27">
        <f t="shared" si="8"/>
        <v>4231.1040739972732</v>
      </c>
      <c r="Q73" s="29">
        <v>72</v>
      </c>
      <c r="R73" s="43">
        <v>1614</v>
      </c>
      <c r="S73" s="27">
        <v>1766.4856574858225</v>
      </c>
    </row>
    <row r="74" spans="1:19" x14ac:dyDescent="0.2">
      <c r="A74" s="27">
        <v>19924</v>
      </c>
      <c r="B74" s="27">
        <v>2000.2919999999999</v>
      </c>
      <c r="C74" s="27">
        <v>53</v>
      </c>
      <c r="D74" s="27">
        <v>0</v>
      </c>
      <c r="E74" s="27">
        <v>0</v>
      </c>
      <c r="F74" s="27">
        <v>0</v>
      </c>
      <c r="G74" s="27">
        <v>1</v>
      </c>
      <c r="H74" s="27">
        <f t="shared" si="3"/>
        <v>1869.0791717519362</v>
      </c>
      <c r="I74" s="27">
        <f t="shared" si="4"/>
        <v>45.637657399149404</v>
      </c>
      <c r="J74" s="27">
        <f t="shared" si="5"/>
        <v>117.27314489212827</v>
      </c>
      <c r="K74" s="27">
        <f t="shared" si="6"/>
        <v>1939.3489742973732</v>
      </c>
      <c r="L74" s="27">
        <f t="shared" si="7"/>
        <v>60.943025702626755</v>
      </c>
      <c r="M74" s="27">
        <f t="shared" si="8"/>
        <v>3714.0523817910253</v>
      </c>
      <c r="Q74" s="29">
        <v>73</v>
      </c>
      <c r="R74" s="43">
        <v>1578</v>
      </c>
      <c r="S74" s="27">
        <v>1652.4737752213819</v>
      </c>
    </row>
    <row r="75" spans="1:19" x14ac:dyDescent="0.2">
      <c r="A75" s="27">
        <v>19931</v>
      </c>
      <c r="B75" s="27">
        <v>1973.8939969999999</v>
      </c>
      <c r="C75" s="27">
        <v>54</v>
      </c>
      <c r="D75" s="27">
        <v>1</v>
      </c>
      <c r="E75" s="27">
        <v>0</v>
      </c>
      <c r="F75" s="27">
        <v>0</v>
      </c>
      <c r="G75" s="27">
        <v>0</v>
      </c>
      <c r="H75" s="27">
        <f t="shared" si="3"/>
        <v>1987.0845140375043</v>
      </c>
      <c r="I75" s="27">
        <f t="shared" si="4"/>
        <v>57.0782238663162</v>
      </c>
      <c r="J75" s="27">
        <f t="shared" si="5"/>
        <v>-37.410463325197924</v>
      </c>
      <c r="K75" s="27">
        <f t="shared" si="6"/>
        <v>1868.0065983096508</v>
      </c>
      <c r="L75" s="27">
        <f t="shared" si="7"/>
        <v>105.88739869034907</v>
      </c>
      <c r="M75" s="27">
        <f t="shared" si="8"/>
        <v>11212.141201408938</v>
      </c>
      <c r="Q75" s="29">
        <v>74</v>
      </c>
      <c r="R75" s="43">
        <v>1405</v>
      </c>
      <c r="S75" s="27">
        <v>1212.6894838741298</v>
      </c>
    </row>
    <row r="76" spans="1:19" x14ac:dyDescent="0.2">
      <c r="A76" s="27">
        <v>19932</v>
      </c>
      <c r="B76" s="27">
        <v>1861.9789960000001</v>
      </c>
      <c r="C76" s="27">
        <v>55</v>
      </c>
      <c r="D76" s="27">
        <v>0</v>
      </c>
      <c r="E76" s="27">
        <v>1</v>
      </c>
      <c r="F76" s="27">
        <v>0</v>
      </c>
      <c r="G76" s="27">
        <v>0</v>
      </c>
      <c r="H76" s="27">
        <f t="shared" si="3"/>
        <v>1946.141409870665</v>
      </c>
      <c r="I76" s="27">
        <f t="shared" si="4"/>
        <v>41.582087430234992</v>
      </c>
      <c r="J76" s="27">
        <f t="shared" si="5"/>
        <v>-51.356731282676535</v>
      </c>
      <c r="K76" s="27">
        <f t="shared" si="6"/>
        <v>2005.4024516196521</v>
      </c>
      <c r="L76" s="27">
        <f t="shared" si="7"/>
        <v>-143.42345561965203</v>
      </c>
      <c r="M76" s="27">
        <f t="shared" si="8"/>
        <v>20570.287621882297</v>
      </c>
      <c r="Q76" s="29">
        <v>75</v>
      </c>
      <c r="R76" s="43">
        <v>1402</v>
      </c>
      <c r="S76" s="27">
        <v>1335.8944084626721</v>
      </c>
    </row>
    <row r="77" spans="1:19" x14ac:dyDescent="0.2">
      <c r="A77" s="27">
        <v>19933</v>
      </c>
      <c r="B77" s="27">
        <v>2140.788994</v>
      </c>
      <c r="C77" s="27">
        <v>56</v>
      </c>
      <c r="D77" s="27">
        <v>0</v>
      </c>
      <c r="E77" s="27">
        <v>0</v>
      </c>
      <c r="F77" s="27">
        <v>1</v>
      </c>
      <c r="G77" s="27">
        <v>0</v>
      </c>
      <c r="H77" s="27">
        <f t="shared" si="3"/>
        <v>2096.2731095903391</v>
      </c>
      <c r="I77" s="27">
        <f t="shared" si="4"/>
        <v>58.742634383362372</v>
      </c>
      <c r="J77" s="27">
        <f t="shared" si="5"/>
        <v>8.1866059019057484</v>
      </c>
      <c r="K77" s="27">
        <f t="shared" si="6"/>
        <v>1981.9606980248755</v>
      </c>
      <c r="L77" s="27">
        <f t="shared" si="7"/>
        <v>158.82829597512455</v>
      </c>
      <c r="M77" s="27">
        <f t="shared" si="8"/>
        <v>25226.427602361764</v>
      </c>
      <c r="Q77" s="29">
        <v>76</v>
      </c>
      <c r="R77" s="43">
        <v>1556</v>
      </c>
      <c r="S77" s="27">
        <v>1422.9526616475127</v>
      </c>
    </row>
    <row r="78" spans="1:19" x14ac:dyDescent="0.2">
      <c r="A78" s="27">
        <v>19934</v>
      </c>
      <c r="B78" s="27">
        <v>2468.8539959999998</v>
      </c>
      <c r="C78" s="27">
        <v>57</v>
      </c>
      <c r="D78" s="27">
        <v>0</v>
      </c>
      <c r="E78" s="27">
        <v>0</v>
      </c>
      <c r="F78" s="27">
        <v>0</v>
      </c>
      <c r="G78" s="27">
        <v>1</v>
      </c>
      <c r="H78" s="27">
        <f t="shared" si="3"/>
        <v>2289.3562028827864</v>
      </c>
      <c r="I78" s="27">
        <f t="shared" si="4"/>
        <v>79.980441725013492</v>
      </c>
      <c r="J78" s="27">
        <f t="shared" si="5"/>
        <v>134.53685918449384</v>
      </c>
      <c r="K78" s="27">
        <f t="shared" si="6"/>
        <v>2272.2888888658294</v>
      </c>
      <c r="L78" s="27">
        <f t="shared" si="7"/>
        <v>196.56510713417038</v>
      </c>
      <c r="M78" s="27">
        <f t="shared" si="8"/>
        <v>38637.841342667874</v>
      </c>
      <c r="Q78" s="29">
        <v>77</v>
      </c>
      <c r="R78" s="43">
        <v>1710</v>
      </c>
      <c r="S78" s="27">
        <v>1545.1860356042237</v>
      </c>
    </row>
    <row r="79" spans="1:19" x14ac:dyDescent="0.2">
      <c r="A79" s="27">
        <v>19941</v>
      </c>
      <c r="B79" s="27">
        <v>2076.6999970000002</v>
      </c>
      <c r="C79" s="27">
        <v>58</v>
      </c>
      <c r="D79" s="27">
        <v>1</v>
      </c>
      <c r="E79" s="27">
        <v>0</v>
      </c>
      <c r="F79" s="27">
        <v>0</v>
      </c>
      <c r="G79" s="27">
        <v>0</v>
      </c>
      <c r="H79" s="27">
        <f t="shared" si="3"/>
        <v>2194.9048585088772</v>
      </c>
      <c r="I79" s="27">
        <f t="shared" si="4"/>
        <v>52.404619091148021</v>
      </c>
      <c r="J79" s="27">
        <f t="shared" si="5"/>
        <v>-59.826201243413308</v>
      </c>
      <c r="K79" s="27">
        <f t="shared" si="6"/>
        <v>2331.9261812826021</v>
      </c>
      <c r="L79" s="27">
        <f t="shared" si="7"/>
        <v>-255.22618428260193</v>
      </c>
      <c r="M79" s="27">
        <f t="shared" si="8"/>
        <v>65140.405143456686</v>
      </c>
      <c r="Q79" s="29">
        <v>78</v>
      </c>
      <c r="R79" s="43">
        <v>1530</v>
      </c>
      <c r="S79" s="27">
        <v>1352.4742064751938</v>
      </c>
    </row>
    <row r="80" spans="1:19" x14ac:dyDescent="0.2">
      <c r="A80" s="27">
        <v>19942</v>
      </c>
      <c r="B80" s="27">
        <v>2149.9079969999998</v>
      </c>
      <c r="C80" s="27">
        <v>59</v>
      </c>
      <c r="D80" s="27">
        <v>0</v>
      </c>
      <c r="E80" s="27">
        <v>1</v>
      </c>
      <c r="F80" s="27">
        <v>0</v>
      </c>
      <c r="G80" s="27">
        <v>0</v>
      </c>
      <c r="H80" s="27">
        <f t="shared" si="3"/>
        <v>2215.8406536371626</v>
      </c>
      <c r="I80" s="27">
        <f t="shared" si="4"/>
        <v>47.429730468474034</v>
      </c>
      <c r="J80" s="27">
        <f t="shared" si="5"/>
        <v>-55.400701285631982</v>
      </c>
      <c r="K80" s="27">
        <f t="shared" si="6"/>
        <v>2195.9527463173486</v>
      </c>
      <c r="L80" s="27">
        <f t="shared" si="7"/>
        <v>-46.04474931734876</v>
      </c>
      <c r="M80" s="27">
        <f t="shared" si="8"/>
        <v>2120.1189396974892</v>
      </c>
      <c r="Q80" s="29">
        <v>79</v>
      </c>
      <c r="R80" s="43">
        <v>1558</v>
      </c>
      <c r="S80" s="27">
        <v>1512.995851758049</v>
      </c>
    </row>
    <row r="81" spans="1:19" x14ac:dyDescent="0.2">
      <c r="A81" s="27">
        <v>19943</v>
      </c>
      <c r="B81" s="27">
        <v>2493.2859960000001</v>
      </c>
      <c r="C81" s="27">
        <v>60</v>
      </c>
      <c r="D81" s="27">
        <v>0</v>
      </c>
      <c r="E81" s="27">
        <v>0</v>
      </c>
      <c r="F81" s="27">
        <v>1</v>
      </c>
      <c r="G81" s="27">
        <v>0</v>
      </c>
      <c r="H81" s="27">
        <f t="shared" si="3"/>
        <v>2414.8772023189617</v>
      </c>
      <c r="I81" s="27">
        <f t="shared" si="4"/>
        <v>71.39716680925892</v>
      </c>
      <c r="J81" s="27">
        <f t="shared" si="5"/>
        <v>27.669171434756226</v>
      </c>
      <c r="K81" s="27">
        <f t="shared" si="6"/>
        <v>2271.4569900075426</v>
      </c>
      <c r="L81" s="27">
        <f t="shared" si="7"/>
        <v>221.8290059924575</v>
      </c>
      <c r="M81" s="27">
        <f t="shared" si="8"/>
        <v>49208.107899601746</v>
      </c>
      <c r="Q81" s="29">
        <v>80</v>
      </c>
      <c r="R81" s="43">
        <v>1336</v>
      </c>
      <c r="S81" s="27">
        <v>1647.7373115162625</v>
      </c>
    </row>
    <row r="82" spans="1:19" x14ac:dyDescent="0.2">
      <c r="A82" s="27">
        <v>19944</v>
      </c>
      <c r="B82" s="27">
        <v>2832</v>
      </c>
      <c r="C82" s="27">
        <v>61</v>
      </c>
      <c r="D82" s="27">
        <v>0</v>
      </c>
      <c r="E82" s="27">
        <v>0</v>
      </c>
      <c r="F82" s="27">
        <v>0</v>
      </c>
      <c r="G82" s="27">
        <v>1</v>
      </c>
      <c r="H82" s="27">
        <f t="shared" si="3"/>
        <v>2630.6092254949226</v>
      </c>
      <c r="I82" s="27">
        <f t="shared" si="4"/>
        <v>94.214982805223201</v>
      </c>
      <c r="J82" s="27">
        <f t="shared" si="5"/>
        <v>153.08492536633324</v>
      </c>
      <c r="K82" s="27">
        <f t="shared" si="6"/>
        <v>2620.8112283127148</v>
      </c>
      <c r="L82" s="27">
        <f t="shared" si="7"/>
        <v>211.18877168728523</v>
      </c>
      <c r="M82" s="27">
        <f t="shared" si="8"/>
        <v>44600.697286784285</v>
      </c>
      <c r="Q82" s="29">
        <v>81</v>
      </c>
      <c r="R82" s="43">
        <v>2343</v>
      </c>
      <c r="S82" s="27">
        <v>1476.945913315066</v>
      </c>
    </row>
    <row r="83" spans="1:19" x14ac:dyDescent="0.2">
      <c r="A83" s="27">
        <v>19951</v>
      </c>
      <c r="B83" s="27">
        <v>2652</v>
      </c>
      <c r="C83" s="27">
        <v>62</v>
      </c>
      <c r="D83" s="27">
        <v>1</v>
      </c>
      <c r="E83" s="27">
        <v>0</v>
      </c>
      <c r="F83" s="27">
        <v>0</v>
      </c>
      <c r="G83" s="27">
        <v>0</v>
      </c>
      <c r="H83" s="27">
        <f t="shared" si="3"/>
        <v>2715.9408502191354</v>
      </c>
      <c r="I83" s="27">
        <f t="shared" si="4"/>
        <v>92.810617739006801</v>
      </c>
      <c r="J83" s="27">
        <f t="shared" si="5"/>
        <v>-60.967776589460897</v>
      </c>
      <c r="K83" s="27">
        <f t="shared" si="6"/>
        <v>2664.9980070567326</v>
      </c>
      <c r="L83" s="27">
        <f t="shared" si="7"/>
        <v>-12.998007056732604</v>
      </c>
      <c r="M83" s="27">
        <f t="shared" si="8"/>
        <v>168.94818744687058</v>
      </c>
      <c r="Q83" s="29">
        <v>82</v>
      </c>
      <c r="R83" s="43">
        <v>1945</v>
      </c>
      <c r="S83" s="27">
        <v>1848.5402102603905</v>
      </c>
    </row>
    <row r="84" spans="1:19" x14ac:dyDescent="0.2">
      <c r="A84" s="27">
        <v>19952</v>
      </c>
      <c r="B84" s="27">
        <v>2575</v>
      </c>
      <c r="C84" s="27">
        <v>63</v>
      </c>
      <c r="D84" s="27">
        <v>0</v>
      </c>
      <c r="E84" s="27">
        <v>1</v>
      </c>
      <c r="F84" s="27">
        <v>0</v>
      </c>
      <c r="G84" s="27">
        <v>0</v>
      </c>
      <c r="H84" s="27">
        <f t="shared" si="3"/>
        <v>2686.8594180877758</v>
      </c>
      <c r="I84" s="27">
        <f t="shared" si="4"/>
        <v>73.540772357745354</v>
      </c>
      <c r="J84" s="27">
        <f t="shared" si="5"/>
        <v>-71.06470556670169</v>
      </c>
      <c r="K84" s="27">
        <f t="shared" si="6"/>
        <v>2753.3507666725104</v>
      </c>
      <c r="L84" s="27">
        <f t="shared" si="7"/>
        <v>-178.35076667251042</v>
      </c>
      <c r="M84" s="27">
        <f t="shared" si="8"/>
        <v>31808.995972672252</v>
      </c>
      <c r="Q84" s="29">
        <v>83</v>
      </c>
      <c r="R84" s="43">
        <v>1825</v>
      </c>
      <c r="S84" s="27">
        <v>2017.1945134146335</v>
      </c>
    </row>
    <row r="85" spans="1:19" x14ac:dyDescent="0.2">
      <c r="A85" s="27">
        <v>19953</v>
      </c>
      <c r="B85" s="27">
        <v>3003</v>
      </c>
      <c r="C85" s="27">
        <v>64</v>
      </c>
      <c r="D85" s="27">
        <v>0</v>
      </c>
      <c r="E85" s="27">
        <v>0</v>
      </c>
      <c r="F85" s="27">
        <v>1</v>
      </c>
      <c r="G85" s="27">
        <v>0</v>
      </c>
      <c r="H85" s="27">
        <f t="shared" si="3"/>
        <v>2907.292388046581</v>
      </c>
      <c r="I85" s="27">
        <f t="shared" si="4"/>
        <v>96.76287698636132</v>
      </c>
      <c r="J85" s="27">
        <f t="shared" si="5"/>
        <v>46.545874341351016</v>
      </c>
      <c r="K85" s="27">
        <f t="shared" si="6"/>
        <v>2788.0693618802775</v>
      </c>
      <c r="L85" s="27">
        <f t="shared" si="7"/>
        <v>214.93063811972252</v>
      </c>
      <c r="M85" s="27">
        <f t="shared" si="8"/>
        <v>46195.179202551117</v>
      </c>
      <c r="Q85" s="29">
        <v>84</v>
      </c>
      <c r="R85" s="43">
        <v>1870</v>
      </c>
      <c r="S85" s="27">
        <v>2008.0407373932542</v>
      </c>
    </row>
    <row r="86" spans="1:19" x14ac:dyDescent="0.2">
      <c r="A86" s="27">
        <v>19954</v>
      </c>
      <c r="B86" s="27">
        <v>3148</v>
      </c>
      <c r="C86" s="27">
        <v>65</v>
      </c>
      <c r="D86" s="27">
        <v>0</v>
      </c>
      <c r="E86" s="27">
        <v>0</v>
      </c>
      <c r="F86" s="27">
        <v>0</v>
      </c>
      <c r="G86" s="27">
        <v>1</v>
      </c>
      <c r="H86" s="27">
        <f t="shared" si="3"/>
        <v>2997.8084932093097</v>
      </c>
      <c r="I86" s="27">
        <f t="shared" si="4"/>
        <v>95.775328353768458</v>
      </c>
      <c r="J86" s="27">
        <f t="shared" si="5"/>
        <v>152.28217029992555</v>
      </c>
      <c r="K86" s="27">
        <f t="shared" si="6"/>
        <v>3157.1401903992755</v>
      </c>
      <c r="L86" s="27">
        <f t="shared" si="7"/>
        <v>-9.1401903992755251</v>
      </c>
      <c r="M86" s="27">
        <f t="shared" si="8"/>
        <v>83.543080535008485</v>
      </c>
      <c r="Q86" s="29">
        <v>85</v>
      </c>
      <c r="R86" s="43">
        <v>1007</v>
      </c>
      <c r="S86" s="27">
        <v>2127.7166766696623</v>
      </c>
    </row>
    <row r="87" spans="1:19" x14ac:dyDescent="0.2">
      <c r="A87" s="27">
        <v>19961</v>
      </c>
      <c r="B87" s="27">
        <v>2185</v>
      </c>
      <c r="C87" s="27">
        <v>66</v>
      </c>
      <c r="D87" s="27">
        <v>1</v>
      </c>
      <c r="E87" s="27">
        <v>0</v>
      </c>
      <c r="F87" s="27">
        <v>0</v>
      </c>
      <c r="G87" s="27">
        <v>0</v>
      </c>
      <c r="H87" s="27">
        <f t="shared" si="3"/>
        <v>2514.2891027769242</v>
      </c>
      <c r="I87" s="27">
        <f t="shared" si="4"/>
        <v>4.1949531524128076</v>
      </c>
      <c r="J87" s="27">
        <f t="shared" si="5"/>
        <v>-135.41131055839327</v>
      </c>
      <c r="K87" s="27">
        <f t="shared" si="6"/>
        <v>3032.6160449736176</v>
      </c>
      <c r="L87" s="27">
        <f t="shared" si="7"/>
        <v>-847.61604497361759</v>
      </c>
      <c r="M87" s="27">
        <f t="shared" si="8"/>
        <v>718452.95969671768</v>
      </c>
      <c r="Q87" s="29">
        <v>86</v>
      </c>
      <c r="R87" s="43">
        <v>1431</v>
      </c>
      <c r="S87" s="27">
        <v>927.53559734801956</v>
      </c>
    </row>
    <row r="88" spans="1:19" x14ac:dyDescent="0.2">
      <c r="A88" s="27">
        <v>19962</v>
      </c>
      <c r="B88" s="27">
        <v>2179</v>
      </c>
      <c r="C88" s="27">
        <v>67</v>
      </c>
      <c r="D88" s="27">
        <v>0</v>
      </c>
      <c r="E88" s="27">
        <v>1</v>
      </c>
      <c r="F88" s="27">
        <v>0</v>
      </c>
      <c r="G88" s="27">
        <v>0</v>
      </c>
      <c r="H88" s="27">
        <f t="shared" si="3"/>
        <v>2335.035532264445</v>
      </c>
      <c r="I88" s="27">
        <f t="shared" si="4"/>
        <v>-24.806320435181192</v>
      </c>
      <c r="J88" s="27">
        <f t="shared" si="5"/>
        <v>-94.63915905319935</v>
      </c>
      <c r="K88" s="27">
        <f t="shared" si="6"/>
        <v>2447.4193503626352</v>
      </c>
      <c r="L88" s="27">
        <f t="shared" si="7"/>
        <v>-268.41935036263521</v>
      </c>
      <c r="M88" s="27">
        <f t="shared" si="8"/>
        <v>72048.947649099122</v>
      </c>
      <c r="Q88" s="29">
        <v>87</v>
      </c>
      <c r="R88" s="43">
        <v>1475</v>
      </c>
      <c r="S88" s="27">
        <v>1246.6305559070779</v>
      </c>
    </row>
    <row r="89" spans="1:19" x14ac:dyDescent="0.2">
      <c r="A89" s="27">
        <v>19963</v>
      </c>
      <c r="B89" s="27">
        <v>2321</v>
      </c>
      <c r="C89" s="27">
        <v>68</v>
      </c>
      <c r="D89" s="27">
        <v>0</v>
      </c>
      <c r="E89" s="27">
        <v>0</v>
      </c>
      <c r="F89" s="27">
        <v>1</v>
      </c>
      <c r="G89" s="27">
        <v>0</v>
      </c>
      <c r="H89" s="27">
        <f t="shared" si="3"/>
        <v>2285.7790865565626</v>
      </c>
      <c r="I89" s="27">
        <f t="shared" si="4"/>
        <v>-28.671626942525183</v>
      </c>
      <c r="J89" s="27">
        <f t="shared" si="5"/>
        <v>43.40385755394275</v>
      </c>
      <c r="K89" s="27">
        <f t="shared" si="6"/>
        <v>2356.7750861706149</v>
      </c>
      <c r="L89" s="27">
        <f t="shared" si="7"/>
        <v>-35.775086170614941</v>
      </c>
      <c r="M89" s="27">
        <f t="shared" si="8"/>
        <v>1279.8567905149243</v>
      </c>
      <c r="Q89" s="29">
        <v>88</v>
      </c>
      <c r="R89" s="43">
        <v>1450</v>
      </c>
      <c r="S89" s="27">
        <v>1472.7319064796168</v>
      </c>
    </row>
    <row r="90" spans="1:19" x14ac:dyDescent="0.2">
      <c r="A90" s="27">
        <v>19964</v>
      </c>
      <c r="B90" s="27">
        <v>2129</v>
      </c>
      <c r="C90" s="27">
        <v>69</v>
      </c>
      <c r="D90" s="27">
        <v>0</v>
      </c>
      <c r="E90" s="27">
        <v>0</v>
      </c>
      <c r="F90" s="27">
        <v>0</v>
      </c>
      <c r="G90" s="27">
        <v>1</v>
      </c>
      <c r="H90" s="27">
        <f t="shared" si="3"/>
        <v>2065.4779679653529</v>
      </c>
      <c r="I90" s="27">
        <f t="shared" si="4"/>
        <v>-58.966225142219713</v>
      </c>
      <c r="J90" s="27">
        <f t="shared" si="5"/>
        <v>127.65640364199706</v>
      </c>
      <c r="K90" s="27">
        <f t="shared" si="6"/>
        <v>2409.3896299139628</v>
      </c>
      <c r="L90" s="27">
        <f t="shared" si="7"/>
        <v>-280.38962991396284</v>
      </c>
      <c r="M90" s="27">
        <f t="shared" si="8"/>
        <v>78618.344563289036</v>
      </c>
      <c r="Q90" s="29">
        <v>89</v>
      </c>
      <c r="R90" s="43">
        <v>1375</v>
      </c>
      <c r="S90" s="27">
        <v>1540.4363131878904</v>
      </c>
    </row>
    <row r="91" spans="1:19" x14ac:dyDescent="0.2">
      <c r="A91" s="27">
        <v>19971</v>
      </c>
      <c r="B91" s="27">
        <v>1601</v>
      </c>
      <c r="C91" s="27">
        <v>70</v>
      </c>
      <c r="D91" s="27">
        <v>1</v>
      </c>
      <c r="E91" s="27">
        <v>0</v>
      </c>
      <c r="F91" s="27">
        <v>0</v>
      </c>
      <c r="G91" s="27">
        <v>0</v>
      </c>
      <c r="H91" s="27">
        <f t="shared" si="3"/>
        <v>1821.9143005251985</v>
      </c>
      <c r="I91" s="27">
        <f t="shared" si="4"/>
        <v>-88.149130628185489</v>
      </c>
      <c r="J91" s="27">
        <f t="shared" si="5"/>
        <v>-159.13340834495582</v>
      </c>
      <c r="K91" s="27">
        <f t="shared" si="6"/>
        <v>1871.10043226474</v>
      </c>
      <c r="L91" s="27">
        <f t="shared" si="7"/>
        <v>-270.10043226473999</v>
      </c>
      <c r="M91" s="27">
        <f t="shared" si="8"/>
        <v>72954.243509599401</v>
      </c>
      <c r="Q91" s="29">
        <v>90</v>
      </c>
      <c r="R91" s="43">
        <v>1495</v>
      </c>
      <c r="S91" s="27">
        <v>1194.5190898668163</v>
      </c>
    </row>
    <row r="92" spans="1:19" x14ac:dyDescent="0.2">
      <c r="A92" s="27">
        <v>19972</v>
      </c>
      <c r="B92" s="27">
        <v>1737</v>
      </c>
      <c r="C92" s="27">
        <v>71</v>
      </c>
      <c r="D92" s="27">
        <v>0</v>
      </c>
      <c r="E92" s="27">
        <v>1</v>
      </c>
      <c r="F92" s="27">
        <v>0</v>
      </c>
      <c r="G92" s="27">
        <v>0</v>
      </c>
      <c r="H92" s="27">
        <f t="shared" si="3"/>
        <v>1800.6561700862283</v>
      </c>
      <c r="I92" s="27">
        <f t="shared" si="4"/>
        <v>-77.574370154348586</v>
      </c>
      <c r="J92" s="27">
        <f t="shared" si="5"/>
        <v>-86.043184874052884</v>
      </c>
      <c r="K92" s="27">
        <f t="shared" si="6"/>
        <v>1639.1260108438137</v>
      </c>
      <c r="L92" s="27">
        <f t="shared" si="7"/>
        <v>97.873989156186326</v>
      </c>
      <c r="M92" s="27">
        <f t="shared" si="8"/>
        <v>9579.3177533452781</v>
      </c>
      <c r="Q92" s="29">
        <v>91</v>
      </c>
      <c r="R92" s="43">
        <v>1429</v>
      </c>
      <c r="S92" s="27">
        <v>1387.5351368296081</v>
      </c>
    </row>
    <row r="93" spans="1:19" x14ac:dyDescent="0.2">
      <c r="A93" s="27">
        <v>19973</v>
      </c>
      <c r="B93" s="27">
        <v>1614</v>
      </c>
      <c r="C93" s="27">
        <v>72</v>
      </c>
      <c r="D93" s="27">
        <v>0</v>
      </c>
      <c r="E93" s="27">
        <v>0</v>
      </c>
      <c r="F93" s="27">
        <v>1</v>
      </c>
      <c r="G93" s="27">
        <v>0</v>
      </c>
      <c r="H93" s="27">
        <f t="shared" si="3"/>
        <v>1618.8670005589856</v>
      </c>
      <c r="I93" s="27">
        <f t="shared" si="4"/>
        <v>-94.049628979600897</v>
      </c>
      <c r="J93" s="27">
        <f t="shared" si="5"/>
        <v>30.011506984205617</v>
      </c>
      <c r="K93" s="27">
        <f t="shared" si="6"/>
        <v>1766.4856574858225</v>
      </c>
      <c r="L93" s="27">
        <f t="shared" si="7"/>
        <v>-152.48565748582246</v>
      </c>
      <c r="M93" s="27">
        <f t="shared" si="8"/>
        <v>23251.875738883562</v>
      </c>
      <c r="Q93" s="29">
        <v>92</v>
      </c>
      <c r="R93" s="43">
        <v>1443</v>
      </c>
      <c r="S93" s="27">
        <v>1480.4597935721845</v>
      </c>
    </row>
    <row r="94" spans="1:19" x14ac:dyDescent="0.2">
      <c r="A94" s="27">
        <v>19974</v>
      </c>
      <c r="B94" s="27">
        <v>1578</v>
      </c>
      <c r="C94" s="27">
        <v>73</v>
      </c>
      <c r="D94" s="27">
        <v>0</v>
      </c>
      <c r="E94" s="27">
        <v>0</v>
      </c>
      <c r="F94" s="27">
        <v>0</v>
      </c>
      <c r="G94" s="27">
        <v>1</v>
      </c>
      <c r="H94" s="27">
        <f t="shared" si="3"/>
        <v>1473.9190138504955</v>
      </c>
      <c r="I94" s="27">
        <f t="shared" si="4"/>
        <v>-102.0961216314098</v>
      </c>
      <c r="J94" s="27">
        <f t="shared" si="5"/>
        <v>121.11559893641817</v>
      </c>
      <c r="K94" s="27">
        <f t="shared" si="6"/>
        <v>1652.4737752213819</v>
      </c>
      <c r="L94" s="27">
        <f t="shared" si="7"/>
        <v>-74.473775221381857</v>
      </c>
      <c r="M94" s="27">
        <f t="shared" si="8"/>
        <v>5546.3431957249104</v>
      </c>
      <c r="Q94" s="29">
        <v>93</v>
      </c>
      <c r="R94" s="43">
        <v>1472</v>
      </c>
      <c r="S94" s="27">
        <v>1540.5888517906476</v>
      </c>
    </row>
    <row r="95" spans="1:19" x14ac:dyDescent="0.2">
      <c r="A95" s="27">
        <v>19981</v>
      </c>
      <c r="B95" s="27">
        <v>1405</v>
      </c>
      <c r="C95" s="27">
        <v>74</v>
      </c>
      <c r="D95" s="27">
        <v>1</v>
      </c>
      <c r="E95" s="27">
        <v>0</v>
      </c>
      <c r="F95" s="27">
        <v>0</v>
      </c>
      <c r="G95" s="27">
        <v>0</v>
      </c>
      <c r="H95" s="27">
        <f t="shared" ref="H95:H125" si="9">$K$13*(B95-J91)+(1-$K$13)*(H94+I94)</f>
        <v>1503.2555934042355</v>
      </c>
      <c r="I95" s="27">
        <f t="shared" ref="I95:I125" si="10">$L$13*(H95-H94)+(1-$L$13)*I94</f>
        <v>-81.318000067510297</v>
      </c>
      <c r="J95" s="27">
        <f t="shared" ref="J95:J125" si="11">$M$13*(B95-H95)+(1-$M$13)*J91</f>
        <v>-142.24336181422413</v>
      </c>
      <c r="K95" s="27">
        <f t="shared" ref="K95:K125" si="12">H94+I94+J91</f>
        <v>1212.6894838741298</v>
      </c>
      <c r="L95" s="27">
        <f t="shared" ref="L95:L125" si="13">B95-K95</f>
        <v>192.31051612587021</v>
      </c>
      <c r="M95" s="27">
        <f t="shared" ref="M95:M125" si="14">L95^2</f>
        <v>36983.334612598584</v>
      </c>
      <c r="Q95" s="29">
        <v>94</v>
      </c>
      <c r="R95" s="43">
        <v>1475</v>
      </c>
      <c r="S95" s="27">
        <v>1327.2685698659761</v>
      </c>
    </row>
    <row r="96" spans="1:19" x14ac:dyDescent="0.2">
      <c r="A96" s="27">
        <v>19982</v>
      </c>
      <c r="B96" s="27">
        <v>1402</v>
      </c>
      <c r="C96" s="27">
        <v>75</v>
      </c>
      <c r="D96" s="27">
        <v>0</v>
      </c>
      <c r="E96" s="27">
        <v>1</v>
      </c>
      <c r="F96" s="27">
        <v>0</v>
      </c>
      <c r="G96" s="27">
        <v>0</v>
      </c>
      <c r="H96" s="27">
        <f t="shared" si="9"/>
        <v>1467.1167995196386</v>
      </c>
      <c r="I96" s="27">
        <f t="shared" si="10"/>
        <v>-74.175644856331544</v>
      </c>
      <c r="J96" s="27">
        <f t="shared" si="11"/>
        <v>-80.237332237911971</v>
      </c>
      <c r="K96" s="27">
        <f t="shared" si="12"/>
        <v>1335.8944084626721</v>
      </c>
      <c r="L96" s="27">
        <f t="shared" si="13"/>
        <v>66.105591537327882</v>
      </c>
      <c r="M96" s="27">
        <f t="shared" si="14"/>
        <v>4369.9492325000356</v>
      </c>
      <c r="Q96" s="29">
        <v>95</v>
      </c>
      <c r="R96" s="43">
        <v>1545</v>
      </c>
      <c r="S96" s="27">
        <v>1402.1245787434405</v>
      </c>
    </row>
    <row r="97" spans="1:19" x14ac:dyDescent="0.2">
      <c r="A97" s="27">
        <v>19983</v>
      </c>
      <c r="B97" s="27">
        <v>1556</v>
      </c>
      <c r="C97" s="27">
        <v>76</v>
      </c>
      <c r="D97" s="27">
        <v>0</v>
      </c>
      <c r="E97" s="27">
        <v>0</v>
      </c>
      <c r="F97" s="27">
        <v>1</v>
      </c>
      <c r="G97" s="27">
        <v>0</v>
      </c>
      <c r="H97" s="27">
        <f t="shared" si="9"/>
        <v>1483.8710290011027</v>
      </c>
      <c r="I97" s="27">
        <f t="shared" si="10"/>
        <v>-59.800592333297068</v>
      </c>
      <c r="J97" s="27">
        <f t="shared" si="11"/>
        <v>41.696649226207107</v>
      </c>
      <c r="K97" s="27">
        <f t="shared" si="12"/>
        <v>1422.9526616475127</v>
      </c>
      <c r="L97" s="27">
        <f t="shared" si="13"/>
        <v>133.04733835248726</v>
      </c>
      <c r="M97" s="27">
        <f t="shared" si="14"/>
        <v>17701.594242681225</v>
      </c>
      <c r="Q97" s="29">
        <v>96</v>
      </c>
      <c r="R97" s="43">
        <v>1715</v>
      </c>
      <c r="S97" s="27">
        <v>1577.3660822842078</v>
      </c>
    </row>
    <row r="98" spans="1:19" x14ac:dyDescent="0.2">
      <c r="A98" s="27">
        <v>19984</v>
      </c>
      <c r="B98" s="27">
        <v>1710</v>
      </c>
      <c r="C98" s="27">
        <v>77</v>
      </c>
      <c r="D98" s="27">
        <v>0</v>
      </c>
      <c r="E98" s="27">
        <v>0</v>
      </c>
      <c r="F98" s="27">
        <v>0</v>
      </c>
      <c r="G98" s="27">
        <v>1</v>
      </c>
      <c r="H98" s="27">
        <f t="shared" si="9"/>
        <v>1536.7108942462769</v>
      </c>
      <c r="I98" s="27">
        <f t="shared" si="10"/>
        <v>-41.993325956859067</v>
      </c>
      <c r="J98" s="27">
        <f t="shared" si="11"/>
        <v>135.59070712934209</v>
      </c>
      <c r="K98" s="27">
        <f t="shared" si="12"/>
        <v>1545.1860356042237</v>
      </c>
      <c r="L98" s="27">
        <f t="shared" si="13"/>
        <v>164.81396439577634</v>
      </c>
      <c r="M98" s="27">
        <f t="shared" si="14"/>
        <v>27163.642859852229</v>
      </c>
      <c r="Q98" s="29">
        <v>97</v>
      </c>
      <c r="R98" s="43">
        <v>2006</v>
      </c>
      <c r="S98" s="27">
        <v>1793.2856820475245</v>
      </c>
    </row>
    <row r="99" spans="1:19" x14ac:dyDescent="0.2">
      <c r="A99" s="27">
        <v>19991</v>
      </c>
      <c r="B99" s="27">
        <v>1530</v>
      </c>
      <c r="C99" s="27">
        <v>78</v>
      </c>
      <c r="D99" s="27">
        <v>1</v>
      </c>
      <c r="E99" s="27">
        <v>0</v>
      </c>
      <c r="F99" s="27">
        <v>0</v>
      </c>
      <c r="G99" s="27">
        <v>0</v>
      </c>
      <c r="H99" s="27">
        <f t="shared" si="9"/>
        <v>1616.0457985029486</v>
      </c>
      <c r="I99" s="27">
        <f t="shared" si="10"/>
        <v>-22.812614506987686</v>
      </c>
      <c r="J99" s="27">
        <f t="shared" si="11"/>
        <v>-126.6518124104644</v>
      </c>
      <c r="K99" s="27">
        <f t="shared" si="12"/>
        <v>1352.4742064751938</v>
      </c>
      <c r="L99" s="27">
        <f t="shared" si="13"/>
        <v>177.5257935248062</v>
      </c>
      <c r="M99" s="27">
        <f t="shared" si="14"/>
        <v>31515.407366612126</v>
      </c>
      <c r="Q99" s="29">
        <v>98</v>
      </c>
      <c r="R99" s="43">
        <v>1909</v>
      </c>
      <c r="S99" s="27">
        <v>1860.4697577687632</v>
      </c>
    </row>
    <row r="100" spans="1:19" x14ac:dyDescent="0.2">
      <c r="A100" s="27">
        <v>19992</v>
      </c>
      <c r="B100" s="27">
        <v>1558</v>
      </c>
      <c r="C100" s="27">
        <v>79</v>
      </c>
      <c r="D100" s="27">
        <v>0</v>
      </c>
      <c r="E100" s="27">
        <v>1</v>
      </c>
      <c r="F100" s="27">
        <v>0</v>
      </c>
      <c r="G100" s="27">
        <v>0</v>
      </c>
      <c r="H100" s="27">
        <f t="shared" si="9"/>
        <v>1623.9908195487928</v>
      </c>
      <c r="I100" s="27">
        <f t="shared" si="10"/>
        <v>-17.950157258737303</v>
      </c>
      <c r="J100" s="27">
        <f t="shared" si="11"/>
        <v>-76.284755055991283</v>
      </c>
      <c r="K100" s="27">
        <f t="shared" si="12"/>
        <v>1512.995851758049</v>
      </c>
      <c r="L100" s="27">
        <f t="shared" si="13"/>
        <v>45.004148241951043</v>
      </c>
      <c r="M100" s="27">
        <f t="shared" si="14"/>
        <v>2025.3733589835051</v>
      </c>
      <c r="Q100" s="29">
        <v>99</v>
      </c>
      <c r="R100" s="43">
        <v>2014</v>
      </c>
      <c r="S100" s="27">
        <v>1925.6348253191713</v>
      </c>
    </row>
    <row r="101" spans="1:19" x14ac:dyDescent="0.2">
      <c r="A101" s="27">
        <v>19993</v>
      </c>
      <c r="B101" s="27">
        <v>1336</v>
      </c>
      <c r="C101" s="27">
        <v>80</v>
      </c>
      <c r="D101" s="27">
        <v>0</v>
      </c>
      <c r="E101" s="27">
        <v>0</v>
      </c>
      <c r="F101" s="27">
        <v>1</v>
      </c>
      <c r="G101" s="27">
        <v>0</v>
      </c>
      <c r="H101" s="27">
        <f t="shared" si="9"/>
        <v>1392.986910793898</v>
      </c>
      <c r="I101" s="27">
        <f t="shared" si="10"/>
        <v>-51.631704608174061</v>
      </c>
      <c r="J101" s="27">
        <f t="shared" si="11"/>
        <v>14.31771123080035</v>
      </c>
      <c r="K101" s="27">
        <f t="shared" si="12"/>
        <v>1647.7373115162625</v>
      </c>
      <c r="L101" s="27">
        <f t="shared" si="13"/>
        <v>-311.73731151626248</v>
      </c>
      <c r="M101" s="27">
        <f t="shared" si="14"/>
        <v>97180.151391387277</v>
      </c>
      <c r="Q101" s="29">
        <v>100</v>
      </c>
      <c r="R101" s="43">
        <v>2350</v>
      </c>
      <c r="S101" s="27">
        <v>2115.8055678530995</v>
      </c>
    </row>
    <row r="102" spans="1:19" x14ac:dyDescent="0.2">
      <c r="A102" s="27">
        <v>19994</v>
      </c>
      <c r="B102" s="27">
        <v>2343</v>
      </c>
      <c r="C102" s="27">
        <v>81</v>
      </c>
      <c r="D102" s="27">
        <v>0</v>
      </c>
      <c r="E102" s="27">
        <v>0</v>
      </c>
      <c r="F102" s="27">
        <v>0</v>
      </c>
      <c r="G102" s="27">
        <v>1</v>
      </c>
      <c r="H102" s="27">
        <f t="shared" si="9"/>
        <v>1933.2512203950396</v>
      </c>
      <c r="I102" s="27">
        <f t="shared" si="10"/>
        <v>41.94080227581528</v>
      </c>
      <c r="J102" s="27">
        <f t="shared" si="11"/>
        <v>211.65359810855824</v>
      </c>
      <c r="K102" s="27">
        <f t="shared" si="12"/>
        <v>1476.945913315066</v>
      </c>
      <c r="L102" s="27">
        <f t="shared" si="13"/>
        <v>866.05408668493396</v>
      </c>
      <c r="M102" s="27">
        <f t="shared" si="14"/>
        <v>750049.68106367509</v>
      </c>
      <c r="Q102" s="29">
        <v>101</v>
      </c>
      <c r="R102" s="43">
        <v>3490</v>
      </c>
      <c r="S102" s="27">
        <v>2467.389483693913</v>
      </c>
    </row>
    <row r="103" spans="1:19" x14ac:dyDescent="0.2">
      <c r="A103" s="27">
        <v>20001</v>
      </c>
      <c r="B103" s="27">
        <v>1945</v>
      </c>
      <c r="C103" s="27">
        <v>82</v>
      </c>
      <c r="D103" s="27">
        <v>1</v>
      </c>
      <c r="E103" s="27">
        <v>0</v>
      </c>
      <c r="F103" s="27">
        <v>0</v>
      </c>
      <c r="G103" s="27">
        <v>0</v>
      </c>
      <c r="H103" s="27">
        <f t="shared" si="9"/>
        <v>2041.1165023957733</v>
      </c>
      <c r="I103" s="27">
        <f t="shared" si="10"/>
        <v>52.36276607485155</v>
      </c>
      <c r="J103" s="27">
        <f t="shared" si="11"/>
        <v>-118.18004305605092</v>
      </c>
      <c r="K103" s="27">
        <f t="shared" si="12"/>
        <v>1848.5402102603905</v>
      </c>
      <c r="L103" s="27">
        <f t="shared" si="13"/>
        <v>96.459789739609505</v>
      </c>
      <c r="M103" s="27">
        <f t="shared" si="14"/>
        <v>9304.4910366096756</v>
      </c>
      <c r="Q103" s="29">
        <v>102</v>
      </c>
      <c r="R103" s="43">
        <v>3243</v>
      </c>
      <c r="S103" s="27">
        <v>3224.2511009129798</v>
      </c>
    </row>
    <row r="104" spans="1:19" x14ac:dyDescent="0.2">
      <c r="A104" s="27">
        <v>20002</v>
      </c>
      <c r="B104" s="27">
        <v>1825</v>
      </c>
      <c r="C104" s="27">
        <v>83</v>
      </c>
      <c r="D104" s="27">
        <v>0</v>
      </c>
      <c r="E104" s="27">
        <v>1</v>
      </c>
      <c r="F104" s="27">
        <v>0</v>
      </c>
      <c r="G104" s="27">
        <v>0</v>
      </c>
      <c r="H104" s="27">
        <f t="shared" si="9"/>
        <v>1962.1258481796754</v>
      </c>
      <c r="I104" s="27">
        <f t="shared" si="10"/>
        <v>31.597177982778582</v>
      </c>
      <c r="J104" s="27">
        <f t="shared" si="11"/>
        <v>-93.164613422133968</v>
      </c>
      <c r="K104" s="27">
        <f t="shared" si="12"/>
        <v>2017.1945134146335</v>
      </c>
      <c r="L104" s="27">
        <f t="shared" si="13"/>
        <v>-192.19451341463355</v>
      </c>
      <c r="M104" s="27">
        <f t="shared" si="14"/>
        <v>36938.730986687755</v>
      </c>
      <c r="Q104" s="29">
        <v>103</v>
      </c>
      <c r="R104" s="43">
        <v>3520</v>
      </c>
      <c r="S104" s="27">
        <v>3419.9251351121397</v>
      </c>
    </row>
    <row r="105" spans="1:19" ht="16" thickBot="1" x14ac:dyDescent="0.25">
      <c r="A105" s="27">
        <v>20003</v>
      </c>
      <c r="B105" s="27">
        <v>1870</v>
      </c>
      <c r="C105" s="27">
        <v>84</v>
      </c>
      <c r="D105" s="27">
        <v>0</v>
      </c>
      <c r="E105" s="27">
        <v>0</v>
      </c>
      <c r="F105" s="27">
        <v>1</v>
      </c>
      <c r="G105" s="27">
        <v>0</v>
      </c>
      <c r="H105" s="27">
        <f t="shared" si="9"/>
        <v>1899.3804631311612</v>
      </c>
      <c r="I105" s="27">
        <f t="shared" si="10"/>
        <v>16.682615429943088</v>
      </c>
      <c r="J105" s="27">
        <f t="shared" si="11"/>
        <v>2.1940139693226666</v>
      </c>
      <c r="K105" s="27">
        <f t="shared" si="12"/>
        <v>2008.0407373932542</v>
      </c>
      <c r="L105" s="27">
        <f t="shared" si="13"/>
        <v>-138.04073739325418</v>
      </c>
      <c r="M105" s="27">
        <f t="shared" si="14"/>
        <v>19055.245180073362</v>
      </c>
      <c r="Q105" s="46">
        <v>104</v>
      </c>
      <c r="R105" s="44">
        <v>3678</v>
      </c>
      <c r="S105" s="45">
        <v>3779.5358044277359</v>
      </c>
    </row>
    <row r="106" spans="1:19" x14ac:dyDescent="0.2">
      <c r="A106" s="27">
        <v>20004</v>
      </c>
      <c r="B106" s="27">
        <v>1007</v>
      </c>
      <c r="C106" s="27">
        <v>85</v>
      </c>
      <c r="D106" s="27">
        <v>0</v>
      </c>
      <c r="E106" s="27">
        <v>0</v>
      </c>
      <c r="F106" s="27">
        <v>0</v>
      </c>
      <c r="G106" s="27">
        <v>1</v>
      </c>
      <c r="H106" s="27">
        <f t="shared" si="9"/>
        <v>1150.1204611457947</v>
      </c>
      <c r="I106" s="27">
        <f t="shared" si="10"/>
        <v>-104.40482074172434</v>
      </c>
      <c r="J106" s="27">
        <f t="shared" si="11"/>
        <v>113.22446798065485</v>
      </c>
      <c r="K106" s="27">
        <f t="shared" si="12"/>
        <v>2127.7166766696623</v>
      </c>
      <c r="L106" s="27">
        <f t="shared" si="13"/>
        <v>-1120.7166766696623</v>
      </c>
      <c r="M106" s="27">
        <f t="shared" si="14"/>
        <v>1256005.8693654924</v>
      </c>
    </row>
    <row r="107" spans="1:19" x14ac:dyDescent="0.2">
      <c r="A107" s="27">
        <v>20011</v>
      </c>
      <c r="B107" s="27">
        <v>1431</v>
      </c>
      <c r="C107" s="27">
        <v>86</v>
      </c>
      <c r="D107" s="27">
        <v>1</v>
      </c>
      <c r="E107" s="27">
        <v>0</v>
      </c>
      <c r="F107" s="27">
        <v>0</v>
      </c>
      <c r="G107" s="27">
        <v>0</v>
      </c>
      <c r="H107" s="27">
        <f t="shared" si="9"/>
        <v>1389.803357103907</v>
      </c>
      <c r="I107" s="27">
        <f t="shared" si="10"/>
        <v>-50.008187774695131</v>
      </c>
      <c r="J107" s="27">
        <f t="shared" si="11"/>
        <v>-73.96229896870588</v>
      </c>
      <c r="K107" s="27">
        <f t="shared" si="12"/>
        <v>927.53559734801956</v>
      </c>
      <c r="L107" s="27">
        <f t="shared" si="13"/>
        <v>503.46440265198044</v>
      </c>
      <c r="M107" s="27">
        <f t="shared" si="14"/>
        <v>253476.40473771549</v>
      </c>
    </row>
    <row r="108" spans="1:19" x14ac:dyDescent="0.2">
      <c r="A108" s="27">
        <v>20012</v>
      </c>
      <c r="B108" s="27">
        <v>1475</v>
      </c>
      <c r="C108" s="27">
        <v>87</v>
      </c>
      <c r="D108" s="27">
        <v>0</v>
      </c>
      <c r="E108" s="27">
        <v>1</v>
      </c>
      <c r="F108" s="27">
        <v>0</v>
      </c>
      <c r="G108" s="27">
        <v>0</v>
      </c>
      <c r="H108" s="27">
        <f t="shared" si="9"/>
        <v>1495.8719846274373</v>
      </c>
      <c r="I108" s="27">
        <f t="shared" si="10"/>
        <v>-25.334092117143268</v>
      </c>
      <c r="J108" s="27">
        <f t="shared" si="11"/>
        <v>-73.107621144071558</v>
      </c>
      <c r="K108" s="27">
        <f t="shared" si="12"/>
        <v>1246.6305559070779</v>
      </c>
      <c r="L108" s="27">
        <f t="shared" si="13"/>
        <v>228.36944409292209</v>
      </c>
      <c r="M108" s="27">
        <f t="shared" si="14"/>
        <v>52152.60299531027</v>
      </c>
    </row>
    <row r="109" spans="1:19" x14ac:dyDescent="0.2">
      <c r="A109" s="27">
        <v>20013</v>
      </c>
      <c r="B109" s="27">
        <v>1450</v>
      </c>
      <c r="C109" s="27">
        <v>88</v>
      </c>
      <c r="D109" s="27">
        <v>0</v>
      </c>
      <c r="E109" s="27">
        <v>0</v>
      </c>
      <c r="F109" s="27">
        <v>1</v>
      </c>
      <c r="G109" s="27">
        <v>0</v>
      </c>
      <c r="H109" s="27">
        <f t="shared" si="9"/>
        <v>1455.0019981042453</v>
      </c>
      <c r="I109" s="27">
        <f t="shared" si="10"/>
        <v>-27.790152897009968</v>
      </c>
      <c r="J109" s="27">
        <f t="shared" si="11"/>
        <v>0.19753990275801003</v>
      </c>
      <c r="K109" s="27">
        <f t="shared" si="12"/>
        <v>1472.7319064796168</v>
      </c>
      <c r="L109" s="27">
        <f t="shared" si="13"/>
        <v>-22.731906479616782</v>
      </c>
      <c r="M109" s="27">
        <f t="shared" si="14"/>
        <v>516.73957219804345</v>
      </c>
    </row>
    <row r="110" spans="1:19" x14ac:dyDescent="0.2">
      <c r="A110" s="27">
        <v>20014</v>
      </c>
      <c r="B110" s="27">
        <v>1375</v>
      </c>
      <c r="C110" s="27">
        <v>89</v>
      </c>
      <c r="D110" s="27">
        <v>0</v>
      </c>
      <c r="E110" s="27">
        <v>0</v>
      </c>
      <c r="F110" s="27">
        <v>0</v>
      </c>
      <c r="G110" s="27">
        <v>1</v>
      </c>
      <c r="H110" s="27">
        <f t="shared" si="9"/>
        <v>1314.1460495636666</v>
      </c>
      <c r="I110" s="27">
        <f t="shared" si="10"/>
        <v>-45.664660728144234</v>
      </c>
      <c r="J110" s="27">
        <f t="shared" si="11"/>
        <v>98.694700790038553</v>
      </c>
      <c r="K110" s="27">
        <f t="shared" si="12"/>
        <v>1540.4363131878904</v>
      </c>
      <c r="L110" s="27">
        <f t="shared" si="13"/>
        <v>-165.43631318789039</v>
      </c>
      <c r="M110" s="27">
        <f t="shared" si="14"/>
        <v>27369.173721201758</v>
      </c>
    </row>
    <row r="111" spans="1:19" x14ac:dyDescent="0.2">
      <c r="A111" s="27">
        <v>20021</v>
      </c>
      <c r="B111" s="27">
        <v>1495</v>
      </c>
      <c r="C111" s="27">
        <v>90</v>
      </c>
      <c r="D111" s="27">
        <v>1</v>
      </c>
      <c r="E111" s="27">
        <v>0</v>
      </c>
      <c r="F111" s="27">
        <v>0</v>
      </c>
      <c r="G111" s="27">
        <v>0</v>
      </c>
      <c r="H111" s="27">
        <f t="shared" si="9"/>
        <v>1473.842065250783</v>
      </c>
      <c r="I111" s="27">
        <f t="shared" si="10"/>
        <v>-13.199307277103458</v>
      </c>
      <c r="J111" s="27">
        <f t="shared" si="11"/>
        <v>-47.571976400883749</v>
      </c>
      <c r="K111" s="27">
        <f t="shared" si="12"/>
        <v>1194.5190898668163</v>
      </c>
      <c r="L111" s="27">
        <f t="shared" si="13"/>
        <v>300.48091013318367</v>
      </c>
      <c r="M111" s="27">
        <f t="shared" si="14"/>
        <v>90288.777354466394</v>
      </c>
    </row>
    <row r="112" spans="1:19" x14ac:dyDescent="0.2">
      <c r="A112" s="27">
        <v>20022</v>
      </c>
      <c r="B112" s="27">
        <v>1429</v>
      </c>
      <c r="C112" s="27">
        <v>91</v>
      </c>
      <c r="D112" s="27">
        <v>0</v>
      </c>
      <c r="E112" s="27">
        <v>1</v>
      </c>
      <c r="F112" s="27">
        <v>0</v>
      </c>
      <c r="G112" s="27">
        <v>0</v>
      </c>
      <c r="H112" s="27">
        <f t="shared" si="9"/>
        <v>1488.9815044995858</v>
      </c>
      <c r="I112" s="27">
        <f t="shared" si="10"/>
        <v>-8.7192508301593072</v>
      </c>
      <c r="J112" s="27">
        <f t="shared" si="11"/>
        <v>-69.465888583383276</v>
      </c>
      <c r="K112" s="27">
        <f t="shared" si="12"/>
        <v>1387.5351368296081</v>
      </c>
      <c r="L112" s="27">
        <f t="shared" si="13"/>
        <v>41.464863170391936</v>
      </c>
      <c r="M112" s="27">
        <f t="shared" si="14"/>
        <v>1719.3348777393255</v>
      </c>
    </row>
    <row r="113" spans="1:13" x14ac:dyDescent="0.2">
      <c r="A113" s="27">
        <v>20023</v>
      </c>
      <c r="B113" s="27">
        <v>1443</v>
      </c>
      <c r="C113" s="27">
        <v>92</v>
      </c>
      <c r="D113" s="27">
        <v>0</v>
      </c>
      <c r="E113" s="27">
        <v>0</v>
      </c>
      <c r="F113" s="27">
        <v>1</v>
      </c>
      <c r="G113" s="27">
        <v>0</v>
      </c>
      <c r="H113" s="27">
        <f t="shared" si="9"/>
        <v>1454.6607319522891</v>
      </c>
      <c r="I113" s="27">
        <f t="shared" si="10"/>
        <v>-12.766580951680057</v>
      </c>
      <c r="J113" s="27">
        <f t="shared" si="11"/>
        <v>-3.0924396012836604</v>
      </c>
      <c r="K113" s="27">
        <f t="shared" si="12"/>
        <v>1480.4597935721845</v>
      </c>
      <c r="L113" s="27">
        <f t="shared" si="13"/>
        <v>-37.459793572184481</v>
      </c>
      <c r="M113" s="27">
        <f t="shared" si="14"/>
        <v>1403.2361344706737</v>
      </c>
    </row>
    <row r="114" spans="1:13" x14ac:dyDescent="0.2">
      <c r="A114" s="27">
        <v>20024</v>
      </c>
      <c r="B114" s="27">
        <v>1472</v>
      </c>
      <c r="C114" s="27">
        <v>93</v>
      </c>
      <c r="D114" s="27">
        <v>0</v>
      </c>
      <c r="E114" s="27">
        <v>0</v>
      </c>
      <c r="F114" s="27">
        <v>0</v>
      </c>
      <c r="G114" s="27">
        <v>1</v>
      </c>
      <c r="H114" s="27">
        <f t="shared" si="9"/>
        <v>1395.017785403772</v>
      </c>
      <c r="I114" s="27">
        <f t="shared" si="10"/>
        <v>-20.177239136912014</v>
      </c>
      <c r="J114" s="27">
        <f t="shared" si="11"/>
        <v>92.670750974027143</v>
      </c>
      <c r="K114" s="27">
        <f t="shared" si="12"/>
        <v>1540.5888517906476</v>
      </c>
      <c r="L114" s="27">
        <f t="shared" si="13"/>
        <v>-68.588851790647595</v>
      </c>
      <c r="M114" s="27">
        <f t="shared" si="14"/>
        <v>4704.4305899594219</v>
      </c>
    </row>
    <row r="115" spans="1:13" x14ac:dyDescent="0.2">
      <c r="A115" s="27">
        <v>20031</v>
      </c>
      <c r="B115" s="27">
        <v>1475</v>
      </c>
      <c r="C115" s="27">
        <v>94</v>
      </c>
      <c r="D115" s="27">
        <v>1</v>
      </c>
      <c r="E115" s="27">
        <v>0</v>
      </c>
      <c r="F115" s="27">
        <v>0</v>
      </c>
      <c r="G115" s="27">
        <v>0</v>
      </c>
      <c r="H115" s="27">
        <f t="shared" si="9"/>
        <v>1475.8061164479075</v>
      </c>
      <c r="I115" s="27">
        <f t="shared" si="10"/>
        <v>-4.2156491210837181</v>
      </c>
      <c r="J115" s="27">
        <f t="shared" si="11"/>
        <v>-34.597175130099096</v>
      </c>
      <c r="K115" s="27">
        <f t="shared" si="12"/>
        <v>1327.2685698659761</v>
      </c>
      <c r="L115" s="27">
        <f t="shared" si="13"/>
        <v>147.73143013402387</v>
      </c>
      <c r="M115" s="27">
        <f t="shared" si="14"/>
        <v>21824.575449443975</v>
      </c>
    </row>
    <row r="116" spans="1:13" x14ac:dyDescent="0.2">
      <c r="A116" s="27">
        <v>20032</v>
      </c>
      <c r="B116" s="27">
        <v>1545</v>
      </c>
      <c r="C116" s="27">
        <v>95</v>
      </c>
      <c r="D116" s="27">
        <v>0</v>
      </c>
      <c r="E116" s="27">
        <v>1</v>
      </c>
      <c r="F116" s="27">
        <v>0</v>
      </c>
      <c r="G116" s="27">
        <v>0</v>
      </c>
      <c r="H116" s="27">
        <f t="shared" si="9"/>
        <v>1569.237246749042</v>
      </c>
      <c r="I116" s="27">
        <f t="shared" si="10"/>
        <v>11.221275136449323</v>
      </c>
      <c r="J116" s="27">
        <f t="shared" si="11"/>
        <v>-56.917575772752976</v>
      </c>
      <c r="K116" s="27">
        <f t="shared" si="12"/>
        <v>1402.1245787434405</v>
      </c>
      <c r="L116" s="27">
        <f t="shared" si="13"/>
        <v>142.87542125655955</v>
      </c>
      <c r="M116" s="27">
        <f t="shared" si="14"/>
        <v>20413.385999239348</v>
      </c>
    </row>
    <row r="117" spans="1:13" x14ac:dyDescent="0.2">
      <c r="A117" s="27">
        <v>20033</v>
      </c>
      <c r="B117" s="27">
        <v>1715</v>
      </c>
      <c r="C117" s="27">
        <v>96</v>
      </c>
      <c r="D117" s="27">
        <v>0</v>
      </c>
      <c r="E117" s="27">
        <v>0</v>
      </c>
      <c r="F117" s="27">
        <v>1</v>
      </c>
      <c r="G117" s="27">
        <v>0</v>
      </c>
      <c r="H117" s="27">
        <f t="shared" si="9"/>
        <v>1674.5230480720952</v>
      </c>
      <c r="I117" s="27">
        <f t="shared" si="10"/>
        <v>26.091883001401989</v>
      </c>
      <c r="J117" s="27">
        <f t="shared" si="11"/>
        <v>8.9955279277781326</v>
      </c>
      <c r="K117" s="27">
        <f t="shared" si="12"/>
        <v>1577.3660822842078</v>
      </c>
      <c r="L117" s="27">
        <f t="shared" si="13"/>
        <v>137.63391771579222</v>
      </c>
      <c r="M117" s="27">
        <f t="shared" si="14"/>
        <v>18943.095305797466</v>
      </c>
    </row>
    <row r="118" spans="1:13" x14ac:dyDescent="0.2">
      <c r="A118" s="27">
        <v>20034</v>
      </c>
      <c r="B118" s="27">
        <v>2006</v>
      </c>
      <c r="C118" s="27">
        <v>97</v>
      </c>
      <c r="D118" s="27">
        <v>0</v>
      </c>
      <c r="E118" s="27">
        <v>0</v>
      </c>
      <c r="F118" s="27">
        <v>0</v>
      </c>
      <c r="G118" s="27">
        <v>1</v>
      </c>
      <c r="H118" s="27">
        <f t="shared" si="9"/>
        <v>1845.9924067958959</v>
      </c>
      <c r="I118" s="27">
        <f t="shared" si="10"/>
        <v>49.074526102966317</v>
      </c>
      <c r="J118" s="27">
        <f t="shared" si="11"/>
        <v>111.35280123496381</v>
      </c>
      <c r="K118" s="27">
        <f t="shared" si="12"/>
        <v>1793.2856820475245</v>
      </c>
      <c r="L118" s="27">
        <f t="shared" si="13"/>
        <v>212.71431795247554</v>
      </c>
      <c r="M118" s="27">
        <f t="shared" si="14"/>
        <v>45247.38106198686</v>
      </c>
    </row>
    <row r="119" spans="1:13" x14ac:dyDescent="0.2">
      <c r="A119" s="27">
        <v>20041</v>
      </c>
      <c r="B119" s="27">
        <v>1909</v>
      </c>
      <c r="C119" s="27">
        <v>98</v>
      </c>
      <c r="D119" s="27">
        <v>1</v>
      </c>
      <c r="E119" s="27">
        <v>0</v>
      </c>
      <c r="F119" s="27">
        <v>0</v>
      </c>
      <c r="G119" s="27">
        <v>0</v>
      </c>
      <c r="H119" s="27">
        <f t="shared" si="9"/>
        <v>1928.234442165211</v>
      </c>
      <c r="I119" s="27">
        <f t="shared" si="10"/>
        <v>54.317958926713402</v>
      </c>
      <c r="J119" s="27">
        <f t="shared" si="11"/>
        <v>-30.334911859499933</v>
      </c>
      <c r="K119" s="27">
        <f t="shared" si="12"/>
        <v>1860.4697577687632</v>
      </c>
      <c r="L119" s="27">
        <f t="shared" si="13"/>
        <v>48.530242231236798</v>
      </c>
      <c r="M119" s="27">
        <f t="shared" si="14"/>
        <v>2355.1844110225197</v>
      </c>
    </row>
    <row r="120" spans="1:13" x14ac:dyDescent="0.2">
      <c r="A120" s="27">
        <v>20042</v>
      </c>
      <c r="B120" s="27">
        <v>2014</v>
      </c>
      <c r="C120" s="27">
        <v>99</v>
      </c>
      <c r="D120" s="27">
        <v>0</v>
      </c>
      <c r="E120" s="27">
        <v>1</v>
      </c>
      <c r="F120" s="27">
        <v>0</v>
      </c>
      <c r="G120" s="27">
        <v>0</v>
      </c>
      <c r="H120" s="27">
        <f t="shared" si="9"/>
        <v>2042.9446970150311</v>
      </c>
      <c r="I120" s="27">
        <f t="shared" si="10"/>
        <v>63.865342910289961</v>
      </c>
      <c r="J120" s="27">
        <f t="shared" si="11"/>
        <v>-49.156731789168838</v>
      </c>
      <c r="K120" s="27">
        <f t="shared" si="12"/>
        <v>1925.6348253191713</v>
      </c>
      <c r="L120" s="27">
        <f t="shared" si="13"/>
        <v>88.365174680828659</v>
      </c>
      <c r="M120" s="27">
        <f t="shared" si="14"/>
        <v>7808.4040963733623</v>
      </c>
    </row>
    <row r="121" spans="1:13" x14ac:dyDescent="0.2">
      <c r="A121" s="27">
        <v>20043</v>
      </c>
      <c r="B121" s="27">
        <v>2350</v>
      </c>
      <c r="C121" s="27">
        <v>100</v>
      </c>
      <c r="D121" s="27">
        <v>0</v>
      </c>
      <c r="E121" s="27">
        <v>0</v>
      </c>
      <c r="F121" s="27">
        <v>1</v>
      </c>
      <c r="G121" s="27">
        <v>0</v>
      </c>
      <c r="H121" s="27">
        <f t="shared" si="9"/>
        <v>2266.867885121072</v>
      </c>
      <c r="I121" s="27">
        <f t="shared" si="10"/>
        <v>89.168797337877123</v>
      </c>
      <c r="J121" s="27">
        <f t="shared" si="11"/>
        <v>29.564111153931293</v>
      </c>
      <c r="K121" s="27">
        <f t="shared" si="12"/>
        <v>2115.8055678530995</v>
      </c>
      <c r="L121" s="27">
        <f t="shared" si="13"/>
        <v>234.19443214690045</v>
      </c>
      <c r="M121" s="27">
        <f t="shared" si="14"/>
        <v>54847.032048609159</v>
      </c>
    </row>
    <row r="122" spans="1:13" x14ac:dyDescent="0.2">
      <c r="A122" s="27">
        <v>20044</v>
      </c>
      <c r="B122" s="27">
        <v>3490</v>
      </c>
      <c r="C122" s="27">
        <v>101</v>
      </c>
      <c r="D122" s="27">
        <v>0</v>
      </c>
      <c r="E122" s="27">
        <v>0</v>
      </c>
      <c r="F122" s="27">
        <v>0</v>
      </c>
      <c r="G122" s="27">
        <v>1</v>
      </c>
      <c r="H122" s="27">
        <f t="shared" si="9"/>
        <v>3054.929624592598</v>
      </c>
      <c r="I122" s="27">
        <f t="shared" si="10"/>
        <v>199.65638817988207</v>
      </c>
      <c r="J122" s="27">
        <f t="shared" si="11"/>
        <v>201.16556629415885</v>
      </c>
      <c r="K122" s="27">
        <f t="shared" si="12"/>
        <v>2467.389483693913</v>
      </c>
      <c r="L122" s="27">
        <f t="shared" si="13"/>
        <v>1022.610516306087</v>
      </c>
      <c r="M122" s="27">
        <f t="shared" si="14"/>
        <v>1045732.2680598018</v>
      </c>
    </row>
    <row r="123" spans="1:13" x14ac:dyDescent="0.2">
      <c r="A123" s="27">
        <v>20051</v>
      </c>
      <c r="B123" s="27">
        <v>3243</v>
      </c>
      <c r="C123" s="27">
        <v>102</v>
      </c>
      <c r="D123" s="27">
        <v>1</v>
      </c>
      <c r="E123" s="27">
        <v>0</v>
      </c>
      <c r="F123" s="27">
        <v>0</v>
      </c>
      <c r="G123" s="27">
        <v>0</v>
      </c>
      <c r="H123" s="27">
        <f t="shared" si="9"/>
        <v>3267.3997605637965</v>
      </c>
      <c r="I123" s="27">
        <f t="shared" si="10"/>
        <v>201.6821063375121</v>
      </c>
      <c r="J123" s="27">
        <f t="shared" si="11"/>
        <v>-28.68825319330146</v>
      </c>
      <c r="K123" s="27">
        <f t="shared" si="12"/>
        <v>3224.2511009129798</v>
      </c>
      <c r="L123" s="27">
        <f t="shared" si="13"/>
        <v>18.748899087020163</v>
      </c>
      <c r="M123" s="27">
        <f t="shared" si="14"/>
        <v>351.52121697526553</v>
      </c>
    </row>
    <row r="124" spans="1:13" x14ac:dyDescent="0.2">
      <c r="A124" s="27">
        <v>20052</v>
      </c>
      <c r="B124" s="27">
        <v>3520</v>
      </c>
      <c r="C124" s="27">
        <v>103</v>
      </c>
      <c r="D124" s="27">
        <v>0</v>
      </c>
      <c r="E124" s="27">
        <v>1</v>
      </c>
      <c r="F124" s="27">
        <v>0</v>
      </c>
      <c r="G124" s="27">
        <v>0</v>
      </c>
      <c r="H124" s="27">
        <f t="shared" si="9"/>
        <v>3537.4770336239726</v>
      </c>
      <c r="I124" s="27">
        <f t="shared" si="10"/>
        <v>212.4946596498323</v>
      </c>
      <c r="J124" s="27">
        <f t="shared" si="11"/>
        <v>-40.36746140207093</v>
      </c>
      <c r="K124" s="27">
        <f t="shared" si="12"/>
        <v>3419.9251351121397</v>
      </c>
      <c r="L124" s="27">
        <f t="shared" si="13"/>
        <v>100.07486488786026</v>
      </c>
      <c r="M124" s="27">
        <f t="shared" si="14"/>
        <v>10014.978582323485</v>
      </c>
    </row>
    <row r="125" spans="1:13" x14ac:dyDescent="0.2">
      <c r="A125" s="27">
        <v>20053</v>
      </c>
      <c r="B125" s="27">
        <v>3678</v>
      </c>
      <c r="C125" s="27">
        <v>104</v>
      </c>
      <c r="D125" s="27">
        <v>0</v>
      </c>
      <c r="E125" s="27">
        <v>0</v>
      </c>
      <c r="F125" s="27">
        <v>1</v>
      </c>
      <c r="G125" s="27">
        <v>0</v>
      </c>
      <c r="H125" s="27">
        <f t="shared" si="9"/>
        <v>3680.5780620164796</v>
      </c>
      <c r="I125" s="27">
        <f t="shared" si="10"/>
        <v>201.52425964265331</v>
      </c>
      <c r="J125" s="27">
        <f t="shared" si="11"/>
        <v>20.646530899519938</v>
      </c>
      <c r="K125" s="27">
        <f t="shared" si="12"/>
        <v>3779.5358044277359</v>
      </c>
      <c r="L125" s="27">
        <f t="shared" si="13"/>
        <v>-101.53580442773591</v>
      </c>
      <c r="M125" s="27">
        <f t="shared" si="14"/>
        <v>10309.519580787435</v>
      </c>
    </row>
  </sheetData>
  <mergeCells count="1">
    <mergeCell ref="A18:C19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BF147-6471-4D44-A903-02ADD30D0D9E}">
  <dimension ref="A1:X125"/>
  <sheetViews>
    <sheetView zoomScaleNormal="100" workbookViewId="0">
      <selection activeCell="Q32" sqref="Q32"/>
    </sheetView>
  </sheetViews>
  <sheetFormatPr baseColWidth="10" defaultRowHeight="15" x14ac:dyDescent="0.2"/>
  <cols>
    <col min="16" max="16" width="16.6640625" customWidth="1"/>
  </cols>
  <sheetData>
    <row r="1" spans="1:24" ht="16" thickBot="1" x14ac:dyDescent="0.25">
      <c r="A1" s="64" t="s">
        <v>1</v>
      </c>
      <c r="B1" s="65" t="s">
        <v>2</v>
      </c>
      <c r="C1" s="66" t="s">
        <v>0</v>
      </c>
      <c r="D1" s="67" t="s">
        <v>25</v>
      </c>
      <c r="E1" s="67" t="s">
        <v>26</v>
      </c>
      <c r="F1" s="67" t="s">
        <v>27</v>
      </c>
      <c r="G1" s="67" t="s">
        <v>28</v>
      </c>
      <c r="H1" s="67" t="s">
        <v>30</v>
      </c>
      <c r="I1" s="67" t="s">
        <v>19</v>
      </c>
      <c r="J1" s="67" t="s">
        <v>32</v>
      </c>
      <c r="K1" s="68" t="s">
        <v>22</v>
      </c>
    </row>
    <row r="2" spans="1:24" x14ac:dyDescent="0.2">
      <c r="A2" s="69">
        <v>19794</v>
      </c>
      <c r="B2" s="58">
        <v>19.54</v>
      </c>
      <c r="C2" s="58">
        <v>1</v>
      </c>
      <c r="D2" s="48">
        <v>0</v>
      </c>
      <c r="E2" s="48">
        <v>0</v>
      </c>
      <c r="F2" s="48">
        <v>0</v>
      </c>
      <c r="G2" s="48">
        <v>1</v>
      </c>
      <c r="H2" s="48">
        <f>$A$15+$B$15*C2+SUMPRODUCT(D2:G2,$C$15:$F$15)</f>
        <v>16.37354507146236</v>
      </c>
      <c r="I2" s="48">
        <f>B2-H2</f>
        <v>3.1664549285376395</v>
      </c>
      <c r="J2" s="48">
        <f>I2^2</f>
        <v>10.026436814460308</v>
      </c>
      <c r="K2" s="39">
        <f>SUM(J2:J9)</f>
        <v>28.967697584077499</v>
      </c>
    </row>
    <row r="3" spans="1:24" x14ac:dyDescent="0.2">
      <c r="A3" s="70">
        <v>19801</v>
      </c>
      <c r="B3" s="59">
        <v>23.55</v>
      </c>
      <c r="C3" s="59">
        <v>2</v>
      </c>
      <c r="D3" s="27">
        <v>1</v>
      </c>
      <c r="E3" s="27">
        <v>0</v>
      </c>
      <c r="F3" s="27">
        <v>0</v>
      </c>
      <c r="G3" s="27">
        <v>0</v>
      </c>
      <c r="H3" s="27">
        <f t="shared" ref="H3:H9" si="0">$A$15+$B$15*C3+SUMPRODUCT(D3:G3,$C$15:$F$15)</f>
        <v>23.950543616916562</v>
      </c>
      <c r="I3" s="27">
        <f t="shared" ref="I3:I9" si="1">B3-H3</f>
        <v>-0.40054361691656126</v>
      </c>
      <c r="J3" s="27">
        <f t="shared" ref="J3:J9" si="2">I3^2</f>
        <v>0.16043518905260098</v>
      </c>
      <c r="K3" s="29"/>
    </row>
    <row r="4" spans="1:24" x14ac:dyDescent="0.2">
      <c r="A4" s="70">
        <v>19802</v>
      </c>
      <c r="B4" s="59">
        <v>32.569000000000003</v>
      </c>
      <c r="C4" s="59">
        <v>3</v>
      </c>
      <c r="D4" s="27">
        <v>0</v>
      </c>
      <c r="E4" s="27">
        <v>1</v>
      </c>
      <c r="F4" s="27">
        <v>0</v>
      </c>
      <c r="G4" s="27">
        <v>0</v>
      </c>
      <c r="H4" s="27">
        <f t="shared" si="0"/>
        <v>34.437039853156975</v>
      </c>
      <c r="I4" s="27">
        <f t="shared" si="1"/>
        <v>-1.8680398531569722</v>
      </c>
      <c r="J4" s="27">
        <f t="shared" si="2"/>
        <v>3.4895728929827223</v>
      </c>
      <c r="K4" s="29"/>
    </row>
    <row r="5" spans="1:24" x14ac:dyDescent="0.2">
      <c r="A5" s="70">
        <v>19803</v>
      </c>
      <c r="B5" s="59">
        <v>41.466999999999999</v>
      </c>
      <c r="C5" s="59">
        <v>4</v>
      </c>
      <c r="D5" s="27">
        <v>0</v>
      </c>
      <c r="E5" s="27">
        <v>0</v>
      </c>
      <c r="F5" s="27">
        <v>1</v>
      </c>
      <c r="G5" s="27">
        <v>0</v>
      </c>
      <c r="H5" s="27">
        <f t="shared" si="0"/>
        <v>42.365552950988054</v>
      </c>
      <c r="I5" s="27">
        <f t="shared" si="1"/>
        <v>-0.89855295098805499</v>
      </c>
      <c r="J5" s="27">
        <f t="shared" si="2"/>
        <v>0.80739740572934193</v>
      </c>
      <c r="K5" s="29"/>
    </row>
    <row r="6" spans="1:24" ht="15" customHeight="1" x14ac:dyDescent="0.2">
      <c r="A6" s="70">
        <v>19804</v>
      </c>
      <c r="B6" s="59">
        <v>67.620999999999995</v>
      </c>
      <c r="C6" s="59">
        <v>5</v>
      </c>
      <c r="D6" s="27">
        <v>0</v>
      </c>
      <c r="E6" s="27">
        <v>0</v>
      </c>
      <c r="F6" s="27">
        <v>0</v>
      </c>
      <c r="G6" s="27">
        <v>1</v>
      </c>
      <c r="H6" s="27">
        <f t="shared" si="0"/>
        <v>70.787472393182838</v>
      </c>
      <c r="I6" s="27">
        <f t="shared" si="1"/>
        <v>-3.1664723931828433</v>
      </c>
      <c r="J6" s="27">
        <f t="shared" si="2"/>
        <v>10.026547416789084</v>
      </c>
      <c r="K6" s="29"/>
      <c r="P6" s="97" t="s">
        <v>39</v>
      </c>
      <c r="Q6" s="97"/>
      <c r="R6" s="97"/>
      <c r="S6" s="97"/>
      <c r="T6" s="97"/>
      <c r="U6" s="97"/>
      <c r="V6" s="10"/>
      <c r="W6" s="10"/>
      <c r="X6" s="10"/>
    </row>
    <row r="7" spans="1:24" x14ac:dyDescent="0.2">
      <c r="A7" s="70">
        <v>19811</v>
      </c>
      <c r="B7" s="59">
        <v>78.765000000000001</v>
      </c>
      <c r="C7" s="59">
        <v>6</v>
      </c>
      <c r="D7" s="27">
        <v>1</v>
      </c>
      <c r="E7" s="27">
        <v>0</v>
      </c>
      <c r="F7" s="27">
        <v>0</v>
      </c>
      <c r="G7" s="27">
        <v>0</v>
      </c>
      <c r="H7" s="27">
        <f t="shared" si="0"/>
        <v>78.364470938637055</v>
      </c>
      <c r="I7" s="27">
        <f t="shared" si="1"/>
        <v>0.40052906136294553</v>
      </c>
      <c r="J7" s="27">
        <f t="shared" si="2"/>
        <v>0.16042352899628218</v>
      </c>
      <c r="K7" s="29"/>
      <c r="P7" s="97"/>
      <c r="Q7" s="97"/>
      <c r="R7" s="97"/>
      <c r="S7" s="97"/>
      <c r="T7" s="97"/>
      <c r="U7" s="97"/>
      <c r="V7" s="10"/>
      <c r="W7" s="10"/>
      <c r="X7" s="10"/>
    </row>
    <row r="8" spans="1:24" x14ac:dyDescent="0.2">
      <c r="A8" s="70">
        <v>19812</v>
      </c>
      <c r="B8" s="59">
        <v>90.718999999999994</v>
      </c>
      <c r="C8" s="59">
        <v>7</v>
      </c>
      <c r="D8" s="27">
        <v>0</v>
      </c>
      <c r="E8" s="27">
        <v>1</v>
      </c>
      <c r="F8" s="27">
        <v>0</v>
      </c>
      <c r="G8" s="27">
        <v>0</v>
      </c>
      <c r="H8" s="27">
        <f t="shared" si="0"/>
        <v>88.850967174877468</v>
      </c>
      <c r="I8" s="27">
        <f t="shared" si="1"/>
        <v>1.8680328251225262</v>
      </c>
      <c r="J8" s="27">
        <f t="shared" si="2"/>
        <v>3.4895466357352465</v>
      </c>
      <c r="K8" s="29"/>
      <c r="P8" s="10"/>
      <c r="Q8" s="10"/>
      <c r="R8" s="10"/>
      <c r="S8" s="10"/>
      <c r="T8" s="10"/>
      <c r="U8" s="10"/>
      <c r="V8" s="10"/>
      <c r="W8" s="10"/>
      <c r="X8" s="10"/>
    </row>
    <row r="9" spans="1:24" ht="16" thickBot="1" x14ac:dyDescent="0.25">
      <c r="A9" s="71">
        <v>19813</v>
      </c>
      <c r="B9" s="72">
        <v>97.677999999999997</v>
      </c>
      <c r="C9" s="72">
        <v>8</v>
      </c>
      <c r="D9" s="45">
        <v>0</v>
      </c>
      <c r="E9" s="45">
        <v>0</v>
      </c>
      <c r="F9" s="45">
        <v>1</v>
      </c>
      <c r="G9" s="45">
        <v>0</v>
      </c>
      <c r="H9" s="45">
        <f t="shared" si="0"/>
        <v>96.77948027270854</v>
      </c>
      <c r="I9" s="45">
        <f t="shared" si="1"/>
        <v>0.89851972729145757</v>
      </c>
      <c r="J9" s="45">
        <f t="shared" si="2"/>
        <v>0.80733770033191532</v>
      </c>
      <c r="K9" s="46"/>
      <c r="P9" s="51" t="s">
        <v>38</v>
      </c>
      <c r="Q9" s="51" t="s">
        <v>1</v>
      </c>
      <c r="R9" s="51" t="s">
        <v>30</v>
      </c>
      <c r="S9" s="10"/>
      <c r="T9" s="10"/>
      <c r="U9" s="10"/>
      <c r="V9" s="10"/>
      <c r="W9" s="10"/>
      <c r="X9" s="10"/>
    </row>
    <row r="10" spans="1:24" x14ac:dyDescent="0.2">
      <c r="P10" s="62">
        <v>1</v>
      </c>
      <c r="Q10" s="62">
        <v>20054</v>
      </c>
      <c r="R10" s="83">
        <f>$H$125+$I$125*P10+J122</f>
        <v>4083.2678879532918</v>
      </c>
      <c r="S10" s="10"/>
      <c r="T10" s="10"/>
      <c r="U10" s="10"/>
      <c r="V10" s="10"/>
      <c r="W10" s="10"/>
      <c r="X10" s="10"/>
    </row>
    <row r="11" spans="1:24" x14ac:dyDescent="0.2">
      <c r="P11" s="62">
        <v>2</v>
      </c>
      <c r="Q11" s="62">
        <v>20061</v>
      </c>
      <c r="R11" s="83">
        <f t="shared" ref="R11:R13" si="3">$H$125+$I$125*P11+J123</f>
        <v>4054.9383281084847</v>
      </c>
      <c r="S11" s="10"/>
      <c r="T11" s="10"/>
      <c r="U11" s="10"/>
      <c r="V11" s="10"/>
      <c r="W11" s="10"/>
      <c r="X11" s="10"/>
    </row>
    <row r="12" spans="1:24" x14ac:dyDescent="0.2">
      <c r="K12" s="78" t="s">
        <v>21</v>
      </c>
      <c r="L12" s="79" t="s">
        <v>36</v>
      </c>
      <c r="M12" s="79" t="s">
        <v>37</v>
      </c>
      <c r="P12" s="62">
        <v>3</v>
      </c>
      <c r="Q12" s="62">
        <v>20062</v>
      </c>
      <c r="R12" s="83">
        <f t="shared" si="3"/>
        <v>4244.7833795423685</v>
      </c>
      <c r="S12" s="10"/>
      <c r="T12" s="10"/>
      <c r="U12" s="10"/>
      <c r="V12" s="10"/>
      <c r="W12" s="10"/>
      <c r="X12" s="10"/>
    </row>
    <row r="13" spans="1:24" x14ac:dyDescent="0.2">
      <c r="K13" s="76">
        <v>0.68344001062908732</v>
      </c>
      <c r="L13" s="77">
        <v>0.15808943570770312</v>
      </c>
      <c r="M13" s="77">
        <v>0.27744173385950771</v>
      </c>
      <c r="P13" s="62">
        <v>4</v>
      </c>
      <c r="Q13" s="62">
        <v>20063</v>
      </c>
      <c r="R13" s="83">
        <f t="shared" si="3"/>
        <v>4507.3216314866131</v>
      </c>
    </row>
    <row r="14" spans="1:24" x14ac:dyDescent="0.2">
      <c r="A14" s="52" t="s">
        <v>24</v>
      </c>
      <c r="B14" s="52" t="s">
        <v>0</v>
      </c>
      <c r="C14" s="52" t="s">
        <v>25</v>
      </c>
      <c r="D14" s="52" t="s">
        <v>26</v>
      </c>
      <c r="E14" s="52" t="s">
        <v>27</v>
      </c>
      <c r="F14" s="52" t="s">
        <v>28</v>
      </c>
      <c r="G14" s="52" t="s">
        <v>29</v>
      </c>
    </row>
    <row r="15" spans="1:24" x14ac:dyDescent="0.2">
      <c r="A15" s="62">
        <v>-4.727034274526976</v>
      </c>
      <c r="B15" s="62">
        <v>13.603481830430121</v>
      </c>
      <c r="C15" s="62">
        <v>1.4706142305832934</v>
      </c>
      <c r="D15" s="62">
        <v>-1.6463713636064106</v>
      </c>
      <c r="E15" s="62">
        <v>-7.3213400962054545</v>
      </c>
      <c r="F15" s="62">
        <v>7.4970975155592132</v>
      </c>
      <c r="G15" s="63">
        <f>SUM(C15:F15)</f>
        <v>2.8633064186323054E-7</v>
      </c>
    </row>
    <row r="18" spans="1:14" ht="16" customHeight="1" x14ac:dyDescent="0.2">
      <c r="A18" s="96" t="s">
        <v>33</v>
      </c>
      <c r="B18" s="96"/>
      <c r="C18" s="96"/>
    </row>
    <row r="19" spans="1:14" x14ac:dyDescent="0.2">
      <c r="A19" s="96"/>
      <c r="B19" s="96"/>
      <c r="C19" s="96"/>
    </row>
    <row r="21" spans="1:14" x14ac:dyDescent="0.2">
      <c r="A21" s="73" t="s">
        <v>1</v>
      </c>
      <c r="B21" s="73" t="s">
        <v>2</v>
      </c>
      <c r="C21" s="60" t="s">
        <v>0</v>
      </c>
      <c r="D21" s="61" t="s">
        <v>25</v>
      </c>
      <c r="E21" s="61" t="s">
        <v>26</v>
      </c>
      <c r="F21" s="61" t="s">
        <v>27</v>
      </c>
      <c r="G21" s="61" t="s">
        <v>28</v>
      </c>
    </row>
    <row r="22" spans="1:14" x14ac:dyDescent="0.2">
      <c r="A22" s="27">
        <v>19794</v>
      </c>
      <c r="B22" s="27">
        <v>19.539999959999999</v>
      </c>
      <c r="C22" s="27">
        <v>1</v>
      </c>
      <c r="D22" s="27">
        <v>0</v>
      </c>
      <c r="E22" s="27">
        <v>0</v>
      </c>
      <c r="F22" s="27">
        <v>0</v>
      </c>
      <c r="G22" s="27">
        <v>1</v>
      </c>
    </row>
    <row r="23" spans="1:14" x14ac:dyDescent="0.2">
      <c r="A23" s="27">
        <v>19801</v>
      </c>
      <c r="B23" s="27">
        <v>23.54999995</v>
      </c>
      <c r="C23" s="27">
        <v>2</v>
      </c>
      <c r="D23" s="27">
        <v>1</v>
      </c>
      <c r="E23" s="27">
        <v>0</v>
      </c>
      <c r="F23" s="27">
        <v>0</v>
      </c>
      <c r="G23" s="27">
        <v>0</v>
      </c>
    </row>
    <row r="24" spans="1:14" x14ac:dyDescent="0.2">
      <c r="A24" s="27">
        <v>19802</v>
      </c>
      <c r="B24" s="27">
        <v>32.568999890000001</v>
      </c>
      <c r="C24" s="27">
        <v>3</v>
      </c>
      <c r="D24" s="27">
        <v>0</v>
      </c>
      <c r="E24" s="27">
        <v>1</v>
      </c>
      <c r="F24" s="27">
        <v>0</v>
      </c>
      <c r="G24" s="27">
        <v>0</v>
      </c>
      <c r="J24" s="52" t="s">
        <v>34</v>
      </c>
    </row>
    <row r="25" spans="1:14" x14ac:dyDescent="0.2">
      <c r="A25" s="27">
        <v>19803</v>
      </c>
      <c r="B25" s="27">
        <v>41.466999889999997</v>
      </c>
      <c r="C25" s="27">
        <v>4</v>
      </c>
      <c r="D25" s="27">
        <v>0</v>
      </c>
      <c r="E25" s="27">
        <v>0</v>
      </c>
      <c r="F25" s="27">
        <v>1</v>
      </c>
      <c r="G25" s="27">
        <v>0</v>
      </c>
      <c r="J25" s="27">
        <f>E15</f>
        <v>-7.3213400962054545</v>
      </c>
    </row>
    <row r="26" spans="1:14" x14ac:dyDescent="0.2">
      <c r="A26" s="27">
        <v>19804</v>
      </c>
      <c r="B26" s="27">
        <v>67.620999810000001</v>
      </c>
      <c r="C26" s="27">
        <v>5</v>
      </c>
      <c r="D26" s="27">
        <v>0</v>
      </c>
      <c r="E26" s="27">
        <v>0</v>
      </c>
      <c r="F26" s="27">
        <v>0</v>
      </c>
      <c r="G26" s="27">
        <v>1</v>
      </c>
      <c r="J26" s="27">
        <f>F15</f>
        <v>7.4970975155592132</v>
      </c>
    </row>
    <row r="27" spans="1:14" x14ac:dyDescent="0.2">
      <c r="A27" s="27">
        <v>19811</v>
      </c>
      <c r="B27" s="27">
        <v>78.764999869999997</v>
      </c>
      <c r="C27" s="27">
        <v>6</v>
      </c>
      <c r="D27" s="27">
        <v>1</v>
      </c>
      <c r="E27" s="27">
        <v>0</v>
      </c>
      <c r="F27" s="27">
        <v>0</v>
      </c>
      <c r="G27" s="27">
        <v>0</v>
      </c>
      <c r="J27" s="74">
        <f>C15</f>
        <v>1.4706142305832934</v>
      </c>
    </row>
    <row r="28" spans="1:14" x14ac:dyDescent="0.2">
      <c r="A28" s="27">
        <v>19812</v>
      </c>
      <c r="B28" s="27">
        <v>90.718999859999997</v>
      </c>
      <c r="C28" s="27">
        <v>7</v>
      </c>
      <c r="D28" s="27">
        <v>0</v>
      </c>
      <c r="E28" s="27">
        <v>1</v>
      </c>
      <c r="F28" s="27">
        <v>0</v>
      </c>
      <c r="G28" s="27">
        <v>0</v>
      </c>
      <c r="H28" s="52" t="s">
        <v>35</v>
      </c>
      <c r="I28" s="52" t="s">
        <v>0</v>
      </c>
      <c r="J28" s="27">
        <f>D15</f>
        <v>-1.6463713636064106</v>
      </c>
      <c r="K28" s="52" t="s">
        <v>30</v>
      </c>
      <c r="L28" s="52" t="s">
        <v>19</v>
      </c>
      <c r="M28" s="52" t="s">
        <v>31</v>
      </c>
      <c r="N28" s="52" t="s">
        <v>22</v>
      </c>
    </row>
    <row r="29" spans="1:14" x14ac:dyDescent="0.2">
      <c r="A29" s="27">
        <v>19813</v>
      </c>
      <c r="B29" s="27">
        <v>97.677999970000002</v>
      </c>
      <c r="C29" s="27">
        <v>8</v>
      </c>
      <c r="D29" s="27">
        <v>0</v>
      </c>
      <c r="E29" s="27">
        <v>0</v>
      </c>
      <c r="F29" s="27">
        <v>1</v>
      </c>
      <c r="G29" s="27">
        <v>0</v>
      </c>
      <c r="H29" s="27">
        <f>B29-J25</f>
        <v>104.99934006620546</v>
      </c>
      <c r="I29" s="27">
        <f>B15</f>
        <v>13.603481830430121</v>
      </c>
      <c r="J29" s="27">
        <f>E15</f>
        <v>-7.3213400962054545</v>
      </c>
      <c r="K29" s="27"/>
      <c r="L29" s="27"/>
      <c r="M29" s="27"/>
    </row>
    <row r="30" spans="1:14" x14ac:dyDescent="0.2">
      <c r="A30" s="27">
        <v>19814</v>
      </c>
      <c r="B30" s="27">
        <v>133.553</v>
      </c>
      <c r="C30" s="27">
        <v>9</v>
      </c>
      <c r="D30" s="27">
        <v>0</v>
      </c>
      <c r="E30" s="27">
        <v>0</v>
      </c>
      <c r="F30" s="27">
        <v>0</v>
      </c>
      <c r="G30" s="27">
        <v>1</v>
      </c>
      <c r="H30" s="27">
        <f>$K$13*(B30-J26)+(1-$K$13)*(H29+I29)</f>
        <v>123.69655537278462</v>
      </c>
      <c r="I30" s="27">
        <f>$L$13*(H30-H29)+(1-$L$13)*I29</f>
        <v>14.408747281319958</v>
      </c>
      <c r="J30" s="27">
        <f>$M$13*(B30-H30)+(1-$M$13)*J26</f>
        <v>8.1516788689935229</v>
      </c>
      <c r="K30" s="27">
        <f>H29+I29+J26</f>
        <v>126.09991941219481</v>
      </c>
      <c r="L30" s="27">
        <f>B30-K30</f>
        <v>7.4530805878051893</v>
      </c>
      <c r="M30" s="27">
        <f>L30^2</f>
        <v>55.548410248318547</v>
      </c>
      <c r="N30" s="75">
        <f>SUM(M30:M125)</f>
        <v>5740486.5252971398</v>
      </c>
    </row>
    <row r="31" spans="1:14" x14ac:dyDescent="0.2">
      <c r="A31" s="27">
        <v>19821</v>
      </c>
      <c r="B31" s="27">
        <v>131.0189996</v>
      </c>
      <c r="C31" s="27">
        <v>10</v>
      </c>
      <c r="D31" s="27">
        <v>1</v>
      </c>
      <c r="E31" s="27">
        <v>0</v>
      </c>
      <c r="F31" s="27">
        <v>0</v>
      </c>
      <c r="G31" s="27">
        <v>0</v>
      </c>
      <c r="H31" s="27">
        <f t="shared" ref="H31:H94" si="4">$K$13*(B31-J27)+(1-$K$13)*(H30+I30)</f>
        <v>132.25716301410529</v>
      </c>
      <c r="I31" s="27">
        <f t="shared" ref="I31:I94" si="5">$L$13*(H31-H30)+(1-$L$13)*I30</f>
        <v>13.484218185692619</v>
      </c>
      <c r="J31" s="27">
        <f t="shared" ref="J31:J94" si="6">$M$13*(B31-H31)+(1-$M$13)*J27</f>
        <v>0.71908626420102029</v>
      </c>
      <c r="K31" s="27">
        <f t="shared" ref="K31:K94" si="7">H30+I30+J27</f>
        <v>139.57591688468787</v>
      </c>
      <c r="L31" s="27">
        <f t="shared" ref="L31:L94" si="8">B31-K31</f>
        <v>-8.5569172846878701</v>
      </c>
      <c r="M31" s="27">
        <f t="shared" ref="M31:M94" si="9">L31^2</f>
        <v>73.220833416990033</v>
      </c>
    </row>
    <row r="32" spans="1:14" x14ac:dyDescent="0.2">
      <c r="A32" s="27">
        <v>19822</v>
      </c>
      <c r="B32" s="27">
        <v>142.6809998</v>
      </c>
      <c r="C32" s="27">
        <v>11</v>
      </c>
      <c r="D32" s="27">
        <v>0</v>
      </c>
      <c r="E32" s="27">
        <v>1</v>
      </c>
      <c r="F32" s="27">
        <v>0</v>
      </c>
      <c r="G32" s="27">
        <v>0</v>
      </c>
      <c r="H32" s="27">
        <f t="shared" si="4"/>
        <v>144.77499016563357</v>
      </c>
      <c r="I32" s="27">
        <f t="shared" si="5"/>
        <v>13.331441972428594</v>
      </c>
      <c r="J32" s="27">
        <f t="shared" si="6"/>
        <v>-1.7705595556372891</v>
      </c>
      <c r="K32" s="27">
        <f t="shared" si="7"/>
        <v>144.09500983619148</v>
      </c>
      <c r="L32" s="27">
        <f t="shared" si="8"/>
        <v>-1.4140100361914847</v>
      </c>
      <c r="M32" s="27">
        <f t="shared" si="9"/>
        <v>1.9994243824502438</v>
      </c>
    </row>
    <row r="33" spans="1:13" x14ac:dyDescent="0.2">
      <c r="A33" s="27">
        <v>19823</v>
      </c>
      <c r="B33" s="27">
        <v>175.80799959999999</v>
      </c>
      <c r="C33" s="27">
        <v>12</v>
      </c>
      <c r="D33" s="27">
        <v>0</v>
      </c>
      <c r="E33" s="27">
        <v>0</v>
      </c>
      <c r="F33" s="27">
        <v>1</v>
      </c>
      <c r="G33" s="27">
        <v>0</v>
      </c>
      <c r="H33" s="27">
        <f t="shared" si="4"/>
        <v>175.20808834557027</v>
      </c>
      <c r="I33" s="27">
        <f t="shared" si="5"/>
        <v>16.035033151940691</v>
      </c>
      <c r="J33" s="27">
        <f t="shared" si="6"/>
        <v>-5.1236543871482665</v>
      </c>
      <c r="K33" s="27">
        <f t="shared" si="7"/>
        <v>150.7850920418567</v>
      </c>
      <c r="L33" s="27">
        <f t="shared" si="8"/>
        <v>25.022907558143288</v>
      </c>
      <c r="M33" s="27">
        <f t="shared" si="9"/>
        <v>626.1459026633845</v>
      </c>
    </row>
    <row r="34" spans="1:13" x14ac:dyDescent="0.2">
      <c r="A34" s="27">
        <v>19824</v>
      </c>
      <c r="B34" s="27">
        <v>214.2929997</v>
      </c>
      <c r="C34" s="27">
        <v>13</v>
      </c>
      <c r="D34" s="27">
        <v>0</v>
      </c>
      <c r="E34" s="27">
        <v>0</v>
      </c>
      <c r="F34" s="27">
        <v>0</v>
      </c>
      <c r="G34" s="27">
        <v>1</v>
      </c>
      <c r="H34" s="27">
        <f t="shared" si="4"/>
        <v>201.4251470083494</v>
      </c>
      <c r="I34" s="27">
        <f t="shared" si="5"/>
        <v>17.644703819310575</v>
      </c>
      <c r="J34" s="27">
        <f t="shared" si="6"/>
        <v>9.4601423115343248</v>
      </c>
      <c r="K34" s="27">
        <f t="shared" si="7"/>
        <v>199.39480036650448</v>
      </c>
      <c r="L34" s="27">
        <f t="shared" si="8"/>
        <v>14.898199333495512</v>
      </c>
      <c r="M34" s="27">
        <f t="shared" si="9"/>
        <v>221.95634338056612</v>
      </c>
    </row>
    <row r="35" spans="1:13" x14ac:dyDescent="0.2">
      <c r="A35" s="27">
        <v>19831</v>
      </c>
      <c r="B35" s="27">
        <v>227.98199990000001</v>
      </c>
      <c r="C35" s="27">
        <v>14</v>
      </c>
      <c r="D35" s="27">
        <v>1</v>
      </c>
      <c r="E35" s="27">
        <v>0</v>
      </c>
      <c r="F35" s="27">
        <v>0</v>
      </c>
      <c r="G35" s="27">
        <v>0</v>
      </c>
      <c r="H35" s="27">
        <f t="shared" si="4"/>
        <v>224.66931776033925</v>
      </c>
      <c r="I35" s="27">
        <f t="shared" si="5"/>
        <v>18.529920386961784</v>
      </c>
      <c r="J35" s="27">
        <f t="shared" si="6"/>
        <v>1.4386580008194358</v>
      </c>
      <c r="K35" s="27">
        <f t="shared" si="7"/>
        <v>219.78893709186099</v>
      </c>
      <c r="L35" s="27">
        <f t="shared" si="8"/>
        <v>8.1930628081390182</v>
      </c>
      <c r="M35" s="27">
        <f t="shared" si="9"/>
        <v>67.126278178110809</v>
      </c>
    </row>
    <row r="36" spans="1:13" x14ac:dyDescent="0.2">
      <c r="A36" s="27">
        <v>19832</v>
      </c>
      <c r="B36" s="27">
        <v>267.28399940000003</v>
      </c>
      <c r="C36" s="27">
        <v>15</v>
      </c>
      <c r="D36" s="27">
        <v>0</v>
      </c>
      <c r="E36" s="27">
        <v>1</v>
      </c>
      <c r="F36" s="27">
        <v>0</v>
      </c>
      <c r="G36" s="27">
        <v>0</v>
      </c>
      <c r="H36" s="27">
        <f t="shared" si="4"/>
        <v>260.86979887536887</v>
      </c>
      <c r="I36" s="27">
        <f t="shared" si="5"/>
        <v>21.323449361100728</v>
      </c>
      <c r="J36" s="27">
        <f t="shared" si="6"/>
        <v>0.50023447225647177</v>
      </c>
      <c r="K36" s="27">
        <f t="shared" si="7"/>
        <v>241.42867859166375</v>
      </c>
      <c r="L36" s="27">
        <f t="shared" si="8"/>
        <v>25.855320808336273</v>
      </c>
      <c r="M36" s="27">
        <f t="shared" si="9"/>
        <v>668.49761410198664</v>
      </c>
    </row>
    <row r="37" spans="1:13" x14ac:dyDescent="0.2">
      <c r="A37" s="27">
        <v>19833</v>
      </c>
      <c r="B37" s="27">
        <v>273.2099991</v>
      </c>
      <c r="C37" s="27">
        <v>16</v>
      </c>
      <c r="D37" s="27">
        <v>0</v>
      </c>
      <c r="E37" s="27">
        <v>0</v>
      </c>
      <c r="F37" s="27">
        <v>1</v>
      </c>
      <c r="G37" s="27">
        <v>0</v>
      </c>
      <c r="H37" s="27">
        <f t="shared" si="4"/>
        <v>279.55544675996947</v>
      </c>
      <c r="I37" s="27">
        <f t="shared" si="5"/>
        <v>20.906440814171873</v>
      </c>
      <c r="J37" s="27">
        <f t="shared" si="6"/>
        <v>-5.4626308311776626</v>
      </c>
      <c r="K37" s="27">
        <f t="shared" si="7"/>
        <v>277.06959384932128</v>
      </c>
      <c r="L37" s="27">
        <f t="shared" si="8"/>
        <v>-3.8595947493212748</v>
      </c>
      <c r="M37" s="27">
        <f t="shared" si="9"/>
        <v>14.896471628988355</v>
      </c>
    </row>
    <row r="38" spans="1:13" x14ac:dyDescent="0.2">
      <c r="A38" s="27">
        <v>19834</v>
      </c>
      <c r="B38" s="27">
        <v>316.2279997</v>
      </c>
      <c r="C38" s="27">
        <v>17</v>
      </c>
      <c r="D38" s="27">
        <v>0</v>
      </c>
      <c r="E38" s="27">
        <v>0</v>
      </c>
      <c r="F38" s="27">
        <v>0</v>
      </c>
      <c r="G38" s="27">
        <v>1</v>
      </c>
      <c r="H38" s="27">
        <f t="shared" si="4"/>
        <v>304.7716396510699</v>
      </c>
      <c r="I38" s="27">
        <f t="shared" si="5"/>
        <v>21.58776708805361</v>
      </c>
      <c r="J38" s="27">
        <f t="shared" si="6"/>
        <v>10.01397642175851</v>
      </c>
      <c r="K38" s="27">
        <f t="shared" si="7"/>
        <v>309.92202988567561</v>
      </c>
      <c r="L38" s="27">
        <f t="shared" si="8"/>
        <v>6.305969814324385</v>
      </c>
      <c r="M38" s="27">
        <f t="shared" si="9"/>
        <v>39.76525529917032</v>
      </c>
    </row>
    <row r="39" spans="1:13" x14ac:dyDescent="0.2">
      <c r="A39" s="27">
        <v>19841</v>
      </c>
      <c r="B39" s="27">
        <v>300.10199929999999</v>
      </c>
      <c r="C39" s="27">
        <v>18</v>
      </c>
      <c r="D39" s="27">
        <v>1</v>
      </c>
      <c r="E39" s="27">
        <v>0</v>
      </c>
      <c r="F39" s="27">
        <v>0</v>
      </c>
      <c r="G39" s="27">
        <v>0</v>
      </c>
      <c r="H39" s="27">
        <f t="shared" si="4"/>
        <v>307.43080748046498</v>
      </c>
      <c r="I39" s="27">
        <f t="shared" si="5"/>
        <v>18.595355512515034</v>
      </c>
      <c r="J39" s="27">
        <f t="shared" si="6"/>
        <v>-0.99380301807071181</v>
      </c>
      <c r="K39" s="27">
        <f t="shared" si="7"/>
        <v>327.79806473994296</v>
      </c>
      <c r="L39" s="27">
        <f t="shared" si="8"/>
        <v>-27.69606543994297</v>
      </c>
      <c r="M39" s="27">
        <f t="shared" si="9"/>
        <v>767.07204085360343</v>
      </c>
    </row>
    <row r="40" spans="1:13" x14ac:dyDescent="0.2">
      <c r="A40" s="27">
        <v>19842</v>
      </c>
      <c r="B40" s="27">
        <v>422.14299970000002</v>
      </c>
      <c r="C40" s="27">
        <v>19</v>
      </c>
      <c r="D40" s="27">
        <v>0</v>
      </c>
      <c r="E40" s="27">
        <v>1</v>
      </c>
      <c r="F40" s="27">
        <v>0</v>
      </c>
      <c r="G40" s="27">
        <v>0</v>
      </c>
      <c r="H40" s="27">
        <f t="shared" si="4"/>
        <v>391.37437464062401</v>
      </c>
      <c r="I40" s="27">
        <f t="shared" si="5"/>
        <v>28.926217416398629</v>
      </c>
      <c r="J40" s="27">
        <f t="shared" si="6"/>
        <v>8.8979492378837168</v>
      </c>
      <c r="K40" s="27">
        <f t="shared" si="7"/>
        <v>326.52639746523647</v>
      </c>
      <c r="L40" s="27">
        <f t="shared" si="8"/>
        <v>95.616602234763548</v>
      </c>
      <c r="M40" s="27">
        <f t="shared" si="9"/>
        <v>9142.5346229209899</v>
      </c>
    </row>
    <row r="41" spans="1:13" x14ac:dyDescent="0.2">
      <c r="A41" s="27">
        <v>19843</v>
      </c>
      <c r="B41" s="27">
        <v>477.39899919999999</v>
      </c>
      <c r="C41" s="27">
        <v>20</v>
      </c>
      <c r="D41" s="27">
        <v>0</v>
      </c>
      <c r="E41" s="27">
        <v>0</v>
      </c>
      <c r="F41" s="27">
        <v>1</v>
      </c>
      <c r="G41" s="27">
        <v>0</v>
      </c>
      <c r="H41" s="27">
        <f t="shared" si="4"/>
        <v>463.05730851504586</v>
      </c>
      <c r="I41" s="27">
        <f t="shared" si="5"/>
        <v>35.685602593961782</v>
      </c>
      <c r="J41" s="27">
        <f t="shared" si="6"/>
        <v>3.1914468169096377E-2</v>
      </c>
      <c r="K41" s="27">
        <f t="shared" si="7"/>
        <v>414.83796122584499</v>
      </c>
      <c r="L41" s="27">
        <f t="shared" si="8"/>
        <v>62.561037974154999</v>
      </c>
      <c r="M41" s="27">
        <f t="shared" si="9"/>
        <v>3913.8834724036637</v>
      </c>
    </row>
    <row r="42" spans="1:13" x14ac:dyDescent="0.2">
      <c r="A42" s="27">
        <v>19844</v>
      </c>
      <c r="B42" s="27">
        <v>698.29599949999999</v>
      </c>
      <c r="C42" s="27">
        <v>21</v>
      </c>
      <c r="D42" s="27">
        <v>0</v>
      </c>
      <c r="E42" s="27">
        <v>0</v>
      </c>
      <c r="F42" s="27">
        <v>0</v>
      </c>
      <c r="G42" s="27">
        <v>1</v>
      </c>
      <c r="H42" s="27">
        <f t="shared" si="4"/>
        <v>628.28152380788856</v>
      </c>
      <c r="I42" s="27">
        <f t="shared" si="5"/>
        <v>56.164288777886568</v>
      </c>
      <c r="J42" s="27">
        <f t="shared" si="6"/>
        <v>26.660618971761352</v>
      </c>
      <c r="K42" s="27">
        <f t="shared" si="7"/>
        <v>508.75688753076616</v>
      </c>
      <c r="L42" s="27">
        <f t="shared" si="8"/>
        <v>189.53911196923383</v>
      </c>
      <c r="M42" s="27">
        <f t="shared" si="9"/>
        <v>35925.074966085762</v>
      </c>
    </row>
    <row r="43" spans="1:13" x14ac:dyDescent="0.2">
      <c r="A43" s="27">
        <v>19851</v>
      </c>
      <c r="B43" s="27">
        <v>435.34399989999997</v>
      </c>
      <c r="C43" s="27">
        <v>22</v>
      </c>
      <c r="D43" s="27">
        <v>1</v>
      </c>
      <c r="E43" s="27">
        <v>0</v>
      </c>
      <c r="F43" s="27">
        <v>0</v>
      </c>
      <c r="G43" s="27">
        <v>0</v>
      </c>
      <c r="H43" s="27">
        <f t="shared" si="4"/>
        <v>514.87887182131749</v>
      </c>
      <c r="I43" s="27">
        <f t="shared" si="5"/>
        <v>29.357546797751933</v>
      </c>
      <c r="J43" s="27">
        <f t="shared" si="6"/>
        <v>-22.784373353766572</v>
      </c>
      <c r="K43" s="27">
        <f t="shared" si="7"/>
        <v>683.45200956770441</v>
      </c>
      <c r="L43" s="27">
        <f t="shared" si="8"/>
        <v>-248.10800966770444</v>
      </c>
      <c r="M43" s="27">
        <f t="shared" si="9"/>
        <v>61557.584461269718</v>
      </c>
    </row>
    <row r="44" spans="1:13" x14ac:dyDescent="0.2">
      <c r="A44" s="27">
        <v>19852</v>
      </c>
      <c r="B44" s="27">
        <v>374.92899990000001</v>
      </c>
      <c r="C44" s="27">
        <v>23</v>
      </c>
      <c r="D44" s="27">
        <v>0</v>
      </c>
      <c r="E44" s="27">
        <v>1</v>
      </c>
      <c r="F44" s="27">
        <v>0</v>
      </c>
      <c r="G44" s="27">
        <v>0</v>
      </c>
      <c r="H44" s="27">
        <f t="shared" si="4"/>
        <v>422.44374004840898</v>
      </c>
      <c r="I44" s="27">
        <f t="shared" si="5"/>
        <v>10.103410969186557</v>
      </c>
      <c r="J44" s="27">
        <f t="shared" si="6"/>
        <v>-6.7532851171271755</v>
      </c>
      <c r="K44" s="27">
        <f t="shared" si="7"/>
        <v>553.13436785695319</v>
      </c>
      <c r="L44" s="27">
        <f t="shared" si="8"/>
        <v>-178.20536795695318</v>
      </c>
      <c r="M44" s="27">
        <f t="shared" si="9"/>
        <v>31757.153168673078</v>
      </c>
    </row>
    <row r="45" spans="1:13" x14ac:dyDescent="0.2">
      <c r="A45" s="27">
        <v>19853</v>
      </c>
      <c r="B45" s="27">
        <v>409.70899960000003</v>
      </c>
      <c r="C45" s="27">
        <v>24</v>
      </c>
      <c r="D45" s="27">
        <v>0</v>
      </c>
      <c r="E45" s="27">
        <v>0</v>
      </c>
      <c r="F45" s="27">
        <v>1</v>
      </c>
      <c r="G45" s="27">
        <v>0</v>
      </c>
      <c r="H45" s="27">
        <f t="shared" si="4"/>
        <v>416.9168329455407</v>
      </c>
      <c r="I45" s="27">
        <f t="shared" si="5"/>
        <v>7.6324228052434933</v>
      </c>
      <c r="J45" s="27">
        <f t="shared" si="6"/>
        <v>-1.9766937179721238</v>
      </c>
      <c r="K45" s="27">
        <f t="shared" si="7"/>
        <v>432.5790654857646</v>
      </c>
      <c r="L45" s="27">
        <f t="shared" si="8"/>
        <v>-22.870065885764575</v>
      </c>
      <c r="M45" s="27">
        <f t="shared" si="9"/>
        <v>523.0399136192126</v>
      </c>
    </row>
    <row r="46" spans="1:13" x14ac:dyDescent="0.2">
      <c r="A46" s="27">
        <v>19854</v>
      </c>
      <c r="B46" s="27">
        <v>533.88999939999997</v>
      </c>
      <c r="C46" s="27">
        <v>25</v>
      </c>
      <c r="D46" s="27">
        <v>0</v>
      </c>
      <c r="E46" s="27">
        <v>0</v>
      </c>
      <c r="F46" s="27">
        <v>0</v>
      </c>
      <c r="G46" s="27">
        <v>1</v>
      </c>
      <c r="H46" s="27">
        <f t="shared" si="4"/>
        <v>481.05616103915793</v>
      </c>
      <c r="I46" s="27">
        <f t="shared" si="5"/>
        <v>16.565567575871121</v>
      </c>
      <c r="J46" s="27">
        <f t="shared" si="6"/>
        <v>33.922162339753186</v>
      </c>
      <c r="K46" s="27">
        <f t="shared" si="7"/>
        <v>451.20987472254558</v>
      </c>
      <c r="L46" s="27">
        <f t="shared" si="8"/>
        <v>82.680124677454387</v>
      </c>
      <c r="M46" s="27">
        <f t="shared" si="9"/>
        <v>6836.0030166794022</v>
      </c>
    </row>
    <row r="47" spans="1:13" x14ac:dyDescent="0.2">
      <c r="A47" s="27">
        <v>19861</v>
      </c>
      <c r="B47" s="27">
        <v>408.9429998</v>
      </c>
      <c r="C47" s="27">
        <v>26</v>
      </c>
      <c r="D47" s="27">
        <v>1</v>
      </c>
      <c r="E47" s="27">
        <v>0</v>
      </c>
      <c r="F47" s="27">
        <v>0</v>
      </c>
      <c r="G47" s="27">
        <v>0</v>
      </c>
      <c r="H47" s="27">
        <f t="shared" si="4"/>
        <v>452.58688961818694</v>
      </c>
      <c r="I47" s="27">
        <f t="shared" si="5"/>
        <v>9.4460352916730894</v>
      </c>
      <c r="J47" s="27">
        <f t="shared" si="6"/>
        <v>-28.57167376912631</v>
      </c>
      <c r="K47" s="27">
        <f t="shared" si="7"/>
        <v>474.83735526126247</v>
      </c>
      <c r="L47" s="27">
        <f t="shared" si="8"/>
        <v>-65.894355461262478</v>
      </c>
      <c r="M47" s="27">
        <f t="shared" si="9"/>
        <v>4342.0660816552117</v>
      </c>
    </row>
    <row r="48" spans="1:13" x14ac:dyDescent="0.2">
      <c r="A48" s="27">
        <v>19862</v>
      </c>
      <c r="B48" s="27">
        <v>448.27899930000001</v>
      </c>
      <c r="C48" s="27">
        <v>27</v>
      </c>
      <c r="D48" s="27">
        <v>0</v>
      </c>
      <c r="E48" s="27">
        <v>1</v>
      </c>
      <c r="F48" s="27">
        <v>0</v>
      </c>
      <c r="G48" s="27">
        <v>0</v>
      </c>
      <c r="H48" s="27">
        <f t="shared" si="4"/>
        <v>457.24840709709633</v>
      </c>
      <c r="I48" s="27">
        <f t="shared" si="5"/>
        <v>8.6896535705198215</v>
      </c>
      <c r="J48" s="27">
        <f t="shared" si="6"/>
        <v>-7.3681300359031949</v>
      </c>
      <c r="K48" s="27">
        <f t="shared" si="7"/>
        <v>455.27963979273284</v>
      </c>
      <c r="L48" s="27">
        <f t="shared" si="8"/>
        <v>-7.0006404927328276</v>
      </c>
      <c r="M48" s="27">
        <f t="shared" si="9"/>
        <v>49.008967308490526</v>
      </c>
    </row>
    <row r="49" spans="1:13" x14ac:dyDescent="0.2">
      <c r="A49" s="27">
        <v>19863</v>
      </c>
      <c r="B49" s="27">
        <v>510.78599930000001</v>
      </c>
      <c r="C49" s="27">
        <v>28</v>
      </c>
      <c r="D49" s="27">
        <v>0</v>
      </c>
      <c r="E49" s="27">
        <v>0</v>
      </c>
      <c r="F49" s="27">
        <v>1</v>
      </c>
      <c r="G49" s="27">
        <v>0</v>
      </c>
      <c r="H49" s="27">
        <f t="shared" si="4"/>
        <v>497.93988789884651</v>
      </c>
      <c r="I49" s="27">
        <f t="shared" si="5"/>
        <v>13.748804379120434</v>
      </c>
      <c r="J49" s="27">
        <f t="shared" si="6"/>
        <v>2.1357710349396779</v>
      </c>
      <c r="K49" s="27">
        <f t="shared" si="7"/>
        <v>463.961366949644</v>
      </c>
      <c r="L49" s="27">
        <f t="shared" si="8"/>
        <v>46.824632350356012</v>
      </c>
      <c r="M49" s="27">
        <f t="shared" si="9"/>
        <v>2192.5461947460067</v>
      </c>
    </row>
    <row r="50" spans="1:13" x14ac:dyDescent="0.2">
      <c r="A50" s="27">
        <v>19864</v>
      </c>
      <c r="B50" s="27">
        <v>662.25299840000002</v>
      </c>
      <c r="C50" s="27">
        <v>29</v>
      </c>
      <c r="D50" s="27">
        <v>0</v>
      </c>
      <c r="E50" s="27">
        <v>0</v>
      </c>
      <c r="F50" s="27">
        <v>0</v>
      </c>
      <c r="G50" s="27">
        <v>1</v>
      </c>
      <c r="H50" s="27">
        <f t="shared" si="4"/>
        <v>591.40660026432784</v>
      </c>
      <c r="I50" s="27">
        <f t="shared" si="5"/>
        <v>26.351363468482827</v>
      </c>
      <c r="J50" s="27">
        <f t="shared" si="6"/>
        <v>44.166486340410259</v>
      </c>
      <c r="K50" s="27">
        <f t="shared" si="7"/>
        <v>545.61085461772018</v>
      </c>
      <c r="L50" s="27">
        <f t="shared" si="8"/>
        <v>116.64214378227985</v>
      </c>
      <c r="M50" s="27">
        <f t="shared" si="9"/>
        <v>13605.389706126045</v>
      </c>
    </row>
    <row r="51" spans="1:13" x14ac:dyDescent="0.2">
      <c r="A51" s="27">
        <v>19871</v>
      </c>
      <c r="B51" s="27">
        <v>575.32699969999999</v>
      </c>
      <c r="C51" s="27">
        <v>30</v>
      </c>
      <c r="D51" s="27">
        <v>1</v>
      </c>
      <c r="E51" s="27">
        <v>0</v>
      </c>
      <c r="F51" s="27">
        <v>0</v>
      </c>
      <c r="G51" s="27">
        <v>0</v>
      </c>
      <c r="H51" s="27">
        <f t="shared" si="4"/>
        <v>608.28597024768669</v>
      </c>
      <c r="I51" s="27">
        <f t="shared" si="5"/>
        <v>24.853941363392536</v>
      </c>
      <c r="J51" s="27">
        <f t="shared" si="6"/>
        <v>-29.788892994326339</v>
      </c>
      <c r="K51" s="27">
        <f t="shared" si="7"/>
        <v>589.18628996368443</v>
      </c>
      <c r="L51" s="27">
        <f t="shared" si="8"/>
        <v>-13.859290263684443</v>
      </c>
      <c r="M51" s="27">
        <f t="shared" si="9"/>
        <v>192.0799266130584</v>
      </c>
    </row>
    <row r="52" spans="1:13" x14ac:dyDescent="0.2">
      <c r="A52" s="27">
        <v>19872</v>
      </c>
      <c r="B52" s="27">
        <v>637.06399920000001</v>
      </c>
      <c r="C52" s="27">
        <v>31</v>
      </c>
      <c r="D52" s="27">
        <v>0</v>
      </c>
      <c r="E52" s="27">
        <v>1</v>
      </c>
      <c r="F52" s="27">
        <v>0</v>
      </c>
      <c r="G52" s="27">
        <v>0</v>
      </c>
      <c r="H52" s="27">
        <f t="shared" si="4"/>
        <v>640.85746494461489</v>
      </c>
      <c r="I52" s="27">
        <f t="shared" si="5"/>
        <v>26.074005014935292</v>
      </c>
      <c r="J52" s="27">
        <f t="shared" si="6"/>
        <v>-6.376368976962496</v>
      </c>
      <c r="K52" s="27">
        <f t="shared" si="7"/>
        <v>625.77178157517608</v>
      </c>
      <c r="L52" s="27">
        <f t="shared" si="8"/>
        <v>11.292217624823934</v>
      </c>
      <c r="M52" s="27">
        <f t="shared" si="9"/>
        <v>127.51417888638429</v>
      </c>
    </row>
    <row r="53" spans="1:13" x14ac:dyDescent="0.2">
      <c r="A53" s="27">
        <v>19873</v>
      </c>
      <c r="B53" s="27">
        <v>786.42399980000005</v>
      </c>
      <c r="C53" s="27">
        <v>32</v>
      </c>
      <c r="D53" s="27">
        <v>0</v>
      </c>
      <c r="E53" s="27">
        <v>0</v>
      </c>
      <c r="F53" s="27">
        <v>1</v>
      </c>
      <c r="G53" s="27">
        <v>0</v>
      </c>
      <c r="H53" s="27">
        <f t="shared" si="4"/>
        <v>747.13777444498328</v>
      </c>
      <c r="I53" s="27">
        <f t="shared" si="5"/>
        <v>38.75377443123763</v>
      </c>
      <c r="J53" s="27">
        <f t="shared" si="6"/>
        <v>12.442857495170305</v>
      </c>
      <c r="K53" s="27">
        <f t="shared" si="7"/>
        <v>669.06724099448991</v>
      </c>
      <c r="L53" s="27">
        <f t="shared" si="8"/>
        <v>117.35675880551014</v>
      </c>
      <c r="M53" s="27">
        <f t="shared" si="9"/>
        <v>13772.608837334681</v>
      </c>
    </row>
    <row r="54" spans="1:13" x14ac:dyDescent="0.2">
      <c r="A54" s="27">
        <v>19874</v>
      </c>
      <c r="B54" s="27">
        <v>1042.441998</v>
      </c>
      <c r="C54" s="27">
        <v>33</v>
      </c>
      <c r="D54" s="27">
        <v>0</v>
      </c>
      <c r="E54" s="27">
        <v>0</v>
      </c>
      <c r="F54" s="27">
        <v>0</v>
      </c>
      <c r="G54" s="27">
        <v>1</v>
      </c>
      <c r="H54" s="27">
        <f t="shared" si="4"/>
        <v>931.04324665833417</v>
      </c>
      <c r="I54" s="27">
        <f t="shared" si="5"/>
        <v>61.700724425626973</v>
      </c>
      <c r="J54" s="27">
        <f t="shared" si="6"/>
        <v>62.819522513660509</v>
      </c>
      <c r="K54" s="27">
        <f t="shared" si="7"/>
        <v>830.0580352166312</v>
      </c>
      <c r="L54" s="27">
        <f t="shared" si="8"/>
        <v>212.38396278336882</v>
      </c>
      <c r="M54" s="27">
        <f t="shared" si="9"/>
        <v>45106.947647567387</v>
      </c>
    </row>
    <row r="55" spans="1:13" x14ac:dyDescent="0.2">
      <c r="A55" s="27">
        <v>19881</v>
      </c>
      <c r="B55" s="27">
        <v>867.16099929999996</v>
      </c>
      <c r="C55" s="27">
        <v>34</v>
      </c>
      <c r="D55" s="27">
        <v>1</v>
      </c>
      <c r="E55" s="27">
        <v>0</v>
      </c>
      <c r="F55" s="27">
        <v>0</v>
      </c>
      <c r="G55" s="27">
        <v>0</v>
      </c>
      <c r="H55" s="27">
        <f t="shared" si="4"/>
        <v>927.27446485776954</v>
      </c>
      <c r="I55" s="27">
        <f t="shared" si="5"/>
        <v>51.35068713026638</v>
      </c>
      <c r="J55" s="27">
        <f t="shared" si="6"/>
        <v>-38.202194984876492</v>
      </c>
      <c r="K55" s="27">
        <f t="shared" si="7"/>
        <v>962.95507808963475</v>
      </c>
      <c r="L55" s="27">
        <f t="shared" si="8"/>
        <v>-95.794078789634796</v>
      </c>
      <c r="M55" s="27">
        <f t="shared" si="9"/>
        <v>9176.5055311547585</v>
      </c>
    </row>
    <row r="56" spans="1:13" x14ac:dyDescent="0.2">
      <c r="A56" s="27">
        <v>19882</v>
      </c>
      <c r="B56" s="27">
        <v>993.05099870000004</v>
      </c>
      <c r="C56" s="27">
        <v>35</v>
      </c>
      <c r="D56" s="27">
        <v>0</v>
      </c>
      <c r="E56" s="27">
        <v>1</v>
      </c>
      <c r="F56" s="27">
        <v>0</v>
      </c>
      <c r="G56" s="27">
        <v>0</v>
      </c>
      <c r="H56" s="27">
        <f t="shared" si="4"/>
        <v>992.84221849958442</v>
      </c>
      <c r="I56" s="27">
        <f t="shared" si="5"/>
        <v>53.598255152495959</v>
      </c>
      <c r="J56" s="27">
        <f t="shared" si="6"/>
        <v>-4.5493737714672022</v>
      </c>
      <c r="K56" s="27">
        <f t="shared" si="7"/>
        <v>972.24878301107344</v>
      </c>
      <c r="L56" s="27">
        <f t="shared" si="8"/>
        <v>20.802215688926594</v>
      </c>
      <c r="M56" s="27">
        <f t="shared" si="9"/>
        <v>432.73217756862374</v>
      </c>
    </row>
    <row r="57" spans="1:13" x14ac:dyDescent="0.2">
      <c r="A57" s="27">
        <v>19883</v>
      </c>
      <c r="B57" s="27">
        <v>1168.7189980000001</v>
      </c>
      <c r="C57" s="27">
        <v>36</v>
      </c>
      <c r="D57" s="27">
        <v>0</v>
      </c>
      <c r="E57" s="27">
        <v>0</v>
      </c>
      <c r="F57" s="27">
        <v>1</v>
      </c>
      <c r="G57" s="27">
        <v>0</v>
      </c>
      <c r="H57" s="27">
        <f t="shared" si="4"/>
        <v>1121.5065629733763</v>
      </c>
      <c r="I57" s="27">
        <f t="shared" si="5"/>
        <v>65.465410854083672</v>
      </c>
      <c r="J57" s="27">
        <f t="shared" si="6"/>
        <v>22.08938937105934</v>
      </c>
      <c r="K57" s="27">
        <f t="shared" si="7"/>
        <v>1058.8833311472506</v>
      </c>
      <c r="L57" s="27">
        <f t="shared" si="8"/>
        <v>109.83566685274945</v>
      </c>
      <c r="M57" s="27">
        <f t="shared" si="9"/>
        <v>12063.873712988165</v>
      </c>
    </row>
    <row r="58" spans="1:13" x14ac:dyDescent="0.2">
      <c r="A58" s="27">
        <v>19884</v>
      </c>
      <c r="B58" s="27">
        <v>1405.1369970000001</v>
      </c>
      <c r="C58" s="27">
        <v>37</v>
      </c>
      <c r="D58" s="27">
        <v>0</v>
      </c>
      <c r="E58" s="27">
        <v>0</v>
      </c>
      <c r="F58" s="27">
        <v>0</v>
      </c>
      <c r="G58" s="27">
        <v>1</v>
      </c>
      <c r="H58" s="27">
        <f t="shared" si="4"/>
        <v>1293.1413044489454</v>
      </c>
      <c r="I58" s="27">
        <f t="shared" si="5"/>
        <v>82.249660421498874</v>
      </c>
      <c r="J58" s="27">
        <f t="shared" si="6"/>
        <v>76.463044393405113</v>
      </c>
      <c r="K58" s="27">
        <f t="shared" si="7"/>
        <v>1249.7914963411206</v>
      </c>
      <c r="L58" s="27">
        <f t="shared" si="8"/>
        <v>155.34550065887947</v>
      </c>
      <c r="M58" s="27">
        <f t="shared" si="9"/>
        <v>24132.224574957923</v>
      </c>
    </row>
    <row r="59" spans="1:13" x14ac:dyDescent="0.2">
      <c r="A59" s="27">
        <v>19891</v>
      </c>
      <c r="B59" s="27">
        <v>1246.9169999999999</v>
      </c>
      <c r="C59" s="27">
        <v>38</v>
      </c>
      <c r="D59" s="27">
        <v>1</v>
      </c>
      <c r="E59" s="27">
        <v>0</v>
      </c>
      <c r="F59" s="27">
        <v>0</v>
      </c>
      <c r="G59" s="27">
        <v>0</v>
      </c>
      <c r="H59" s="27">
        <f t="shared" si="4"/>
        <v>1313.6956255003452</v>
      </c>
      <c r="I59" s="27">
        <f t="shared" si="5"/>
        <v>72.496279034684662</v>
      </c>
      <c r="J59" s="27">
        <f t="shared" si="6"/>
        <v>-46.130489414603886</v>
      </c>
      <c r="K59" s="27">
        <f t="shared" si="7"/>
        <v>1337.1887698855678</v>
      </c>
      <c r="L59" s="27">
        <f t="shared" si="8"/>
        <v>-90.271769885567892</v>
      </c>
      <c r="M59" s="27">
        <f t="shared" si="9"/>
        <v>8148.9924382729223</v>
      </c>
    </row>
    <row r="60" spans="1:13" x14ac:dyDescent="0.2">
      <c r="A60" s="27">
        <v>19892</v>
      </c>
      <c r="B60" s="27">
        <v>1248.211998</v>
      </c>
      <c r="C60" s="27">
        <v>39</v>
      </c>
      <c r="D60" s="27">
        <v>0</v>
      </c>
      <c r="E60" s="27">
        <v>1</v>
      </c>
      <c r="F60" s="27">
        <v>0</v>
      </c>
      <c r="G60" s="27">
        <v>0</v>
      </c>
      <c r="H60" s="27">
        <f t="shared" si="4"/>
        <v>1295.0001398048557</v>
      </c>
      <c r="I60" s="27">
        <f t="shared" si="5"/>
        <v>58.079824407301814</v>
      </c>
      <c r="J60" s="27">
        <f t="shared" si="6"/>
        <v>-16.268170810740067</v>
      </c>
      <c r="K60" s="27">
        <f t="shared" si="7"/>
        <v>1381.6425307635627</v>
      </c>
      <c r="L60" s="27">
        <f t="shared" si="8"/>
        <v>-133.43053276356272</v>
      </c>
      <c r="M60" s="27">
        <f t="shared" si="9"/>
        <v>17803.707073568185</v>
      </c>
    </row>
    <row r="61" spans="1:13" x14ac:dyDescent="0.2">
      <c r="A61" s="27">
        <v>19893</v>
      </c>
      <c r="B61" s="27">
        <v>1383.7469980000001</v>
      </c>
      <c r="C61" s="27">
        <v>40</v>
      </c>
      <c r="D61" s="27">
        <v>0</v>
      </c>
      <c r="E61" s="27">
        <v>0</v>
      </c>
      <c r="F61" s="27">
        <v>1</v>
      </c>
      <c r="G61" s="27">
        <v>0</v>
      </c>
      <c r="H61" s="27">
        <f t="shared" si="4"/>
        <v>1358.9422696035365</v>
      </c>
      <c r="I61" s="27">
        <f t="shared" si="5"/>
        <v>59.006592958571133</v>
      </c>
      <c r="J61" s="27">
        <f t="shared" si="6"/>
        <v>22.84273773828388</v>
      </c>
      <c r="K61" s="27">
        <f t="shared" si="7"/>
        <v>1375.1693535832169</v>
      </c>
      <c r="L61" s="27">
        <f t="shared" si="8"/>
        <v>8.5776444167831869</v>
      </c>
      <c r="M61" s="27">
        <f t="shared" si="9"/>
        <v>73.575983740771775</v>
      </c>
    </row>
    <row r="62" spans="1:13" x14ac:dyDescent="0.2">
      <c r="A62" s="27">
        <v>19894</v>
      </c>
      <c r="B62" s="27">
        <v>1493.3829989999999</v>
      </c>
      <c r="C62" s="27">
        <v>41</v>
      </c>
      <c r="D62" s="27">
        <v>0</v>
      </c>
      <c r="E62" s="27">
        <v>0</v>
      </c>
      <c r="F62" s="27">
        <v>0</v>
      </c>
      <c r="G62" s="27">
        <v>1</v>
      </c>
      <c r="H62" s="27">
        <f t="shared" si="4"/>
        <v>1417.2456656980555</v>
      </c>
      <c r="I62" s="27">
        <f t="shared" si="5"/>
        <v>58.895424963141707</v>
      </c>
      <c r="J62" s="27">
        <f t="shared" si="6"/>
        <v>76.372678543452992</v>
      </c>
      <c r="K62" s="27">
        <f t="shared" si="7"/>
        <v>1494.4119069555129</v>
      </c>
      <c r="L62" s="27">
        <f t="shared" si="8"/>
        <v>-1.0289079555129774</v>
      </c>
      <c r="M62" s="27">
        <f t="shared" si="9"/>
        <v>1.0586515809178951</v>
      </c>
    </row>
    <row r="63" spans="1:13" x14ac:dyDescent="0.2">
      <c r="A63" s="27">
        <v>19901</v>
      </c>
      <c r="B63" s="27">
        <v>1346.202</v>
      </c>
      <c r="C63" s="27">
        <v>42</v>
      </c>
      <c r="D63" s="27">
        <v>1</v>
      </c>
      <c r="E63" s="27">
        <v>0</v>
      </c>
      <c r="F63" s="27">
        <v>0</v>
      </c>
      <c r="G63" s="27">
        <v>0</v>
      </c>
      <c r="H63" s="27">
        <f t="shared" si="4"/>
        <v>1418.8629393344168</v>
      </c>
      <c r="I63" s="27">
        <f t="shared" si="5"/>
        <v>49.840354341510555</v>
      </c>
      <c r="J63" s="27">
        <f t="shared" si="6"/>
        <v>-53.49114344042961</v>
      </c>
      <c r="K63" s="27">
        <f t="shared" si="7"/>
        <v>1430.0106012465933</v>
      </c>
      <c r="L63" s="27">
        <f t="shared" si="8"/>
        <v>-83.808601246593298</v>
      </c>
      <c r="M63" s="27">
        <f t="shared" si="9"/>
        <v>7023.88164291048</v>
      </c>
    </row>
    <row r="64" spans="1:13" x14ac:dyDescent="0.2">
      <c r="A64" s="27">
        <v>19902</v>
      </c>
      <c r="B64" s="27">
        <v>1364.759998</v>
      </c>
      <c r="C64" s="27">
        <v>43</v>
      </c>
      <c r="D64" s="27">
        <v>0</v>
      </c>
      <c r="E64" s="27">
        <v>1</v>
      </c>
      <c r="F64" s="27">
        <v>0</v>
      </c>
      <c r="G64" s="27">
        <v>0</v>
      </c>
      <c r="H64" s="27">
        <f t="shared" si="4"/>
        <v>1408.7826054061572</v>
      </c>
      <c r="I64" s="27">
        <f t="shared" si="5"/>
        <v>40.367526545725418</v>
      </c>
      <c r="J64" s="27">
        <f t="shared" si="6"/>
        <v>-23.968409822066384</v>
      </c>
      <c r="K64" s="27">
        <f t="shared" si="7"/>
        <v>1452.4351228651874</v>
      </c>
      <c r="L64" s="27">
        <f t="shared" si="8"/>
        <v>-87.675124865187399</v>
      </c>
      <c r="M64" s="27">
        <f t="shared" si="9"/>
        <v>7686.9275201262017</v>
      </c>
    </row>
    <row r="65" spans="1:13" x14ac:dyDescent="0.2">
      <c r="A65" s="27">
        <v>19903</v>
      </c>
      <c r="B65" s="27">
        <v>1354.0899959999999</v>
      </c>
      <c r="C65" s="27">
        <v>44</v>
      </c>
      <c r="D65" s="27">
        <v>0</v>
      </c>
      <c r="E65" s="27">
        <v>0</v>
      </c>
      <c r="F65" s="27">
        <v>1</v>
      </c>
      <c r="G65" s="27">
        <v>0</v>
      </c>
      <c r="H65" s="27">
        <f t="shared" si="4"/>
        <v>1368.5705907038753</v>
      </c>
      <c r="I65" s="27">
        <f t="shared" si="5"/>
        <v>27.628752340242343</v>
      </c>
      <c r="J65" s="27">
        <f t="shared" si="6"/>
        <v>12.487687672116413</v>
      </c>
      <c r="K65" s="27">
        <f t="shared" si="7"/>
        <v>1471.9928696901666</v>
      </c>
      <c r="L65" s="27">
        <f t="shared" si="8"/>
        <v>-117.90287369016664</v>
      </c>
      <c r="M65" s="27">
        <f t="shared" si="9"/>
        <v>13901.08762439939</v>
      </c>
    </row>
    <row r="66" spans="1:13" x14ac:dyDescent="0.2">
      <c r="A66" s="27">
        <v>19904</v>
      </c>
      <c r="B66" s="27">
        <v>1675.505997</v>
      </c>
      <c r="C66" s="27">
        <v>45</v>
      </c>
      <c r="D66" s="27">
        <v>0</v>
      </c>
      <c r="E66" s="27">
        <v>0</v>
      </c>
      <c r="F66" s="27">
        <v>0</v>
      </c>
      <c r="G66" s="27">
        <v>1</v>
      </c>
      <c r="H66" s="27">
        <f t="shared" si="4"/>
        <v>1534.8925413569912</v>
      </c>
      <c r="I66" s="27">
        <f t="shared" si="5"/>
        <v>49.554681798021079</v>
      </c>
      <c r="J66" s="27">
        <f t="shared" si="6"/>
        <v>94.195751126435923</v>
      </c>
      <c r="K66" s="27">
        <f t="shared" si="7"/>
        <v>1472.5720215875706</v>
      </c>
      <c r="L66" s="27">
        <f t="shared" si="8"/>
        <v>202.93397541242939</v>
      </c>
      <c r="M66" s="27">
        <f t="shared" si="9"/>
        <v>41182.198376692497</v>
      </c>
    </row>
    <row r="67" spans="1:13" x14ac:dyDescent="0.2">
      <c r="A67" s="27">
        <v>19911</v>
      </c>
      <c r="B67" s="27">
        <v>1597.6779979999999</v>
      </c>
      <c r="C67" s="27">
        <v>46</v>
      </c>
      <c r="D67" s="27">
        <v>1</v>
      </c>
      <c r="E67" s="27">
        <v>0</v>
      </c>
      <c r="F67" s="27">
        <v>0</v>
      </c>
      <c r="G67" s="27">
        <v>0</v>
      </c>
      <c r="H67" s="27">
        <f t="shared" si="4"/>
        <v>1630.0476516971908</v>
      </c>
      <c r="I67" s="27">
        <f t="shared" si="5"/>
        <v>56.763627814283517</v>
      </c>
      <c r="J67" s="27">
        <f t="shared" si="6"/>
        <v>-47.631160704369648</v>
      </c>
      <c r="K67" s="27">
        <f t="shared" si="7"/>
        <v>1530.9560797145825</v>
      </c>
      <c r="L67" s="27">
        <f t="shared" si="8"/>
        <v>66.72191828541736</v>
      </c>
      <c r="M67" s="27">
        <f t="shared" si="9"/>
        <v>4451.8143796859113</v>
      </c>
    </row>
    <row r="68" spans="1:13" x14ac:dyDescent="0.2">
      <c r="A68" s="27">
        <v>19912</v>
      </c>
      <c r="B68" s="27">
        <v>1528.6039960000001</v>
      </c>
      <c r="C68" s="27">
        <v>47</v>
      </c>
      <c r="D68" s="27">
        <v>0</v>
      </c>
      <c r="E68" s="27">
        <v>1</v>
      </c>
      <c r="F68" s="27">
        <v>0</v>
      </c>
      <c r="G68" s="27">
        <v>0</v>
      </c>
      <c r="H68" s="27">
        <f t="shared" si="4"/>
        <v>1595.0670622503485</v>
      </c>
      <c r="I68" s="27">
        <f t="shared" si="5"/>
        <v>42.259836278027223</v>
      </c>
      <c r="J68" s="27">
        <f t="shared" si="6"/>
        <v>-35.758200981293037</v>
      </c>
      <c r="K68" s="27">
        <f t="shared" si="7"/>
        <v>1662.842869689408</v>
      </c>
      <c r="L68" s="27">
        <f t="shared" si="8"/>
        <v>-134.23887368940791</v>
      </c>
      <c r="M68" s="27">
        <f t="shared" si="9"/>
        <v>18020.075209400813</v>
      </c>
    </row>
    <row r="69" spans="1:13" x14ac:dyDescent="0.2">
      <c r="A69" s="27">
        <v>19913</v>
      </c>
      <c r="B69" s="27">
        <v>1507.060997</v>
      </c>
      <c r="C69" s="27">
        <v>48</v>
      </c>
      <c r="D69" s="27">
        <v>0</v>
      </c>
      <c r="E69" s="27">
        <v>0</v>
      </c>
      <c r="F69" s="27">
        <v>1</v>
      </c>
      <c r="G69" s="27">
        <v>0</v>
      </c>
      <c r="H69" s="27">
        <f t="shared" si="4"/>
        <v>1539.7633840078511</v>
      </c>
      <c r="I69" s="27">
        <f t="shared" si="5"/>
        <v>26.83607532181718</v>
      </c>
      <c r="J69" s="27">
        <f t="shared" si="6"/>
        <v>-4.9925000334392067E-2</v>
      </c>
      <c r="K69" s="27">
        <f t="shared" si="7"/>
        <v>1649.8145862004922</v>
      </c>
      <c r="L69" s="27">
        <f t="shared" si="8"/>
        <v>-142.75358920049212</v>
      </c>
      <c r="M69" s="27">
        <f t="shared" si="9"/>
        <v>20378.587229622859</v>
      </c>
    </row>
    <row r="70" spans="1:13" x14ac:dyDescent="0.2">
      <c r="A70" s="27">
        <v>19914</v>
      </c>
      <c r="B70" s="27">
        <v>1862.6120000000001</v>
      </c>
      <c r="C70" s="27">
        <v>49</v>
      </c>
      <c r="D70" s="27">
        <v>0</v>
      </c>
      <c r="E70" s="27">
        <v>0</v>
      </c>
      <c r="F70" s="27">
        <v>0</v>
      </c>
      <c r="G70" s="27">
        <v>1</v>
      </c>
      <c r="H70" s="27">
        <f t="shared" si="4"/>
        <v>1704.5291281206767</v>
      </c>
      <c r="I70" s="27">
        <f t="shared" si="5"/>
        <v>48.641298828338094</v>
      </c>
      <c r="J70" s="27">
        <f t="shared" si="6"/>
        <v>111.92070467940877</v>
      </c>
      <c r="K70" s="27">
        <f t="shared" si="7"/>
        <v>1660.7952104561041</v>
      </c>
      <c r="L70" s="27">
        <f t="shared" si="8"/>
        <v>201.81678954389599</v>
      </c>
      <c r="M70" s="27">
        <f t="shared" si="9"/>
        <v>40730.016541805206</v>
      </c>
    </row>
    <row r="71" spans="1:13" x14ac:dyDescent="0.2">
      <c r="A71" s="27">
        <v>19921</v>
      </c>
      <c r="B71" s="27">
        <v>1716.0249980000001</v>
      </c>
      <c r="C71" s="27">
        <v>50</v>
      </c>
      <c r="D71" s="27">
        <v>1</v>
      </c>
      <c r="E71" s="27">
        <v>0</v>
      </c>
      <c r="F71" s="27">
        <v>0</v>
      </c>
      <c r="G71" s="27">
        <v>0</v>
      </c>
      <c r="H71" s="27">
        <f t="shared" si="4"/>
        <v>1760.3367955713484</v>
      </c>
      <c r="I71" s="27">
        <f t="shared" si="5"/>
        <v>49.774225999916204</v>
      </c>
      <c r="J71" s="27">
        <f t="shared" si="6"/>
        <v>-46.710230841434878</v>
      </c>
      <c r="K71" s="27">
        <f t="shared" si="7"/>
        <v>1705.539266244645</v>
      </c>
      <c r="L71" s="27">
        <f t="shared" si="8"/>
        <v>10.485731755355118</v>
      </c>
      <c r="M71" s="27">
        <f t="shared" si="9"/>
        <v>109.95057044526273</v>
      </c>
    </row>
    <row r="72" spans="1:13" x14ac:dyDescent="0.2">
      <c r="A72" s="27">
        <v>19922</v>
      </c>
      <c r="B72" s="27">
        <v>1740.1709980000001</v>
      </c>
      <c r="C72" s="27">
        <v>51</v>
      </c>
      <c r="D72" s="27">
        <v>0</v>
      </c>
      <c r="E72" s="27">
        <v>1</v>
      </c>
      <c r="F72" s="27">
        <v>0</v>
      </c>
      <c r="G72" s="27">
        <v>0</v>
      </c>
      <c r="H72" s="27">
        <f t="shared" si="4"/>
        <v>1786.7497963770529</v>
      </c>
      <c r="I72" s="27">
        <f t="shared" si="5"/>
        <v>46.081063091522701</v>
      </c>
      <c r="J72" s="27">
        <f t="shared" si="6"/>
        <v>-38.760286284168316</v>
      </c>
      <c r="K72" s="27">
        <f t="shared" si="7"/>
        <v>1774.3528205899715</v>
      </c>
      <c r="L72" s="27">
        <f t="shared" si="8"/>
        <v>-34.181822589971489</v>
      </c>
      <c r="M72" s="27">
        <f t="shared" si="9"/>
        <v>1168.3969955722853</v>
      </c>
    </row>
    <row r="73" spans="1:13" x14ac:dyDescent="0.2">
      <c r="A73" s="27">
        <v>19923</v>
      </c>
      <c r="B73" s="27">
        <v>1767.733997</v>
      </c>
      <c r="C73" s="27">
        <v>52</v>
      </c>
      <c r="D73" s="27">
        <v>0</v>
      </c>
      <c r="E73" s="27">
        <v>0</v>
      </c>
      <c r="F73" s="27">
        <v>1</v>
      </c>
      <c r="G73" s="27">
        <v>0</v>
      </c>
      <c r="H73" s="27">
        <f t="shared" si="4"/>
        <v>1788.3751798338913</v>
      </c>
      <c r="I73" s="27">
        <f t="shared" si="5"/>
        <v>39.053089784073016</v>
      </c>
      <c r="J73" s="27">
        <f t="shared" si="6"/>
        <v>-5.7627992760245661</v>
      </c>
      <c r="K73" s="27">
        <f t="shared" si="7"/>
        <v>1832.7809344682412</v>
      </c>
      <c r="L73" s="27">
        <f t="shared" si="8"/>
        <v>-65.04693746824114</v>
      </c>
      <c r="M73" s="27">
        <f t="shared" si="9"/>
        <v>4231.1040739972732</v>
      </c>
    </row>
    <row r="74" spans="1:13" x14ac:dyDescent="0.2">
      <c r="A74" s="27">
        <v>19924</v>
      </c>
      <c r="B74" s="27">
        <v>2000.2919999999999</v>
      </c>
      <c r="C74" s="27">
        <v>53</v>
      </c>
      <c r="D74" s="27">
        <v>0</v>
      </c>
      <c r="E74" s="27">
        <v>0</v>
      </c>
      <c r="F74" s="27">
        <v>0</v>
      </c>
      <c r="G74" s="27">
        <v>1</v>
      </c>
      <c r="H74" s="27">
        <f t="shared" si="4"/>
        <v>1869.0791717519362</v>
      </c>
      <c r="I74" s="27">
        <f t="shared" si="5"/>
        <v>45.637657399149404</v>
      </c>
      <c r="J74" s="27">
        <f t="shared" si="6"/>
        <v>117.27314489212827</v>
      </c>
      <c r="K74" s="27">
        <f t="shared" si="7"/>
        <v>1939.3489742973732</v>
      </c>
      <c r="L74" s="27">
        <f t="shared" si="8"/>
        <v>60.943025702626755</v>
      </c>
      <c r="M74" s="27">
        <f t="shared" si="9"/>
        <v>3714.0523817910253</v>
      </c>
    </row>
    <row r="75" spans="1:13" x14ac:dyDescent="0.2">
      <c r="A75" s="27">
        <v>19931</v>
      </c>
      <c r="B75" s="27">
        <v>1973.8939969999999</v>
      </c>
      <c r="C75" s="27">
        <v>54</v>
      </c>
      <c r="D75" s="27">
        <v>1</v>
      </c>
      <c r="E75" s="27">
        <v>0</v>
      </c>
      <c r="F75" s="27">
        <v>0</v>
      </c>
      <c r="G75" s="27">
        <v>0</v>
      </c>
      <c r="H75" s="27">
        <f t="shared" si="4"/>
        <v>1987.0845140375043</v>
      </c>
      <c r="I75" s="27">
        <f t="shared" si="5"/>
        <v>57.0782238663162</v>
      </c>
      <c r="J75" s="27">
        <f t="shared" si="6"/>
        <v>-37.410463325197924</v>
      </c>
      <c r="K75" s="27">
        <f t="shared" si="7"/>
        <v>1868.0065983096508</v>
      </c>
      <c r="L75" s="27">
        <f t="shared" si="8"/>
        <v>105.88739869034907</v>
      </c>
      <c r="M75" s="27">
        <f t="shared" si="9"/>
        <v>11212.141201408938</v>
      </c>
    </row>
    <row r="76" spans="1:13" x14ac:dyDescent="0.2">
      <c r="A76" s="27">
        <v>19932</v>
      </c>
      <c r="B76" s="27">
        <v>1861.9789960000001</v>
      </c>
      <c r="C76" s="27">
        <v>55</v>
      </c>
      <c r="D76" s="27">
        <v>0</v>
      </c>
      <c r="E76" s="27">
        <v>1</v>
      </c>
      <c r="F76" s="27">
        <v>0</v>
      </c>
      <c r="G76" s="27">
        <v>0</v>
      </c>
      <c r="H76" s="27">
        <f t="shared" si="4"/>
        <v>1946.141409870665</v>
      </c>
      <c r="I76" s="27">
        <f t="shared" si="5"/>
        <v>41.582087430234992</v>
      </c>
      <c r="J76" s="27">
        <f t="shared" si="6"/>
        <v>-51.356731282676535</v>
      </c>
      <c r="K76" s="27">
        <f t="shared" si="7"/>
        <v>2005.4024516196521</v>
      </c>
      <c r="L76" s="27">
        <f t="shared" si="8"/>
        <v>-143.42345561965203</v>
      </c>
      <c r="M76" s="27">
        <f t="shared" si="9"/>
        <v>20570.287621882297</v>
      </c>
    </row>
    <row r="77" spans="1:13" x14ac:dyDescent="0.2">
      <c r="A77" s="27">
        <v>19933</v>
      </c>
      <c r="B77" s="27">
        <v>2140.788994</v>
      </c>
      <c r="C77" s="27">
        <v>56</v>
      </c>
      <c r="D77" s="27">
        <v>0</v>
      </c>
      <c r="E77" s="27">
        <v>0</v>
      </c>
      <c r="F77" s="27">
        <v>1</v>
      </c>
      <c r="G77" s="27">
        <v>0</v>
      </c>
      <c r="H77" s="27">
        <f t="shared" si="4"/>
        <v>2096.2731095903391</v>
      </c>
      <c r="I77" s="27">
        <f t="shared" si="5"/>
        <v>58.742634383362372</v>
      </c>
      <c r="J77" s="27">
        <f t="shared" si="6"/>
        <v>8.1866059019057484</v>
      </c>
      <c r="K77" s="27">
        <f t="shared" si="7"/>
        <v>1981.9606980248755</v>
      </c>
      <c r="L77" s="27">
        <f t="shared" si="8"/>
        <v>158.82829597512455</v>
      </c>
      <c r="M77" s="27">
        <f t="shared" si="9"/>
        <v>25226.427602361764</v>
      </c>
    </row>
    <row r="78" spans="1:13" x14ac:dyDescent="0.2">
      <c r="A78" s="27">
        <v>19934</v>
      </c>
      <c r="B78" s="27">
        <v>2468.8539959999998</v>
      </c>
      <c r="C78" s="27">
        <v>57</v>
      </c>
      <c r="D78" s="27">
        <v>0</v>
      </c>
      <c r="E78" s="27">
        <v>0</v>
      </c>
      <c r="F78" s="27">
        <v>0</v>
      </c>
      <c r="G78" s="27">
        <v>1</v>
      </c>
      <c r="H78" s="27">
        <f t="shared" si="4"/>
        <v>2289.3562028827864</v>
      </c>
      <c r="I78" s="27">
        <f t="shared" si="5"/>
        <v>79.980441725013492</v>
      </c>
      <c r="J78" s="27">
        <f t="shared" si="6"/>
        <v>134.53685918449384</v>
      </c>
      <c r="K78" s="27">
        <f t="shared" si="7"/>
        <v>2272.2888888658294</v>
      </c>
      <c r="L78" s="27">
        <f t="shared" si="8"/>
        <v>196.56510713417038</v>
      </c>
      <c r="M78" s="27">
        <f t="shared" si="9"/>
        <v>38637.841342667874</v>
      </c>
    </row>
    <row r="79" spans="1:13" x14ac:dyDescent="0.2">
      <c r="A79" s="27">
        <v>19941</v>
      </c>
      <c r="B79" s="27">
        <v>2076.6999970000002</v>
      </c>
      <c r="C79" s="27">
        <v>58</v>
      </c>
      <c r="D79" s="27">
        <v>1</v>
      </c>
      <c r="E79" s="27">
        <v>0</v>
      </c>
      <c r="F79" s="27">
        <v>0</v>
      </c>
      <c r="G79" s="27">
        <v>0</v>
      </c>
      <c r="H79" s="27">
        <f t="shared" si="4"/>
        <v>2194.9048585088772</v>
      </c>
      <c r="I79" s="27">
        <f t="shared" si="5"/>
        <v>52.404619091148021</v>
      </c>
      <c r="J79" s="27">
        <f t="shared" si="6"/>
        <v>-59.826201243413308</v>
      </c>
      <c r="K79" s="27">
        <f t="shared" si="7"/>
        <v>2331.9261812826021</v>
      </c>
      <c r="L79" s="27">
        <f t="shared" si="8"/>
        <v>-255.22618428260193</v>
      </c>
      <c r="M79" s="27">
        <f t="shared" si="9"/>
        <v>65140.405143456686</v>
      </c>
    </row>
    <row r="80" spans="1:13" x14ac:dyDescent="0.2">
      <c r="A80" s="27">
        <v>19942</v>
      </c>
      <c r="B80" s="27">
        <v>2149.9079969999998</v>
      </c>
      <c r="C80" s="27">
        <v>59</v>
      </c>
      <c r="D80" s="27">
        <v>0</v>
      </c>
      <c r="E80" s="27">
        <v>1</v>
      </c>
      <c r="F80" s="27">
        <v>0</v>
      </c>
      <c r="G80" s="27">
        <v>0</v>
      </c>
      <c r="H80" s="27">
        <f t="shared" si="4"/>
        <v>2215.8406536371626</v>
      </c>
      <c r="I80" s="27">
        <f t="shared" si="5"/>
        <v>47.429730468474034</v>
      </c>
      <c r="J80" s="27">
        <f t="shared" si="6"/>
        <v>-55.400701285631982</v>
      </c>
      <c r="K80" s="27">
        <f t="shared" si="7"/>
        <v>2195.9527463173486</v>
      </c>
      <c r="L80" s="27">
        <f t="shared" si="8"/>
        <v>-46.04474931734876</v>
      </c>
      <c r="M80" s="27">
        <f t="shared" si="9"/>
        <v>2120.1189396974892</v>
      </c>
    </row>
    <row r="81" spans="1:13" x14ac:dyDescent="0.2">
      <c r="A81" s="27">
        <v>19943</v>
      </c>
      <c r="B81" s="27">
        <v>2493.2859960000001</v>
      </c>
      <c r="C81" s="27">
        <v>60</v>
      </c>
      <c r="D81" s="27">
        <v>0</v>
      </c>
      <c r="E81" s="27">
        <v>0</v>
      </c>
      <c r="F81" s="27">
        <v>1</v>
      </c>
      <c r="G81" s="27">
        <v>0</v>
      </c>
      <c r="H81" s="27">
        <f t="shared" si="4"/>
        <v>2414.8772023189617</v>
      </c>
      <c r="I81" s="27">
        <f t="shared" si="5"/>
        <v>71.39716680925892</v>
      </c>
      <c r="J81" s="27">
        <f t="shared" si="6"/>
        <v>27.669171434756226</v>
      </c>
      <c r="K81" s="27">
        <f t="shared" si="7"/>
        <v>2271.4569900075426</v>
      </c>
      <c r="L81" s="27">
        <f t="shared" si="8"/>
        <v>221.8290059924575</v>
      </c>
      <c r="M81" s="27">
        <f t="shared" si="9"/>
        <v>49208.107899601746</v>
      </c>
    </row>
    <row r="82" spans="1:13" x14ac:dyDescent="0.2">
      <c r="A82" s="27">
        <v>19944</v>
      </c>
      <c r="B82" s="27">
        <v>2832</v>
      </c>
      <c r="C82" s="27">
        <v>61</v>
      </c>
      <c r="D82" s="27">
        <v>0</v>
      </c>
      <c r="E82" s="27">
        <v>0</v>
      </c>
      <c r="F82" s="27">
        <v>0</v>
      </c>
      <c r="G82" s="27">
        <v>1</v>
      </c>
      <c r="H82" s="27">
        <f t="shared" si="4"/>
        <v>2630.6092254949226</v>
      </c>
      <c r="I82" s="27">
        <f t="shared" si="5"/>
        <v>94.214982805223201</v>
      </c>
      <c r="J82" s="27">
        <f t="shared" si="6"/>
        <v>153.08492536633324</v>
      </c>
      <c r="K82" s="27">
        <f t="shared" si="7"/>
        <v>2620.8112283127148</v>
      </c>
      <c r="L82" s="27">
        <f t="shared" si="8"/>
        <v>211.18877168728523</v>
      </c>
      <c r="M82" s="27">
        <f t="shared" si="9"/>
        <v>44600.697286784285</v>
      </c>
    </row>
    <row r="83" spans="1:13" x14ac:dyDescent="0.2">
      <c r="A83" s="27">
        <v>19951</v>
      </c>
      <c r="B83" s="27">
        <v>2652</v>
      </c>
      <c r="C83" s="27">
        <v>62</v>
      </c>
      <c r="D83" s="27">
        <v>1</v>
      </c>
      <c r="E83" s="27">
        <v>0</v>
      </c>
      <c r="F83" s="27">
        <v>0</v>
      </c>
      <c r="G83" s="27">
        <v>0</v>
      </c>
      <c r="H83" s="27">
        <f t="shared" si="4"/>
        <v>2715.9408502191354</v>
      </c>
      <c r="I83" s="27">
        <f t="shared" si="5"/>
        <v>92.810617739006801</v>
      </c>
      <c r="J83" s="27">
        <f t="shared" si="6"/>
        <v>-60.967776589460897</v>
      </c>
      <c r="K83" s="27">
        <f t="shared" si="7"/>
        <v>2664.9980070567326</v>
      </c>
      <c r="L83" s="27">
        <f t="shared" si="8"/>
        <v>-12.998007056732604</v>
      </c>
      <c r="M83" s="27">
        <f t="shared" si="9"/>
        <v>168.94818744687058</v>
      </c>
    </row>
    <row r="84" spans="1:13" x14ac:dyDescent="0.2">
      <c r="A84" s="27">
        <v>19952</v>
      </c>
      <c r="B84" s="27">
        <v>2575</v>
      </c>
      <c r="C84" s="27">
        <v>63</v>
      </c>
      <c r="D84" s="27">
        <v>0</v>
      </c>
      <c r="E84" s="27">
        <v>1</v>
      </c>
      <c r="F84" s="27">
        <v>0</v>
      </c>
      <c r="G84" s="27">
        <v>0</v>
      </c>
      <c r="H84" s="27">
        <f t="shared" si="4"/>
        <v>2686.8594180877758</v>
      </c>
      <c r="I84" s="27">
        <f t="shared" si="5"/>
        <v>73.540772357745354</v>
      </c>
      <c r="J84" s="27">
        <f t="shared" si="6"/>
        <v>-71.06470556670169</v>
      </c>
      <c r="K84" s="27">
        <f t="shared" si="7"/>
        <v>2753.3507666725104</v>
      </c>
      <c r="L84" s="27">
        <f t="shared" si="8"/>
        <v>-178.35076667251042</v>
      </c>
      <c r="M84" s="27">
        <f t="shared" si="9"/>
        <v>31808.995972672252</v>
      </c>
    </row>
    <row r="85" spans="1:13" x14ac:dyDescent="0.2">
      <c r="A85" s="27">
        <v>19953</v>
      </c>
      <c r="B85" s="27">
        <v>3003</v>
      </c>
      <c r="C85" s="27">
        <v>64</v>
      </c>
      <c r="D85" s="27">
        <v>0</v>
      </c>
      <c r="E85" s="27">
        <v>0</v>
      </c>
      <c r="F85" s="27">
        <v>1</v>
      </c>
      <c r="G85" s="27">
        <v>0</v>
      </c>
      <c r="H85" s="27">
        <f t="shared" si="4"/>
        <v>2907.292388046581</v>
      </c>
      <c r="I85" s="27">
        <f t="shared" si="5"/>
        <v>96.76287698636132</v>
      </c>
      <c r="J85" s="27">
        <f t="shared" si="6"/>
        <v>46.545874341351016</v>
      </c>
      <c r="K85" s="27">
        <f t="shared" si="7"/>
        <v>2788.0693618802775</v>
      </c>
      <c r="L85" s="27">
        <f t="shared" si="8"/>
        <v>214.93063811972252</v>
      </c>
      <c r="M85" s="27">
        <f t="shared" si="9"/>
        <v>46195.179202551117</v>
      </c>
    </row>
    <row r="86" spans="1:13" x14ac:dyDescent="0.2">
      <c r="A86" s="27">
        <v>19954</v>
      </c>
      <c r="B86" s="27">
        <v>3148</v>
      </c>
      <c r="C86" s="27">
        <v>65</v>
      </c>
      <c r="D86" s="27">
        <v>0</v>
      </c>
      <c r="E86" s="27">
        <v>0</v>
      </c>
      <c r="F86" s="27">
        <v>0</v>
      </c>
      <c r="G86" s="27">
        <v>1</v>
      </c>
      <c r="H86" s="27">
        <f t="shared" si="4"/>
        <v>2997.8084932093097</v>
      </c>
      <c r="I86" s="27">
        <f t="shared" si="5"/>
        <v>95.775328353768458</v>
      </c>
      <c r="J86" s="27">
        <f t="shared" si="6"/>
        <v>152.28217029992555</v>
      </c>
      <c r="K86" s="27">
        <f t="shared" si="7"/>
        <v>3157.1401903992755</v>
      </c>
      <c r="L86" s="27">
        <f t="shared" si="8"/>
        <v>-9.1401903992755251</v>
      </c>
      <c r="M86" s="27">
        <f t="shared" si="9"/>
        <v>83.543080535008485</v>
      </c>
    </row>
    <row r="87" spans="1:13" x14ac:dyDescent="0.2">
      <c r="A87" s="27">
        <v>19961</v>
      </c>
      <c r="B87" s="27">
        <v>2185</v>
      </c>
      <c r="C87" s="27">
        <v>66</v>
      </c>
      <c r="D87" s="27">
        <v>1</v>
      </c>
      <c r="E87" s="27">
        <v>0</v>
      </c>
      <c r="F87" s="27">
        <v>0</v>
      </c>
      <c r="G87" s="27">
        <v>0</v>
      </c>
      <c r="H87" s="27">
        <f t="shared" si="4"/>
        <v>2514.2891027769242</v>
      </c>
      <c r="I87" s="27">
        <f t="shared" si="5"/>
        <v>4.1949531524128076</v>
      </c>
      <c r="J87" s="27">
        <f t="shared" si="6"/>
        <v>-135.41131055839327</v>
      </c>
      <c r="K87" s="27">
        <f t="shared" si="7"/>
        <v>3032.6160449736176</v>
      </c>
      <c r="L87" s="27">
        <f t="shared" si="8"/>
        <v>-847.61604497361759</v>
      </c>
      <c r="M87" s="27">
        <f t="shared" si="9"/>
        <v>718452.95969671768</v>
      </c>
    </row>
    <row r="88" spans="1:13" x14ac:dyDescent="0.2">
      <c r="A88" s="27">
        <v>19962</v>
      </c>
      <c r="B88" s="27">
        <v>2179</v>
      </c>
      <c r="C88" s="27">
        <v>67</v>
      </c>
      <c r="D88" s="27">
        <v>0</v>
      </c>
      <c r="E88" s="27">
        <v>1</v>
      </c>
      <c r="F88" s="27">
        <v>0</v>
      </c>
      <c r="G88" s="27">
        <v>0</v>
      </c>
      <c r="H88" s="27">
        <f t="shared" si="4"/>
        <v>2335.035532264445</v>
      </c>
      <c r="I88" s="27">
        <f t="shared" si="5"/>
        <v>-24.806320435181192</v>
      </c>
      <c r="J88" s="27">
        <f t="shared" si="6"/>
        <v>-94.63915905319935</v>
      </c>
      <c r="K88" s="27">
        <f t="shared" si="7"/>
        <v>2447.4193503626352</v>
      </c>
      <c r="L88" s="27">
        <f t="shared" si="8"/>
        <v>-268.41935036263521</v>
      </c>
      <c r="M88" s="27">
        <f t="shared" si="9"/>
        <v>72048.947649099122</v>
      </c>
    </row>
    <row r="89" spans="1:13" x14ac:dyDescent="0.2">
      <c r="A89" s="27">
        <v>19963</v>
      </c>
      <c r="B89" s="27">
        <v>2321</v>
      </c>
      <c r="C89" s="27">
        <v>68</v>
      </c>
      <c r="D89" s="27">
        <v>0</v>
      </c>
      <c r="E89" s="27">
        <v>0</v>
      </c>
      <c r="F89" s="27">
        <v>1</v>
      </c>
      <c r="G89" s="27">
        <v>0</v>
      </c>
      <c r="H89" s="27">
        <f t="shared" si="4"/>
        <v>2285.7790865565626</v>
      </c>
      <c r="I89" s="27">
        <f t="shared" si="5"/>
        <v>-28.671626942525183</v>
      </c>
      <c r="J89" s="27">
        <f t="shared" si="6"/>
        <v>43.40385755394275</v>
      </c>
      <c r="K89" s="27">
        <f t="shared" si="7"/>
        <v>2356.7750861706149</v>
      </c>
      <c r="L89" s="27">
        <f t="shared" si="8"/>
        <v>-35.775086170614941</v>
      </c>
      <c r="M89" s="27">
        <f t="shared" si="9"/>
        <v>1279.8567905149243</v>
      </c>
    </row>
    <row r="90" spans="1:13" x14ac:dyDescent="0.2">
      <c r="A90" s="27">
        <v>19964</v>
      </c>
      <c r="B90" s="27">
        <v>2129</v>
      </c>
      <c r="C90" s="27">
        <v>69</v>
      </c>
      <c r="D90" s="27">
        <v>0</v>
      </c>
      <c r="E90" s="27">
        <v>0</v>
      </c>
      <c r="F90" s="27">
        <v>0</v>
      </c>
      <c r="G90" s="27">
        <v>1</v>
      </c>
      <c r="H90" s="27">
        <f t="shared" si="4"/>
        <v>2065.4779679653529</v>
      </c>
      <c r="I90" s="27">
        <f t="shared" si="5"/>
        <v>-58.966225142219713</v>
      </c>
      <c r="J90" s="27">
        <f t="shared" si="6"/>
        <v>127.65640364199706</v>
      </c>
      <c r="K90" s="27">
        <f t="shared" si="7"/>
        <v>2409.3896299139628</v>
      </c>
      <c r="L90" s="27">
        <f t="shared" si="8"/>
        <v>-280.38962991396284</v>
      </c>
      <c r="M90" s="27">
        <f t="shared" si="9"/>
        <v>78618.344563289036</v>
      </c>
    </row>
    <row r="91" spans="1:13" x14ac:dyDescent="0.2">
      <c r="A91" s="27">
        <v>19971</v>
      </c>
      <c r="B91" s="27">
        <v>1601</v>
      </c>
      <c r="C91" s="27">
        <v>70</v>
      </c>
      <c r="D91" s="27">
        <v>1</v>
      </c>
      <c r="E91" s="27">
        <v>0</v>
      </c>
      <c r="F91" s="27">
        <v>0</v>
      </c>
      <c r="G91" s="27">
        <v>0</v>
      </c>
      <c r="H91" s="27">
        <f t="shared" si="4"/>
        <v>1821.9143005251985</v>
      </c>
      <c r="I91" s="27">
        <f t="shared" si="5"/>
        <v>-88.149130628185489</v>
      </c>
      <c r="J91" s="27">
        <f t="shared" si="6"/>
        <v>-159.13340834495582</v>
      </c>
      <c r="K91" s="27">
        <f t="shared" si="7"/>
        <v>1871.10043226474</v>
      </c>
      <c r="L91" s="27">
        <f t="shared" si="8"/>
        <v>-270.10043226473999</v>
      </c>
      <c r="M91" s="27">
        <f t="shared" si="9"/>
        <v>72954.243509599401</v>
      </c>
    </row>
    <row r="92" spans="1:13" x14ac:dyDescent="0.2">
      <c r="A92" s="27">
        <v>19972</v>
      </c>
      <c r="B92" s="27">
        <v>1737</v>
      </c>
      <c r="C92" s="27">
        <v>71</v>
      </c>
      <c r="D92" s="27">
        <v>0</v>
      </c>
      <c r="E92" s="27">
        <v>1</v>
      </c>
      <c r="F92" s="27">
        <v>0</v>
      </c>
      <c r="G92" s="27">
        <v>0</v>
      </c>
      <c r="H92" s="27">
        <f t="shared" si="4"/>
        <v>1800.6561700862283</v>
      </c>
      <c r="I92" s="27">
        <f t="shared" si="5"/>
        <v>-77.574370154348586</v>
      </c>
      <c r="J92" s="27">
        <f t="shared" si="6"/>
        <v>-86.043184874052884</v>
      </c>
      <c r="K92" s="27">
        <f t="shared" si="7"/>
        <v>1639.1260108438137</v>
      </c>
      <c r="L92" s="27">
        <f t="shared" si="8"/>
        <v>97.873989156186326</v>
      </c>
      <c r="M92" s="27">
        <f t="shared" si="9"/>
        <v>9579.3177533452781</v>
      </c>
    </row>
    <row r="93" spans="1:13" x14ac:dyDescent="0.2">
      <c r="A93" s="27">
        <v>19973</v>
      </c>
      <c r="B93" s="27">
        <v>1614</v>
      </c>
      <c r="C93" s="27">
        <v>72</v>
      </c>
      <c r="D93" s="27">
        <v>0</v>
      </c>
      <c r="E93" s="27">
        <v>0</v>
      </c>
      <c r="F93" s="27">
        <v>1</v>
      </c>
      <c r="G93" s="27">
        <v>0</v>
      </c>
      <c r="H93" s="27">
        <f t="shared" si="4"/>
        <v>1618.8670005589856</v>
      </c>
      <c r="I93" s="27">
        <f t="shared" si="5"/>
        <v>-94.049628979600897</v>
      </c>
      <c r="J93" s="27">
        <f t="shared" si="6"/>
        <v>30.011506984205617</v>
      </c>
      <c r="K93" s="27">
        <f t="shared" si="7"/>
        <v>1766.4856574858225</v>
      </c>
      <c r="L93" s="27">
        <f t="shared" si="8"/>
        <v>-152.48565748582246</v>
      </c>
      <c r="M93" s="27">
        <f t="shared" si="9"/>
        <v>23251.875738883562</v>
      </c>
    </row>
    <row r="94" spans="1:13" x14ac:dyDescent="0.2">
      <c r="A94" s="27">
        <v>19974</v>
      </c>
      <c r="B94" s="27">
        <v>1578</v>
      </c>
      <c r="C94" s="27">
        <v>73</v>
      </c>
      <c r="D94" s="27">
        <v>0</v>
      </c>
      <c r="E94" s="27">
        <v>0</v>
      </c>
      <c r="F94" s="27">
        <v>0</v>
      </c>
      <c r="G94" s="27">
        <v>1</v>
      </c>
      <c r="H94" s="27">
        <f t="shared" si="4"/>
        <v>1473.9190138504955</v>
      </c>
      <c r="I94" s="27">
        <f t="shared" si="5"/>
        <v>-102.0961216314098</v>
      </c>
      <c r="J94" s="27">
        <f t="shared" si="6"/>
        <v>121.11559893641817</v>
      </c>
      <c r="K94" s="27">
        <f t="shared" si="7"/>
        <v>1652.4737752213819</v>
      </c>
      <c r="L94" s="27">
        <f t="shared" si="8"/>
        <v>-74.473775221381857</v>
      </c>
      <c r="M94" s="27">
        <f t="shared" si="9"/>
        <v>5546.3431957249104</v>
      </c>
    </row>
    <row r="95" spans="1:13" x14ac:dyDescent="0.2">
      <c r="A95" s="27">
        <v>19981</v>
      </c>
      <c r="B95" s="27">
        <v>1405</v>
      </c>
      <c r="C95" s="27">
        <v>74</v>
      </c>
      <c r="D95" s="27">
        <v>1</v>
      </c>
      <c r="E95" s="27">
        <v>0</v>
      </c>
      <c r="F95" s="27">
        <v>0</v>
      </c>
      <c r="G95" s="27">
        <v>0</v>
      </c>
      <c r="H95" s="27">
        <f t="shared" ref="H95:H125" si="10">$K$13*(B95-J91)+(1-$K$13)*(H94+I94)</f>
        <v>1503.2555934042355</v>
      </c>
      <c r="I95" s="27">
        <f t="shared" ref="I95:I125" si="11">$L$13*(H95-H94)+(1-$L$13)*I94</f>
        <v>-81.318000067510297</v>
      </c>
      <c r="J95" s="27">
        <f t="shared" ref="J95:J125" si="12">$M$13*(B95-H95)+(1-$M$13)*J91</f>
        <v>-142.24336181422413</v>
      </c>
      <c r="K95" s="27">
        <f t="shared" ref="K95:K125" si="13">H94+I94+J91</f>
        <v>1212.6894838741298</v>
      </c>
      <c r="L95" s="27">
        <f t="shared" ref="L95:L125" si="14">B95-K95</f>
        <v>192.31051612587021</v>
      </c>
      <c r="M95" s="27">
        <f t="shared" ref="M95:M125" si="15">L95^2</f>
        <v>36983.334612598584</v>
      </c>
    </row>
    <row r="96" spans="1:13" x14ac:dyDescent="0.2">
      <c r="A96" s="27">
        <v>19982</v>
      </c>
      <c r="B96" s="27">
        <v>1402</v>
      </c>
      <c r="C96" s="27">
        <v>75</v>
      </c>
      <c r="D96" s="27">
        <v>0</v>
      </c>
      <c r="E96" s="27">
        <v>1</v>
      </c>
      <c r="F96" s="27">
        <v>0</v>
      </c>
      <c r="G96" s="27">
        <v>0</v>
      </c>
      <c r="H96" s="27">
        <f t="shared" si="10"/>
        <v>1467.1167995196386</v>
      </c>
      <c r="I96" s="27">
        <f t="shared" si="11"/>
        <v>-74.175644856331544</v>
      </c>
      <c r="J96" s="27">
        <f t="shared" si="12"/>
        <v>-80.237332237911971</v>
      </c>
      <c r="K96" s="27">
        <f t="shared" si="13"/>
        <v>1335.8944084626721</v>
      </c>
      <c r="L96" s="27">
        <f t="shared" si="14"/>
        <v>66.105591537327882</v>
      </c>
      <c r="M96" s="27">
        <f t="shared" si="15"/>
        <v>4369.9492325000356</v>
      </c>
    </row>
    <row r="97" spans="1:13" x14ac:dyDescent="0.2">
      <c r="A97" s="27">
        <v>19983</v>
      </c>
      <c r="B97" s="27">
        <v>1556</v>
      </c>
      <c r="C97" s="27">
        <v>76</v>
      </c>
      <c r="D97" s="27">
        <v>0</v>
      </c>
      <c r="E97" s="27">
        <v>0</v>
      </c>
      <c r="F97" s="27">
        <v>1</v>
      </c>
      <c r="G97" s="27">
        <v>0</v>
      </c>
      <c r="H97" s="27">
        <f t="shared" si="10"/>
        <v>1483.8710290011027</v>
      </c>
      <c r="I97" s="27">
        <f t="shared" si="11"/>
        <v>-59.800592333297068</v>
      </c>
      <c r="J97" s="27">
        <f t="shared" si="12"/>
        <v>41.696649226207107</v>
      </c>
      <c r="K97" s="27">
        <f t="shared" si="13"/>
        <v>1422.9526616475127</v>
      </c>
      <c r="L97" s="27">
        <f t="shared" si="14"/>
        <v>133.04733835248726</v>
      </c>
      <c r="M97" s="27">
        <f t="shared" si="15"/>
        <v>17701.594242681225</v>
      </c>
    </row>
    <row r="98" spans="1:13" x14ac:dyDescent="0.2">
      <c r="A98" s="27">
        <v>19984</v>
      </c>
      <c r="B98" s="27">
        <v>1710</v>
      </c>
      <c r="C98" s="27">
        <v>77</v>
      </c>
      <c r="D98" s="27">
        <v>0</v>
      </c>
      <c r="E98" s="27">
        <v>0</v>
      </c>
      <c r="F98" s="27">
        <v>0</v>
      </c>
      <c r="G98" s="27">
        <v>1</v>
      </c>
      <c r="H98" s="27">
        <f t="shared" si="10"/>
        <v>1536.7108942462769</v>
      </c>
      <c r="I98" s="27">
        <f t="shared" si="11"/>
        <v>-41.993325956859067</v>
      </c>
      <c r="J98" s="27">
        <f t="shared" si="12"/>
        <v>135.59070712934209</v>
      </c>
      <c r="K98" s="27">
        <f t="shared" si="13"/>
        <v>1545.1860356042237</v>
      </c>
      <c r="L98" s="27">
        <f t="shared" si="14"/>
        <v>164.81396439577634</v>
      </c>
      <c r="M98" s="27">
        <f t="shared" si="15"/>
        <v>27163.642859852229</v>
      </c>
    </row>
    <row r="99" spans="1:13" x14ac:dyDescent="0.2">
      <c r="A99" s="27">
        <v>19991</v>
      </c>
      <c r="B99" s="27">
        <v>1530</v>
      </c>
      <c r="C99" s="27">
        <v>78</v>
      </c>
      <c r="D99" s="27">
        <v>1</v>
      </c>
      <c r="E99" s="27">
        <v>0</v>
      </c>
      <c r="F99" s="27">
        <v>0</v>
      </c>
      <c r="G99" s="27">
        <v>0</v>
      </c>
      <c r="H99" s="27">
        <f t="shared" si="10"/>
        <v>1616.0457985029486</v>
      </c>
      <c r="I99" s="27">
        <f t="shared" si="11"/>
        <v>-22.812614506987686</v>
      </c>
      <c r="J99" s="27">
        <f t="shared" si="12"/>
        <v>-126.6518124104644</v>
      </c>
      <c r="K99" s="27">
        <f t="shared" si="13"/>
        <v>1352.4742064751938</v>
      </c>
      <c r="L99" s="27">
        <f t="shared" si="14"/>
        <v>177.5257935248062</v>
      </c>
      <c r="M99" s="27">
        <f t="shared" si="15"/>
        <v>31515.407366612126</v>
      </c>
    </row>
    <row r="100" spans="1:13" x14ac:dyDescent="0.2">
      <c r="A100" s="27">
        <v>19992</v>
      </c>
      <c r="B100" s="27">
        <v>1558</v>
      </c>
      <c r="C100" s="27">
        <v>79</v>
      </c>
      <c r="D100" s="27">
        <v>0</v>
      </c>
      <c r="E100" s="27">
        <v>1</v>
      </c>
      <c r="F100" s="27">
        <v>0</v>
      </c>
      <c r="G100" s="27">
        <v>0</v>
      </c>
      <c r="H100" s="27">
        <f t="shared" si="10"/>
        <v>1623.9908195487928</v>
      </c>
      <c r="I100" s="27">
        <f t="shared" si="11"/>
        <v>-17.950157258737303</v>
      </c>
      <c r="J100" s="27">
        <f t="shared" si="12"/>
        <v>-76.284755055991283</v>
      </c>
      <c r="K100" s="27">
        <f t="shared" si="13"/>
        <v>1512.995851758049</v>
      </c>
      <c r="L100" s="27">
        <f t="shared" si="14"/>
        <v>45.004148241951043</v>
      </c>
      <c r="M100" s="27">
        <f t="shared" si="15"/>
        <v>2025.3733589835051</v>
      </c>
    </row>
    <row r="101" spans="1:13" x14ac:dyDescent="0.2">
      <c r="A101" s="27">
        <v>19993</v>
      </c>
      <c r="B101" s="27">
        <v>1336</v>
      </c>
      <c r="C101" s="27">
        <v>80</v>
      </c>
      <c r="D101" s="27">
        <v>0</v>
      </c>
      <c r="E101" s="27">
        <v>0</v>
      </c>
      <c r="F101" s="27">
        <v>1</v>
      </c>
      <c r="G101" s="27">
        <v>0</v>
      </c>
      <c r="H101" s="27">
        <f t="shared" si="10"/>
        <v>1392.986910793898</v>
      </c>
      <c r="I101" s="27">
        <f t="shared" si="11"/>
        <v>-51.631704608174061</v>
      </c>
      <c r="J101" s="27">
        <f t="shared" si="12"/>
        <v>14.31771123080035</v>
      </c>
      <c r="K101" s="27">
        <f t="shared" si="13"/>
        <v>1647.7373115162625</v>
      </c>
      <c r="L101" s="27">
        <f t="shared" si="14"/>
        <v>-311.73731151626248</v>
      </c>
      <c r="M101" s="27">
        <f t="shared" si="15"/>
        <v>97180.151391387277</v>
      </c>
    </row>
    <row r="102" spans="1:13" x14ac:dyDescent="0.2">
      <c r="A102" s="27">
        <v>19994</v>
      </c>
      <c r="B102" s="27">
        <v>2343</v>
      </c>
      <c r="C102" s="27">
        <v>81</v>
      </c>
      <c r="D102" s="27">
        <v>0</v>
      </c>
      <c r="E102" s="27">
        <v>0</v>
      </c>
      <c r="F102" s="27">
        <v>0</v>
      </c>
      <c r="G102" s="27">
        <v>1</v>
      </c>
      <c r="H102" s="27">
        <f t="shared" si="10"/>
        <v>1933.2512203950396</v>
      </c>
      <c r="I102" s="27">
        <f t="shared" si="11"/>
        <v>41.94080227581528</v>
      </c>
      <c r="J102" s="27">
        <f t="shared" si="12"/>
        <v>211.65359810855824</v>
      </c>
      <c r="K102" s="27">
        <f t="shared" si="13"/>
        <v>1476.945913315066</v>
      </c>
      <c r="L102" s="27">
        <f t="shared" si="14"/>
        <v>866.05408668493396</v>
      </c>
      <c r="M102" s="27">
        <f t="shared" si="15"/>
        <v>750049.68106367509</v>
      </c>
    </row>
    <row r="103" spans="1:13" x14ac:dyDescent="0.2">
      <c r="A103" s="27">
        <v>20001</v>
      </c>
      <c r="B103" s="27">
        <v>1945</v>
      </c>
      <c r="C103" s="27">
        <v>82</v>
      </c>
      <c r="D103" s="27">
        <v>1</v>
      </c>
      <c r="E103" s="27">
        <v>0</v>
      </c>
      <c r="F103" s="27">
        <v>0</v>
      </c>
      <c r="G103" s="27">
        <v>0</v>
      </c>
      <c r="H103" s="27">
        <f t="shared" si="10"/>
        <v>2041.1165023957733</v>
      </c>
      <c r="I103" s="27">
        <f t="shared" si="11"/>
        <v>52.36276607485155</v>
      </c>
      <c r="J103" s="27">
        <f t="shared" si="12"/>
        <v>-118.18004305605092</v>
      </c>
      <c r="K103" s="27">
        <f t="shared" si="13"/>
        <v>1848.5402102603905</v>
      </c>
      <c r="L103" s="27">
        <f t="shared" si="14"/>
        <v>96.459789739609505</v>
      </c>
      <c r="M103" s="27">
        <f t="shared" si="15"/>
        <v>9304.4910366096756</v>
      </c>
    </row>
    <row r="104" spans="1:13" x14ac:dyDescent="0.2">
      <c r="A104" s="27">
        <v>20002</v>
      </c>
      <c r="B104" s="27">
        <v>1825</v>
      </c>
      <c r="C104" s="27">
        <v>83</v>
      </c>
      <c r="D104" s="27">
        <v>0</v>
      </c>
      <c r="E104" s="27">
        <v>1</v>
      </c>
      <c r="F104" s="27">
        <v>0</v>
      </c>
      <c r="G104" s="27">
        <v>0</v>
      </c>
      <c r="H104" s="27">
        <f t="shared" si="10"/>
        <v>1962.1258481796754</v>
      </c>
      <c r="I104" s="27">
        <f t="shared" si="11"/>
        <v>31.597177982778582</v>
      </c>
      <c r="J104" s="27">
        <f t="shared" si="12"/>
        <v>-93.164613422133968</v>
      </c>
      <c r="K104" s="27">
        <f t="shared" si="13"/>
        <v>2017.1945134146335</v>
      </c>
      <c r="L104" s="27">
        <f t="shared" si="14"/>
        <v>-192.19451341463355</v>
      </c>
      <c r="M104" s="27">
        <f t="shared" si="15"/>
        <v>36938.730986687755</v>
      </c>
    </row>
    <row r="105" spans="1:13" x14ac:dyDescent="0.2">
      <c r="A105" s="27">
        <v>20003</v>
      </c>
      <c r="B105" s="27">
        <v>1870</v>
      </c>
      <c r="C105" s="27">
        <v>84</v>
      </c>
      <c r="D105" s="27">
        <v>0</v>
      </c>
      <c r="E105" s="27">
        <v>0</v>
      </c>
      <c r="F105" s="27">
        <v>1</v>
      </c>
      <c r="G105" s="27">
        <v>0</v>
      </c>
      <c r="H105" s="27">
        <f t="shared" si="10"/>
        <v>1899.3804631311612</v>
      </c>
      <c r="I105" s="27">
        <f t="shared" si="11"/>
        <v>16.682615429943088</v>
      </c>
      <c r="J105" s="27">
        <f t="shared" si="12"/>
        <v>2.1940139693226666</v>
      </c>
      <c r="K105" s="27">
        <f t="shared" si="13"/>
        <v>2008.0407373932542</v>
      </c>
      <c r="L105" s="27">
        <f t="shared" si="14"/>
        <v>-138.04073739325418</v>
      </c>
      <c r="M105" s="27">
        <f t="shared" si="15"/>
        <v>19055.245180073362</v>
      </c>
    </row>
    <row r="106" spans="1:13" x14ac:dyDescent="0.2">
      <c r="A106" s="27">
        <v>20004</v>
      </c>
      <c r="B106" s="27">
        <v>1007</v>
      </c>
      <c r="C106" s="27">
        <v>85</v>
      </c>
      <c r="D106" s="27">
        <v>0</v>
      </c>
      <c r="E106" s="27">
        <v>0</v>
      </c>
      <c r="F106" s="27">
        <v>0</v>
      </c>
      <c r="G106" s="27">
        <v>1</v>
      </c>
      <c r="H106" s="27">
        <f t="shared" si="10"/>
        <v>1150.1204611457947</v>
      </c>
      <c r="I106" s="27">
        <f t="shared" si="11"/>
        <v>-104.40482074172434</v>
      </c>
      <c r="J106" s="27">
        <f t="shared" si="12"/>
        <v>113.22446798065485</v>
      </c>
      <c r="K106" s="27">
        <f t="shared" si="13"/>
        <v>2127.7166766696623</v>
      </c>
      <c r="L106" s="27">
        <f t="shared" si="14"/>
        <v>-1120.7166766696623</v>
      </c>
      <c r="M106" s="27">
        <f t="shared" si="15"/>
        <v>1256005.8693654924</v>
      </c>
    </row>
    <row r="107" spans="1:13" x14ac:dyDescent="0.2">
      <c r="A107" s="27">
        <v>20011</v>
      </c>
      <c r="B107" s="27">
        <v>1431</v>
      </c>
      <c r="C107" s="27">
        <v>86</v>
      </c>
      <c r="D107" s="27">
        <v>1</v>
      </c>
      <c r="E107" s="27">
        <v>0</v>
      </c>
      <c r="F107" s="27">
        <v>0</v>
      </c>
      <c r="G107" s="27">
        <v>0</v>
      </c>
      <c r="H107" s="27">
        <f t="shared" si="10"/>
        <v>1389.803357103907</v>
      </c>
      <c r="I107" s="27">
        <f t="shared" si="11"/>
        <v>-50.008187774695131</v>
      </c>
      <c r="J107" s="27">
        <f t="shared" si="12"/>
        <v>-73.96229896870588</v>
      </c>
      <c r="K107" s="27">
        <f t="shared" si="13"/>
        <v>927.53559734801956</v>
      </c>
      <c r="L107" s="27">
        <f t="shared" si="14"/>
        <v>503.46440265198044</v>
      </c>
      <c r="M107" s="27">
        <f t="shared" si="15"/>
        <v>253476.40473771549</v>
      </c>
    </row>
    <row r="108" spans="1:13" x14ac:dyDescent="0.2">
      <c r="A108" s="27">
        <v>20012</v>
      </c>
      <c r="B108" s="27">
        <v>1475</v>
      </c>
      <c r="C108" s="27">
        <v>87</v>
      </c>
      <c r="D108" s="27">
        <v>0</v>
      </c>
      <c r="E108" s="27">
        <v>1</v>
      </c>
      <c r="F108" s="27">
        <v>0</v>
      </c>
      <c r="G108" s="27">
        <v>0</v>
      </c>
      <c r="H108" s="27">
        <f t="shared" si="10"/>
        <v>1495.8719846274373</v>
      </c>
      <c r="I108" s="27">
        <f t="shared" si="11"/>
        <v>-25.334092117143268</v>
      </c>
      <c r="J108" s="27">
        <f t="shared" si="12"/>
        <v>-73.107621144071558</v>
      </c>
      <c r="K108" s="27">
        <f t="shared" si="13"/>
        <v>1246.6305559070779</v>
      </c>
      <c r="L108" s="27">
        <f t="shared" si="14"/>
        <v>228.36944409292209</v>
      </c>
      <c r="M108" s="27">
        <f t="shared" si="15"/>
        <v>52152.60299531027</v>
      </c>
    </row>
    <row r="109" spans="1:13" x14ac:dyDescent="0.2">
      <c r="A109" s="27">
        <v>20013</v>
      </c>
      <c r="B109" s="27">
        <v>1450</v>
      </c>
      <c r="C109" s="27">
        <v>88</v>
      </c>
      <c r="D109" s="27">
        <v>0</v>
      </c>
      <c r="E109" s="27">
        <v>0</v>
      </c>
      <c r="F109" s="27">
        <v>1</v>
      </c>
      <c r="G109" s="27">
        <v>0</v>
      </c>
      <c r="H109" s="27">
        <f t="shared" si="10"/>
        <v>1455.0019981042453</v>
      </c>
      <c r="I109" s="27">
        <f t="shared" si="11"/>
        <v>-27.790152897009968</v>
      </c>
      <c r="J109" s="27">
        <f t="shared" si="12"/>
        <v>0.19753990275801003</v>
      </c>
      <c r="K109" s="27">
        <f t="shared" si="13"/>
        <v>1472.7319064796168</v>
      </c>
      <c r="L109" s="27">
        <f t="shared" si="14"/>
        <v>-22.731906479616782</v>
      </c>
      <c r="M109" s="27">
        <f t="shared" si="15"/>
        <v>516.73957219804345</v>
      </c>
    </row>
    <row r="110" spans="1:13" x14ac:dyDescent="0.2">
      <c r="A110" s="27">
        <v>20014</v>
      </c>
      <c r="B110" s="27">
        <v>1375</v>
      </c>
      <c r="C110" s="27">
        <v>89</v>
      </c>
      <c r="D110" s="27">
        <v>0</v>
      </c>
      <c r="E110" s="27">
        <v>0</v>
      </c>
      <c r="F110" s="27">
        <v>0</v>
      </c>
      <c r="G110" s="27">
        <v>1</v>
      </c>
      <c r="H110" s="27">
        <f t="shared" si="10"/>
        <v>1314.1460495636666</v>
      </c>
      <c r="I110" s="27">
        <f t="shared" si="11"/>
        <v>-45.664660728144234</v>
      </c>
      <c r="J110" s="27">
        <f t="shared" si="12"/>
        <v>98.694700790038553</v>
      </c>
      <c r="K110" s="27">
        <f t="shared" si="13"/>
        <v>1540.4363131878904</v>
      </c>
      <c r="L110" s="27">
        <f t="shared" si="14"/>
        <v>-165.43631318789039</v>
      </c>
      <c r="M110" s="27">
        <f t="shared" si="15"/>
        <v>27369.173721201758</v>
      </c>
    </row>
    <row r="111" spans="1:13" x14ac:dyDescent="0.2">
      <c r="A111" s="27">
        <v>20021</v>
      </c>
      <c r="B111" s="27">
        <v>1495</v>
      </c>
      <c r="C111" s="27">
        <v>90</v>
      </c>
      <c r="D111" s="27">
        <v>1</v>
      </c>
      <c r="E111" s="27">
        <v>0</v>
      </c>
      <c r="F111" s="27">
        <v>0</v>
      </c>
      <c r="G111" s="27">
        <v>0</v>
      </c>
      <c r="H111" s="27">
        <f t="shared" si="10"/>
        <v>1473.842065250783</v>
      </c>
      <c r="I111" s="27">
        <f t="shared" si="11"/>
        <v>-13.199307277103458</v>
      </c>
      <c r="J111" s="27">
        <f t="shared" si="12"/>
        <v>-47.571976400883749</v>
      </c>
      <c r="K111" s="27">
        <f t="shared" si="13"/>
        <v>1194.5190898668163</v>
      </c>
      <c r="L111" s="27">
        <f t="shared" si="14"/>
        <v>300.48091013318367</v>
      </c>
      <c r="M111" s="27">
        <f t="shared" si="15"/>
        <v>90288.777354466394</v>
      </c>
    </row>
    <row r="112" spans="1:13" x14ac:dyDescent="0.2">
      <c r="A112" s="27">
        <v>20022</v>
      </c>
      <c r="B112" s="27">
        <v>1429</v>
      </c>
      <c r="C112" s="27">
        <v>91</v>
      </c>
      <c r="D112" s="27">
        <v>0</v>
      </c>
      <c r="E112" s="27">
        <v>1</v>
      </c>
      <c r="F112" s="27">
        <v>0</v>
      </c>
      <c r="G112" s="27">
        <v>0</v>
      </c>
      <c r="H112" s="27">
        <f t="shared" si="10"/>
        <v>1488.9815044995858</v>
      </c>
      <c r="I112" s="27">
        <f t="shared" si="11"/>
        <v>-8.7192508301593072</v>
      </c>
      <c r="J112" s="27">
        <f t="shared" si="12"/>
        <v>-69.465888583383276</v>
      </c>
      <c r="K112" s="27">
        <f t="shared" si="13"/>
        <v>1387.5351368296081</v>
      </c>
      <c r="L112" s="27">
        <f t="shared" si="14"/>
        <v>41.464863170391936</v>
      </c>
      <c r="M112" s="27">
        <f t="shared" si="15"/>
        <v>1719.3348777393255</v>
      </c>
    </row>
    <row r="113" spans="1:13" x14ac:dyDescent="0.2">
      <c r="A113" s="27">
        <v>20023</v>
      </c>
      <c r="B113" s="27">
        <v>1443</v>
      </c>
      <c r="C113" s="27">
        <v>92</v>
      </c>
      <c r="D113" s="27">
        <v>0</v>
      </c>
      <c r="E113" s="27">
        <v>0</v>
      </c>
      <c r="F113" s="27">
        <v>1</v>
      </c>
      <c r="G113" s="27">
        <v>0</v>
      </c>
      <c r="H113" s="27">
        <f t="shared" si="10"/>
        <v>1454.6607319522891</v>
      </c>
      <c r="I113" s="27">
        <f t="shared" si="11"/>
        <v>-12.766580951680057</v>
      </c>
      <c r="J113" s="27">
        <f t="shared" si="12"/>
        <v>-3.0924396012836604</v>
      </c>
      <c r="K113" s="27">
        <f t="shared" si="13"/>
        <v>1480.4597935721845</v>
      </c>
      <c r="L113" s="27">
        <f t="shared" si="14"/>
        <v>-37.459793572184481</v>
      </c>
      <c r="M113" s="27">
        <f t="shared" si="15"/>
        <v>1403.2361344706737</v>
      </c>
    </row>
    <row r="114" spans="1:13" x14ac:dyDescent="0.2">
      <c r="A114" s="27">
        <v>20024</v>
      </c>
      <c r="B114" s="27">
        <v>1472</v>
      </c>
      <c r="C114" s="27">
        <v>93</v>
      </c>
      <c r="D114" s="27">
        <v>0</v>
      </c>
      <c r="E114" s="27">
        <v>0</v>
      </c>
      <c r="F114" s="27">
        <v>0</v>
      </c>
      <c r="G114" s="27">
        <v>1</v>
      </c>
      <c r="H114" s="27">
        <f t="shared" si="10"/>
        <v>1395.017785403772</v>
      </c>
      <c r="I114" s="27">
        <f t="shared" si="11"/>
        <v>-20.177239136912014</v>
      </c>
      <c r="J114" s="27">
        <f t="shared" si="12"/>
        <v>92.670750974027143</v>
      </c>
      <c r="K114" s="27">
        <f t="shared" si="13"/>
        <v>1540.5888517906476</v>
      </c>
      <c r="L114" s="27">
        <f t="shared" si="14"/>
        <v>-68.588851790647595</v>
      </c>
      <c r="M114" s="27">
        <f t="shared" si="15"/>
        <v>4704.4305899594219</v>
      </c>
    </row>
    <row r="115" spans="1:13" x14ac:dyDescent="0.2">
      <c r="A115" s="27">
        <v>20031</v>
      </c>
      <c r="B115" s="27">
        <v>1475</v>
      </c>
      <c r="C115" s="27">
        <v>94</v>
      </c>
      <c r="D115" s="27">
        <v>1</v>
      </c>
      <c r="E115" s="27">
        <v>0</v>
      </c>
      <c r="F115" s="27">
        <v>0</v>
      </c>
      <c r="G115" s="27">
        <v>0</v>
      </c>
      <c r="H115" s="27">
        <f t="shared" si="10"/>
        <v>1475.8061164479075</v>
      </c>
      <c r="I115" s="27">
        <f t="shared" si="11"/>
        <v>-4.2156491210837181</v>
      </c>
      <c r="J115" s="27">
        <f t="shared" si="12"/>
        <v>-34.597175130099096</v>
      </c>
      <c r="K115" s="27">
        <f t="shared" si="13"/>
        <v>1327.2685698659761</v>
      </c>
      <c r="L115" s="27">
        <f t="shared" si="14"/>
        <v>147.73143013402387</v>
      </c>
      <c r="M115" s="27">
        <f t="shared" si="15"/>
        <v>21824.575449443975</v>
      </c>
    </row>
    <row r="116" spans="1:13" x14ac:dyDescent="0.2">
      <c r="A116" s="27">
        <v>20032</v>
      </c>
      <c r="B116" s="27">
        <v>1545</v>
      </c>
      <c r="C116" s="27">
        <v>95</v>
      </c>
      <c r="D116" s="27">
        <v>0</v>
      </c>
      <c r="E116" s="27">
        <v>1</v>
      </c>
      <c r="F116" s="27">
        <v>0</v>
      </c>
      <c r="G116" s="27">
        <v>0</v>
      </c>
      <c r="H116" s="27">
        <f t="shared" si="10"/>
        <v>1569.237246749042</v>
      </c>
      <c r="I116" s="27">
        <f t="shared" si="11"/>
        <v>11.221275136449323</v>
      </c>
      <c r="J116" s="27">
        <f t="shared" si="12"/>
        <v>-56.917575772752976</v>
      </c>
      <c r="K116" s="27">
        <f t="shared" si="13"/>
        <v>1402.1245787434405</v>
      </c>
      <c r="L116" s="27">
        <f t="shared" si="14"/>
        <v>142.87542125655955</v>
      </c>
      <c r="M116" s="27">
        <f t="shared" si="15"/>
        <v>20413.385999239348</v>
      </c>
    </row>
    <row r="117" spans="1:13" x14ac:dyDescent="0.2">
      <c r="A117" s="27">
        <v>20033</v>
      </c>
      <c r="B117" s="27">
        <v>1715</v>
      </c>
      <c r="C117" s="27">
        <v>96</v>
      </c>
      <c r="D117" s="27">
        <v>0</v>
      </c>
      <c r="E117" s="27">
        <v>0</v>
      </c>
      <c r="F117" s="27">
        <v>1</v>
      </c>
      <c r="G117" s="27">
        <v>0</v>
      </c>
      <c r="H117" s="27">
        <f t="shared" si="10"/>
        <v>1674.5230480720952</v>
      </c>
      <c r="I117" s="27">
        <f t="shared" si="11"/>
        <v>26.091883001401989</v>
      </c>
      <c r="J117" s="27">
        <f t="shared" si="12"/>
        <v>8.9955279277781326</v>
      </c>
      <c r="K117" s="27">
        <f t="shared" si="13"/>
        <v>1577.3660822842078</v>
      </c>
      <c r="L117" s="27">
        <f t="shared" si="14"/>
        <v>137.63391771579222</v>
      </c>
      <c r="M117" s="27">
        <f t="shared" si="15"/>
        <v>18943.095305797466</v>
      </c>
    </row>
    <row r="118" spans="1:13" x14ac:dyDescent="0.2">
      <c r="A118" s="27">
        <v>20034</v>
      </c>
      <c r="B118" s="27">
        <v>2006</v>
      </c>
      <c r="C118" s="27">
        <v>97</v>
      </c>
      <c r="D118" s="27">
        <v>0</v>
      </c>
      <c r="E118" s="27">
        <v>0</v>
      </c>
      <c r="F118" s="27">
        <v>0</v>
      </c>
      <c r="G118" s="27">
        <v>1</v>
      </c>
      <c r="H118" s="27">
        <f t="shared" si="10"/>
        <v>1845.9924067958959</v>
      </c>
      <c r="I118" s="27">
        <f t="shared" si="11"/>
        <v>49.074526102966317</v>
      </c>
      <c r="J118" s="27">
        <f t="shared" si="12"/>
        <v>111.35280123496381</v>
      </c>
      <c r="K118" s="27">
        <f t="shared" si="13"/>
        <v>1793.2856820475245</v>
      </c>
      <c r="L118" s="27">
        <f t="shared" si="14"/>
        <v>212.71431795247554</v>
      </c>
      <c r="M118" s="27">
        <f t="shared" si="15"/>
        <v>45247.38106198686</v>
      </c>
    </row>
    <row r="119" spans="1:13" x14ac:dyDescent="0.2">
      <c r="A119" s="27">
        <v>20041</v>
      </c>
      <c r="B119" s="27">
        <v>1909</v>
      </c>
      <c r="C119" s="27">
        <v>98</v>
      </c>
      <c r="D119" s="27">
        <v>1</v>
      </c>
      <c r="E119" s="27">
        <v>0</v>
      </c>
      <c r="F119" s="27">
        <v>0</v>
      </c>
      <c r="G119" s="27">
        <v>0</v>
      </c>
      <c r="H119" s="27">
        <f t="shared" si="10"/>
        <v>1928.234442165211</v>
      </c>
      <c r="I119" s="27">
        <f t="shared" si="11"/>
        <v>54.317958926713402</v>
      </c>
      <c r="J119" s="27">
        <f t="shared" si="12"/>
        <v>-30.334911859499933</v>
      </c>
      <c r="K119" s="27">
        <f t="shared" si="13"/>
        <v>1860.4697577687632</v>
      </c>
      <c r="L119" s="27">
        <f t="shared" si="14"/>
        <v>48.530242231236798</v>
      </c>
      <c r="M119" s="27">
        <f t="shared" si="15"/>
        <v>2355.1844110225197</v>
      </c>
    </row>
    <row r="120" spans="1:13" x14ac:dyDescent="0.2">
      <c r="A120" s="27">
        <v>20042</v>
      </c>
      <c r="B120" s="27">
        <v>2014</v>
      </c>
      <c r="C120" s="27">
        <v>99</v>
      </c>
      <c r="D120" s="27">
        <v>0</v>
      </c>
      <c r="E120" s="27">
        <v>1</v>
      </c>
      <c r="F120" s="27">
        <v>0</v>
      </c>
      <c r="G120" s="27">
        <v>0</v>
      </c>
      <c r="H120" s="27">
        <f t="shared" si="10"/>
        <v>2042.9446970150311</v>
      </c>
      <c r="I120" s="27">
        <f t="shared" si="11"/>
        <v>63.865342910289961</v>
      </c>
      <c r="J120" s="27">
        <f t="shared" si="12"/>
        <v>-49.156731789168838</v>
      </c>
      <c r="K120" s="27">
        <f t="shared" si="13"/>
        <v>1925.6348253191713</v>
      </c>
      <c r="L120" s="27">
        <f t="shared" si="14"/>
        <v>88.365174680828659</v>
      </c>
      <c r="M120" s="27">
        <f t="shared" si="15"/>
        <v>7808.4040963733623</v>
      </c>
    </row>
    <row r="121" spans="1:13" x14ac:dyDescent="0.2">
      <c r="A121" s="27">
        <v>20043</v>
      </c>
      <c r="B121" s="27">
        <v>2350</v>
      </c>
      <c r="C121" s="27">
        <v>100</v>
      </c>
      <c r="D121" s="27">
        <v>0</v>
      </c>
      <c r="E121" s="27">
        <v>0</v>
      </c>
      <c r="F121" s="27">
        <v>1</v>
      </c>
      <c r="G121" s="27">
        <v>0</v>
      </c>
      <c r="H121" s="27">
        <f t="shared" si="10"/>
        <v>2266.867885121072</v>
      </c>
      <c r="I121" s="27">
        <f t="shared" si="11"/>
        <v>89.168797337877123</v>
      </c>
      <c r="J121" s="27">
        <f t="shared" si="12"/>
        <v>29.564111153931293</v>
      </c>
      <c r="K121" s="27">
        <f t="shared" si="13"/>
        <v>2115.8055678530995</v>
      </c>
      <c r="L121" s="27">
        <f t="shared" si="14"/>
        <v>234.19443214690045</v>
      </c>
      <c r="M121" s="27">
        <f t="shared" si="15"/>
        <v>54847.032048609159</v>
      </c>
    </row>
    <row r="122" spans="1:13" x14ac:dyDescent="0.2">
      <c r="A122" s="27">
        <v>20044</v>
      </c>
      <c r="B122" s="27">
        <v>3490</v>
      </c>
      <c r="C122" s="27">
        <v>101</v>
      </c>
      <c r="D122" s="27">
        <v>0</v>
      </c>
      <c r="E122" s="27">
        <v>0</v>
      </c>
      <c r="F122" s="27">
        <v>0</v>
      </c>
      <c r="G122" s="27">
        <v>1</v>
      </c>
      <c r="H122" s="27">
        <f t="shared" si="10"/>
        <v>3054.929624592598</v>
      </c>
      <c r="I122" s="27">
        <f t="shared" si="11"/>
        <v>199.65638817988207</v>
      </c>
      <c r="J122" s="27">
        <f t="shared" si="12"/>
        <v>201.16556629415885</v>
      </c>
      <c r="K122" s="27">
        <f t="shared" si="13"/>
        <v>2467.389483693913</v>
      </c>
      <c r="L122" s="27">
        <f t="shared" si="14"/>
        <v>1022.610516306087</v>
      </c>
      <c r="M122" s="27">
        <f t="shared" si="15"/>
        <v>1045732.2680598018</v>
      </c>
    </row>
    <row r="123" spans="1:13" x14ac:dyDescent="0.2">
      <c r="A123" s="27">
        <v>20051</v>
      </c>
      <c r="B123" s="27">
        <v>3243</v>
      </c>
      <c r="C123" s="27">
        <v>102</v>
      </c>
      <c r="D123" s="27">
        <v>1</v>
      </c>
      <c r="E123" s="27">
        <v>0</v>
      </c>
      <c r="F123" s="27">
        <v>0</v>
      </c>
      <c r="G123" s="27">
        <v>0</v>
      </c>
      <c r="H123" s="27">
        <f t="shared" si="10"/>
        <v>3267.3997605637965</v>
      </c>
      <c r="I123" s="27">
        <f t="shared" si="11"/>
        <v>201.6821063375121</v>
      </c>
      <c r="J123" s="27">
        <f t="shared" si="12"/>
        <v>-28.68825319330146</v>
      </c>
      <c r="K123" s="27">
        <f t="shared" si="13"/>
        <v>3224.2511009129798</v>
      </c>
      <c r="L123" s="27">
        <f t="shared" si="14"/>
        <v>18.748899087020163</v>
      </c>
      <c r="M123" s="27">
        <f t="shared" si="15"/>
        <v>351.52121697526553</v>
      </c>
    </row>
    <row r="124" spans="1:13" x14ac:dyDescent="0.2">
      <c r="A124" s="27">
        <v>20052</v>
      </c>
      <c r="B124" s="27">
        <v>3520</v>
      </c>
      <c r="C124" s="27">
        <v>103</v>
      </c>
      <c r="D124" s="27">
        <v>0</v>
      </c>
      <c r="E124" s="27">
        <v>1</v>
      </c>
      <c r="F124" s="27">
        <v>0</v>
      </c>
      <c r="G124" s="27">
        <v>0</v>
      </c>
      <c r="H124" s="27">
        <f t="shared" si="10"/>
        <v>3537.4770336239726</v>
      </c>
      <c r="I124" s="27">
        <f t="shared" si="11"/>
        <v>212.4946596498323</v>
      </c>
      <c r="J124" s="27">
        <f t="shared" si="12"/>
        <v>-40.36746140207093</v>
      </c>
      <c r="K124" s="27">
        <f t="shared" si="13"/>
        <v>3419.9251351121397</v>
      </c>
      <c r="L124" s="27">
        <f t="shared" si="14"/>
        <v>100.07486488786026</v>
      </c>
      <c r="M124" s="27">
        <f t="shared" si="15"/>
        <v>10014.978582323485</v>
      </c>
    </row>
    <row r="125" spans="1:13" x14ac:dyDescent="0.2">
      <c r="A125" s="27">
        <v>20053</v>
      </c>
      <c r="B125" s="27">
        <v>3678</v>
      </c>
      <c r="C125" s="27">
        <v>104</v>
      </c>
      <c r="D125" s="27">
        <v>0</v>
      </c>
      <c r="E125" s="27">
        <v>0</v>
      </c>
      <c r="F125" s="27">
        <v>1</v>
      </c>
      <c r="G125" s="27">
        <v>0</v>
      </c>
      <c r="H125" s="27">
        <f t="shared" si="10"/>
        <v>3680.5780620164796</v>
      </c>
      <c r="I125" s="27">
        <f t="shared" si="11"/>
        <v>201.52425964265331</v>
      </c>
      <c r="J125" s="27">
        <f t="shared" si="12"/>
        <v>20.646530899519938</v>
      </c>
      <c r="K125" s="27">
        <f t="shared" si="13"/>
        <v>3779.5358044277359</v>
      </c>
      <c r="L125" s="27">
        <f t="shared" si="14"/>
        <v>-101.53580442773591</v>
      </c>
      <c r="M125" s="27">
        <f t="shared" si="15"/>
        <v>10309.519580787435</v>
      </c>
    </row>
  </sheetData>
  <mergeCells count="2">
    <mergeCell ref="A18:C19"/>
    <mergeCell ref="P6:U7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0A2A0-503E-4D43-AC1C-DA1FF6AB106C}">
  <sheetPr codeName="XLSTAT_20221028_194027_1_HID"/>
  <dimension ref="A1:H70"/>
  <sheetViews>
    <sheetView workbookViewId="0">
      <selection activeCell="E1" sqref="E1"/>
    </sheetView>
  </sheetViews>
  <sheetFormatPr baseColWidth="10" defaultRowHeight="15" x14ac:dyDescent="0.2"/>
  <sheetData>
    <row r="1" spans="1:8" x14ac:dyDescent="0.2">
      <c r="A1">
        <v>1</v>
      </c>
      <c r="C1">
        <f t="shared" ref="C1:C32" si="0">13.1571249999775+(A1-1)*1.49244094202939</f>
        <v>13.1571249999775</v>
      </c>
      <c r="D1">
        <f t="shared" ref="D1:D32" si="1">0+1*C1-9.88912413612955*(1.125+(C1-56.488625)^2/6707.43372850241)^0.5</f>
        <v>1.4355672322861892</v>
      </c>
      <c r="E1">
        <v>1</v>
      </c>
      <c r="G1">
        <f t="shared" ref="G1:G32" si="2">13.0986999999828+(E1-1)*1.49328768115975</f>
        <v>13.0986999999828</v>
      </c>
      <c r="H1">
        <f t="shared" ref="H1:H32" si="3">0+1*G1+9.88912413612955*(1.125+(G1-56.488625)^2/6707.43372850241)^0.5</f>
        <v>24.823408494137013</v>
      </c>
    </row>
    <row r="2" spans="1:8" x14ac:dyDescent="0.2">
      <c r="A2">
        <v>2</v>
      </c>
      <c r="C2">
        <f t="shared" si="0"/>
        <v>14.649565942006889</v>
      </c>
      <c r="D2">
        <f t="shared" si="1"/>
        <v>3.0073318060655154</v>
      </c>
      <c r="E2">
        <v>2</v>
      </c>
      <c r="G2">
        <f t="shared" si="2"/>
        <v>14.59198768114255</v>
      </c>
      <c r="H2">
        <f t="shared" si="3"/>
        <v>26.237240418858178</v>
      </c>
    </row>
    <row r="3" spans="1:8" x14ac:dyDescent="0.2">
      <c r="A3">
        <v>3</v>
      </c>
      <c r="C3">
        <f t="shared" si="0"/>
        <v>16.142006884036281</v>
      </c>
      <c r="D3">
        <f t="shared" si="1"/>
        <v>4.5768321983149001</v>
      </c>
      <c r="E3">
        <v>3</v>
      </c>
      <c r="G3">
        <f t="shared" si="2"/>
        <v>16.085275362302301</v>
      </c>
      <c r="H3">
        <f t="shared" si="3"/>
        <v>27.653337333035957</v>
      </c>
    </row>
    <row r="4" spans="1:8" x14ac:dyDescent="0.2">
      <c r="A4">
        <v>4</v>
      </c>
      <c r="C4">
        <f t="shared" si="0"/>
        <v>17.634447826065671</v>
      </c>
      <c r="D4">
        <f t="shared" si="1"/>
        <v>6.1440228553850531</v>
      </c>
      <c r="E4">
        <v>4</v>
      </c>
      <c r="G4">
        <f t="shared" si="2"/>
        <v>17.578563043462051</v>
      </c>
      <c r="H4">
        <f t="shared" si="3"/>
        <v>29.07174487328075</v>
      </c>
    </row>
    <row r="5" spans="1:8" x14ac:dyDescent="0.2">
      <c r="A5">
        <v>5</v>
      </c>
      <c r="C5">
        <f t="shared" si="0"/>
        <v>19.126888768095061</v>
      </c>
      <c r="D5">
        <f t="shared" si="1"/>
        <v>7.7088584141833678</v>
      </c>
      <c r="E5">
        <v>5</v>
      </c>
      <c r="G5">
        <f t="shared" si="2"/>
        <v>19.0718507246218</v>
      </c>
      <c r="H5">
        <f t="shared" si="3"/>
        <v>30.492508488905557</v>
      </c>
    </row>
    <row r="6" spans="1:8" x14ac:dyDescent="0.2">
      <c r="A6">
        <v>6</v>
      </c>
      <c r="C6">
        <f t="shared" si="0"/>
        <v>20.61932971012445</v>
      </c>
      <c r="D6">
        <f t="shared" si="1"/>
        <v>9.271293801683079</v>
      </c>
      <c r="E6">
        <v>6</v>
      </c>
      <c r="G6">
        <f t="shared" si="2"/>
        <v>20.56513840578155</v>
      </c>
      <c r="H6">
        <f t="shared" si="3"/>
        <v>31.915673342320645</v>
      </c>
    </row>
    <row r="7" spans="1:8" x14ac:dyDescent="0.2">
      <c r="A7">
        <v>7</v>
      </c>
      <c r="C7">
        <f t="shared" si="0"/>
        <v>22.11177065215384</v>
      </c>
      <c r="D7">
        <f t="shared" si="1"/>
        <v>10.831284339227485</v>
      </c>
      <c r="E7">
        <v>7</v>
      </c>
      <c r="G7">
        <f t="shared" si="2"/>
        <v>22.058426086941303</v>
      </c>
      <c r="H7">
        <f t="shared" si="3"/>
        <v>33.341284204606964</v>
      </c>
    </row>
    <row r="8" spans="1:8" x14ac:dyDescent="0.2">
      <c r="A8">
        <v>8</v>
      </c>
      <c r="C8">
        <f t="shared" si="0"/>
        <v>23.60421159418323</v>
      </c>
      <c r="D8">
        <f t="shared" si="1"/>
        <v>12.388785851333303</v>
      </c>
      <c r="E8">
        <v>8</v>
      </c>
      <c r="G8">
        <f t="shared" si="2"/>
        <v>23.551713768101052</v>
      </c>
      <c r="H8">
        <f t="shared" si="3"/>
        <v>34.769385346562999</v>
      </c>
    </row>
    <row r="9" spans="1:8" x14ac:dyDescent="0.2">
      <c r="A9">
        <v>9</v>
      </c>
      <c r="C9">
        <f t="shared" si="0"/>
        <v>25.09665253621262</v>
      </c>
      <c r="D9">
        <f t="shared" si="1"/>
        <v>13.943754778631369</v>
      </c>
      <c r="E9">
        <v>9</v>
      </c>
      <c r="G9">
        <f t="shared" si="2"/>
        <v>25.045001449260802</v>
      </c>
      <c r="H9">
        <f t="shared" si="3"/>
        <v>36.200020425585834</v>
      </c>
    </row>
    <row r="10" spans="1:8" x14ac:dyDescent="0.2">
      <c r="A10">
        <v>10</v>
      </c>
      <c r="C10">
        <f t="shared" si="0"/>
        <v>26.58909347824201</v>
      </c>
      <c r="D10">
        <f t="shared" si="1"/>
        <v>15.496148294515605</v>
      </c>
      <c r="E10">
        <v>10</v>
      </c>
      <c r="G10">
        <f t="shared" si="2"/>
        <v>26.538289130420551</v>
      </c>
      <c r="H10">
        <f t="shared" si="3"/>
        <v>37.633232368814774</v>
      </c>
    </row>
    <row r="11" spans="1:8" x14ac:dyDescent="0.2">
      <c r="A11">
        <v>11</v>
      </c>
      <c r="C11">
        <f t="shared" si="0"/>
        <v>28.081534420271399</v>
      </c>
      <c r="D11">
        <f t="shared" si="1"/>
        <v>17.045924425002681</v>
      </c>
      <c r="E11">
        <v>11</v>
      </c>
      <c r="G11">
        <f t="shared" si="2"/>
        <v>28.031576811580301</v>
      </c>
      <c r="H11">
        <f t="shared" si="3"/>
        <v>39.069063253034599</v>
      </c>
    </row>
    <row r="12" spans="1:8" x14ac:dyDescent="0.2">
      <c r="A12">
        <v>12</v>
      </c>
      <c r="C12">
        <f t="shared" si="0"/>
        <v>29.573975362300793</v>
      </c>
      <c r="D12">
        <f t="shared" si="1"/>
        <v>18.593042171236892</v>
      </c>
      <c r="E12">
        <v>12</v>
      </c>
      <c r="G12">
        <f t="shared" si="2"/>
        <v>29.524864492740051</v>
      </c>
      <c r="H12">
        <f t="shared" si="3"/>
        <v>40.507554181903856</v>
      </c>
    </row>
    <row r="13" spans="1:8" x14ac:dyDescent="0.2">
      <c r="A13">
        <v>13</v>
      </c>
      <c r="C13">
        <f t="shared" si="0"/>
        <v>31.066416304330183</v>
      </c>
      <c r="D13">
        <f t="shared" si="1"/>
        <v>20.137461634007828</v>
      </c>
      <c r="E13">
        <v>13</v>
      </c>
      <c r="G13">
        <f t="shared" si="2"/>
        <v>31.0181521738998</v>
      </c>
      <c r="H13">
        <f t="shared" si="3"/>
        <v>41.948745161140792</v>
      </c>
    </row>
    <row r="14" spans="1:8" x14ac:dyDescent="0.2">
      <c r="A14">
        <v>14</v>
      </c>
      <c r="C14">
        <f t="shared" si="0"/>
        <v>32.558857246359572</v>
      </c>
      <c r="D14">
        <f t="shared" si="1"/>
        <v>21.679144139584615</v>
      </c>
      <c r="E14">
        <v>14</v>
      </c>
      <c r="G14">
        <f t="shared" si="2"/>
        <v>32.51143985505955</v>
      </c>
      <c r="H14">
        <f t="shared" si="3"/>
        <v>43.392674972363949</v>
      </c>
    </row>
    <row r="15" spans="1:8" x14ac:dyDescent="0.2">
      <c r="A15">
        <v>15</v>
      </c>
      <c r="C15">
        <f t="shared" si="0"/>
        <v>34.051298188388962</v>
      </c>
      <c r="D15">
        <f t="shared" si="1"/>
        <v>23.218052366110268</v>
      </c>
      <c r="E15">
        <v>15</v>
      </c>
      <c r="G15">
        <f t="shared" si="2"/>
        <v>34.004727536219299</v>
      </c>
      <c r="H15">
        <f t="shared" si="3"/>
        <v>44.839381046344798</v>
      </c>
    </row>
    <row r="16" spans="1:8" x14ac:dyDescent="0.2">
      <c r="A16">
        <v>16</v>
      </c>
      <c r="C16">
        <f t="shared" si="0"/>
        <v>35.543739130418352</v>
      </c>
      <c r="D16">
        <f t="shared" si="1"/>
        <v>24.754150469745291</v>
      </c>
      <c r="E16">
        <v>16</v>
      </c>
      <c r="G16">
        <f t="shared" si="2"/>
        <v>35.498015217379049</v>
      </c>
      <c r="H16">
        <f t="shared" si="3"/>
        <v>46.288899336484889</v>
      </c>
    </row>
    <row r="17" spans="1:8" x14ac:dyDescent="0.2">
      <c r="A17">
        <v>17</v>
      </c>
      <c r="C17">
        <f t="shared" si="0"/>
        <v>37.036180072447742</v>
      </c>
      <c r="D17">
        <f t="shared" si="1"/>
        <v>26.287404209701847</v>
      </c>
      <c r="E17">
        <v>17</v>
      </c>
      <c r="G17">
        <f t="shared" si="2"/>
        <v>36.991302898538798</v>
      </c>
      <c r="H17">
        <f t="shared" si="3"/>
        <v>47.741264193378235</v>
      </c>
    </row>
    <row r="18" spans="1:8" x14ac:dyDescent="0.2">
      <c r="A18">
        <v>18</v>
      </c>
      <c r="C18">
        <f t="shared" si="0"/>
        <v>38.528621014477132</v>
      </c>
      <c r="D18">
        <f t="shared" si="1"/>
        <v>27.817781071270499</v>
      </c>
      <c r="E18">
        <v>18</v>
      </c>
      <c r="G18">
        <f t="shared" si="2"/>
        <v>38.484590579698548</v>
      </c>
      <c r="H18">
        <f t="shared" si="3"/>
        <v>49.196508241359375</v>
      </c>
    </row>
    <row r="19" spans="1:8" x14ac:dyDescent="0.2">
      <c r="A19">
        <v>19</v>
      </c>
      <c r="C19">
        <f t="shared" si="0"/>
        <v>40.021061956506522</v>
      </c>
      <c r="D19">
        <f t="shared" si="1"/>
        <v>29.345250385911498</v>
      </c>
      <c r="E19">
        <v>19</v>
      </c>
      <c r="G19">
        <f t="shared" si="2"/>
        <v>39.977878260858297</v>
      </c>
      <c r="H19">
        <f t="shared" si="3"/>
        <v>50.6546622579679</v>
      </c>
    </row>
    <row r="20" spans="1:8" x14ac:dyDescent="0.2">
      <c r="A20">
        <v>20</v>
      </c>
      <c r="C20">
        <f t="shared" si="0"/>
        <v>41.513502898535911</v>
      </c>
      <c r="D20">
        <f t="shared" si="1"/>
        <v>30.869783447463909</v>
      </c>
      <c r="E20">
        <v>20</v>
      </c>
      <c r="G20">
        <f t="shared" si="2"/>
        <v>41.471165942018047</v>
      </c>
      <c r="H20">
        <f t="shared" si="3"/>
        <v>52.115755057279848</v>
      </c>
    </row>
    <row r="21" spans="1:8" x14ac:dyDescent="0.2">
      <c r="A21">
        <v>21</v>
      </c>
      <c r="C21">
        <f t="shared" si="0"/>
        <v>43.005943840565301</v>
      </c>
      <c r="D21">
        <f t="shared" si="1"/>
        <v>32.391353623518555</v>
      </c>
      <c r="E21">
        <v>21</v>
      </c>
      <c r="G21">
        <f t="shared" si="2"/>
        <v>42.964453623177796</v>
      </c>
      <c r="H21">
        <f t="shared" si="3"/>
        <v>53.579813378063356</v>
      </c>
    </row>
    <row r="22" spans="1:8" x14ac:dyDescent="0.2">
      <c r="A22">
        <v>22</v>
      </c>
      <c r="C22">
        <f t="shared" si="0"/>
        <v>44.498384782594691</v>
      </c>
      <c r="D22">
        <f t="shared" si="1"/>
        <v>33.909936461006751</v>
      </c>
      <c r="E22">
        <v>22</v>
      </c>
      <c r="G22">
        <f t="shared" si="2"/>
        <v>44.457741304337553</v>
      </c>
      <c r="H22">
        <f t="shared" si="3"/>
        <v>55.046861777711037</v>
      </c>
    </row>
    <row r="23" spans="1:8" x14ac:dyDescent="0.2">
      <c r="A23">
        <v>23</v>
      </c>
      <c r="C23">
        <f t="shared" si="0"/>
        <v>45.990825724624081</v>
      </c>
      <c r="D23">
        <f t="shared" si="1"/>
        <v>35.425509785075924</v>
      </c>
      <c r="E23">
        <v>23</v>
      </c>
      <c r="G23">
        <f t="shared" si="2"/>
        <v>45.951028985497295</v>
      </c>
      <c r="H23">
        <f t="shared" si="3"/>
        <v>56.516922532882234</v>
      </c>
    </row>
    <row r="24" spans="1:8" x14ac:dyDescent="0.2">
      <c r="A24">
        <v>24</v>
      </c>
      <c r="C24">
        <f t="shared" si="0"/>
        <v>47.483266666653471</v>
      </c>
      <c r="D24">
        <f t="shared" si="1"/>
        <v>36.938053790356463</v>
      </c>
      <c r="E24">
        <v>24</v>
      </c>
      <c r="G24">
        <f t="shared" si="2"/>
        <v>47.444316666657045</v>
      </c>
      <c r="H24">
        <f t="shared" si="3"/>
        <v>57.990015547755597</v>
      </c>
    </row>
    <row r="25" spans="1:8" x14ac:dyDescent="0.2">
      <c r="A25">
        <v>25</v>
      </c>
      <c r="C25">
        <f t="shared" si="0"/>
        <v>48.97570760868286</v>
      </c>
      <c r="D25">
        <f t="shared" si="1"/>
        <v>38.44755112377117</v>
      </c>
      <c r="E25">
        <v>25</v>
      </c>
      <c r="G25">
        <f t="shared" si="2"/>
        <v>48.937604347816801</v>
      </c>
      <c r="H25">
        <f t="shared" si="3"/>
        <v>59.466158270745424</v>
      </c>
    </row>
    <row r="26" spans="1:8" x14ac:dyDescent="0.2">
      <c r="A26">
        <v>26</v>
      </c>
      <c r="C26">
        <f t="shared" si="0"/>
        <v>50.46814855071225</v>
      </c>
      <c r="D26">
        <f t="shared" si="1"/>
        <v>39.953986958099456</v>
      </c>
      <c r="E26">
        <v>26</v>
      </c>
      <c r="G26">
        <f t="shared" si="2"/>
        <v>50.430892028976551</v>
      </c>
      <c r="H26">
        <f t="shared" si="3"/>
        <v>60.94536562047449</v>
      </c>
    </row>
    <row r="27" spans="1:8" x14ac:dyDescent="0.2">
      <c r="A27">
        <v>27</v>
      </c>
      <c r="C27">
        <f t="shared" si="0"/>
        <v>51.96058949274164</v>
      </c>
      <c r="D27">
        <f t="shared" si="1"/>
        <v>41.457349055582355</v>
      </c>
      <c r="E27">
        <v>27</v>
      </c>
      <c r="G27">
        <f t="shared" si="2"/>
        <v>51.924179710136301</v>
      </c>
      <c r="H27">
        <f t="shared" si="3"/>
        <v>62.427649921722519</v>
      </c>
    </row>
    <row r="28" spans="1:8" x14ac:dyDescent="0.2">
      <c r="A28">
        <v>28</v>
      </c>
      <c r="C28">
        <f t="shared" si="0"/>
        <v>53.45303043477103</v>
      </c>
      <c r="D28">
        <f t="shared" si="1"/>
        <v>42.957627820940544</v>
      </c>
      <c r="E28">
        <v>28</v>
      </c>
      <c r="G28">
        <f t="shared" si="2"/>
        <v>53.41746739129605</v>
      </c>
      <c r="H28">
        <f t="shared" si="3"/>
        <v>63.913020851982637</v>
      </c>
    </row>
    <row r="29" spans="1:8" x14ac:dyDescent="0.2">
      <c r="A29">
        <v>29</v>
      </c>
      <c r="C29">
        <f t="shared" si="0"/>
        <v>54.94547137680042</v>
      </c>
      <c r="D29">
        <f t="shared" si="1"/>
        <v>44.454816343274643</v>
      </c>
      <c r="E29">
        <v>29</v>
      </c>
      <c r="G29">
        <f t="shared" si="2"/>
        <v>54.9107550724558</v>
      </c>
      <c r="H29">
        <f t="shared" si="3"/>
        <v>65.401485399161416</v>
      </c>
    </row>
    <row r="30" spans="1:8" x14ac:dyDescent="0.2">
      <c r="A30">
        <v>30</v>
      </c>
      <c r="C30">
        <f t="shared" si="0"/>
        <v>56.43791231882981</v>
      </c>
      <c r="D30">
        <f t="shared" si="1"/>
        <v>45.948910426423765</v>
      </c>
      <c r="E30">
        <v>30</v>
      </c>
      <c r="G30">
        <f t="shared" si="2"/>
        <v>56.404042753615549</v>
      </c>
      <c r="H30">
        <f t="shared" si="3"/>
        <v>66.893047830851017</v>
      </c>
    </row>
    <row r="31" spans="1:8" x14ac:dyDescent="0.2">
      <c r="A31">
        <v>31</v>
      </c>
      <c r="C31">
        <f t="shared" si="0"/>
        <v>57.930353260859199</v>
      </c>
      <c r="D31">
        <f t="shared" si="1"/>
        <v>47.439908607472319</v>
      </c>
      <c r="E31">
        <v>31</v>
      </c>
      <c r="G31">
        <f t="shared" si="2"/>
        <v>57.897330434775299</v>
      </c>
      <c r="H31">
        <f t="shared" si="3"/>
        <v>68.387709675487301</v>
      </c>
    </row>
    <row r="32" spans="1:8" x14ac:dyDescent="0.2">
      <c r="A32">
        <v>32</v>
      </c>
      <c r="C32">
        <f t="shared" si="0"/>
        <v>59.422794202888589</v>
      </c>
      <c r="D32">
        <f t="shared" si="1"/>
        <v>48.927812163215194</v>
      </c>
      <c r="E32">
        <v>32</v>
      </c>
      <c r="G32">
        <f t="shared" si="2"/>
        <v>59.390618115935048</v>
      </c>
      <c r="H32">
        <f t="shared" si="3"/>
        <v>69.885469715587661</v>
      </c>
    </row>
    <row r="33" spans="1:8" x14ac:dyDescent="0.2">
      <c r="A33">
        <v>33</v>
      </c>
      <c r="C33">
        <f t="shared" ref="C33:C64" si="4">13.1571249999775+(A33-1)*1.49244094202939</f>
        <v>60.915235144917979</v>
      </c>
      <c r="D33">
        <f t="shared" ref="D33:D64" si="5">0+1*C33-9.88912413612955*(1.125+(C33-56.488625)^2/6707.43372850241)^0.5</f>
        <v>50.412625104514731</v>
      </c>
      <c r="E33">
        <v>33</v>
      </c>
      <c r="G33">
        <f t="shared" ref="G33:G64" si="6">13.0986999999828+(E33-1)*1.49328768115975</f>
        <v>60.883905797094798</v>
      </c>
      <c r="H33">
        <f t="shared" ref="H33:H64" si="7">0+1*G33+9.88912413612955*(1.125+(G33-56.488625)^2/6707.43372850241)^0.5</f>
        <v>71.386323993138035</v>
      </c>
    </row>
    <row r="34" spans="1:8" x14ac:dyDescent="0.2">
      <c r="A34">
        <v>34</v>
      </c>
      <c r="C34">
        <f t="shared" si="4"/>
        <v>62.407676086947369</v>
      </c>
      <c r="D34">
        <f t="shared" si="5"/>
        <v>51.894354158607648</v>
      </c>
      <c r="E34">
        <v>34</v>
      </c>
      <c r="G34">
        <f t="shared" si="6"/>
        <v>62.377193478254547</v>
      </c>
      <c r="H34">
        <f t="shared" si="7"/>
        <v>72.890265827073847</v>
      </c>
    </row>
    <row r="35" spans="1:8" x14ac:dyDescent="0.2">
      <c r="A35">
        <v>35</v>
      </c>
      <c r="C35">
        <f t="shared" si="4"/>
        <v>63.900117028976759</v>
      </c>
      <c r="D35">
        <f t="shared" si="5"/>
        <v>53.373008739543394</v>
      </c>
      <c r="E35">
        <v>35</v>
      </c>
      <c r="G35">
        <f t="shared" si="6"/>
        <v>63.870481159414297</v>
      </c>
      <c r="H35">
        <f t="shared" si="7"/>
        <v>74.397285842674904</v>
      </c>
    </row>
    <row r="36" spans="1:8" x14ac:dyDescent="0.2">
      <c r="A36">
        <v>36</v>
      </c>
      <c r="C36">
        <f t="shared" si="4"/>
        <v>65.392557971006156</v>
      </c>
      <c r="D36">
        <f t="shared" si="5"/>
        <v>54.848600907056088</v>
      </c>
      <c r="E36">
        <v>36</v>
      </c>
      <c r="G36">
        <f t="shared" si="6"/>
        <v>65.363768840574053</v>
      </c>
      <c r="H36">
        <f t="shared" si="7"/>
        <v>75.907372012573916</v>
      </c>
    </row>
    <row r="37" spans="1:8" x14ac:dyDescent="0.2">
      <c r="A37">
        <v>37</v>
      </c>
      <c r="C37">
        <f t="shared" si="4"/>
        <v>66.884998913035545</v>
      </c>
      <c r="D37">
        <f t="shared" si="5"/>
        <v>56.321145314286348</v>
      </c>
      <c r="E37">
        <v>37</v>
      </c>
      <c r="G37">
        <f t="shared" si="6"/>
        <v>66.857056521733796</v>
      </c>
      <c r="H37">
        <f t="shared" si="7"/>
        <v>77.420509708962541</v>
      </c>
    </row>
    <row r="38" spans="1:8" x14ac:dyDescent="0.2">
      <c r="A38">
        <v>38</v>
      </c>
      <c r="C38">
        <f t="shared" si="4"/>
        <v>68.377439855064935</v>
      </c>
      <c r="D38">
        <f t="shared" si="5"/>
        <v>57.790659144876962</v>
      </c>
      <c r="E38">
        <v>38</v>
      </c>
      <c r="G38">
        <f t="shared" si="6"/>
        <v>68.350344202893552</v>
      </c>
      <c r="H38">
        <f t="shared" si="7"/>
        <v>78.936681766471452</v>
      </c>
    </row>
    <row r="39" spans="1:8" x14ac:dyDescent="0.2">
      <c r="A39">
        <v>39</v>
      </c>
      <c r="C39">
        <f t="shared" si="4"/>
        <v>69.869880797094325</v>
      </c>
      <c r="D39">
        <f t="shared" si="5"/>
        <v>59.257162040063776</v>
      </c>
      <c r="E39">
        <v>39</v>
      </c>
      <c r="G39">
        <f t="shared" si="6"/>
        <v>69.843631884053295</v>
      </c>
      <c r="H39">
        <f t="shared" si="7"/>
        <v>80.45586855510183</v>
      </c>
    </row>
    <row r="40" spans="1:8" x14ac:dyDescent="0.2">
      <c r="A40">
        <v>40</v>
      </c>
      <c r="C40">
        <f t="shared" si="4"/>
        <v>71.362321739123715</v>
      </c>
      <c r="D40">
        <f t="shared" si="5"/>
        <v>60.720676016470392</v>
      </c>
      <c r="E40">
        <v>40</v>
      </c>
      <c r="G40">
        <f t="shared" si="6"/>
        <v>71.336919565213051</v>
      </c>
      <c r="H40">
        <f t="shared" si="7"/>
        <v>81.978048062499127</v>
      </c>
    </row>
    <row r="41" spans="1:8" x14ac:dyDescent="0.2">
      <c r="A41">
        <v>41</v>
      </c>
      <c r="C41">
        <f t="shared" si="4"/>
        <v>72.854762681153105</v>
      </c>
      <c r="D41">
        <f t="shared" si="5"/>
        <v>62.181225375389772</v>
      </c>
      <c r="E41">
        <v>41</v>
      </c>
      <c r="G41">
        <f t="shared" si="6"/>
        <v>72.830207246372794</v>
      </c>
      <c r="H41">
        <f t="shared" si="7"/>
        <v>83.503195984783417</v>
      </c>
    </row>
    <row r="42" spans="1:8" x14ac:dyDescent="0.2">
      <c r="A42">
        <v>42</v>
      </c>
      <c r="C42">
        <f t="shared" si="4"/>
        <v>74.347203623182494</v>
      </c>
      <c r="D42">
        <f t="shared" si="5"/>
        <v>63.638836604397824</v>
      </c>
      <c r="E42">
        <v>42</v>
      </c>
      <c r="G42">
        <f t="shared" si="6"/>
        <v>74.32349492753255</v>
      </c>
      <c r="H42">
        <f t="shared" si="7"/>
        <v>85.031285825089597</v>
      </c>
    </row>
    <row r="43" spans="1:8" x14ac:dyDescent="0.2">
      <c r="A43">
        <v>43</v>
      </c>
      <c r="C43">
        <f t="shared" si="4"/>
        <v>75.839644565211884</v>
      </c>
      <c r="D43">
        <f t="shared" si="5"/>
        <v>65.093538272191736</v>
      </c>
      <c r="E43">
        <v>43</v>
      </c>
      <c r="G43">
        <f t="shared" si="6"/>
        <v>75.816782608692307</v>
      </c>
      <c r="H43">
        <f t="shared" si="7"/>
        <v>86.562288998921247</v>
      </c>
    </row>
    <row r="44" spans="1:8" x14ac:dyDescent="0.2">
      <c r="A44">
        <v>44</v>
      </c>
      <c r="C44">
        <f t="shared" si="4"/>
        <v>77.332085507241274</v>
      </c>
      <c r="D44">
        <f t="shared" si="5"/>
        <v>66.545360917580297</v>
      </c>
      <c r="E44">
        <v>44</v>
      </c>
      <c r="G44">
        <f t="shared" si="6"/>
        <v>77.31007028985205</v>
      </c>
      <c r="H44">
        <f t="shared" si="7"/>
        <v>88.096174945388071</v>
      </c>
    </row>
    <row r="45" spans="1:8" x14ac:dyDescent="0.2">
      <c r="A45">
        <v>45</v>
      </c>
      <c r="C45">
        <f t="shared" si="4"/>
        <v>78.824526449270664</v>
      </c>
      <c r="D45">
        <f t="shared" si="5"/>
        <v>67.994336933573138</v>
      </c>
      <c r="E45">
        <v>45</v>
      </c>
      <c r="G45">
        <f t="shared" si="6"/>
        <v>78.803357971011792</v>
      </c>
      <c r="H45">
        <f t="shared" si="7"/>
        <v>89.63291124337627</v>
      </c>
    </row>
    <row r="46" spans="1:8" x14ac:dyDescent="0.2">
      <c r="A46">
        <v>46</v>
      </c>
      <c r="C46">
        <f t="shared" si="4"/>
        <v>80.316967391300054</v>
      </c>
      <c r="D46">
        <f t="shared" si="5"/>
        <v>69.440500447523206</v>
      </c>
      <c r="E46">
        <v>46</v>
      </c>
      <c r="G46">
        <f t="shared" si="6"/>
        <v>80.296645652171549</v>
      </c>
      <c r="H46">
        <f t="shared" si="7"/>
        <v>91.172463731693853</v>
      </c>
    </row>
    <row r="47" spans="1:8" x14ac:dyDescent="0.2">
      <c r="A47">
        <v>47</v>
      </c>
      <c r="C47">
        <f t="shared" si="4"/>
        <v>81.809408333329444</v>
      </c>
      <c r="D47">
        <f t="shared" si="5"/>
        <v>70.883887198269832</v>
      </c>
      <c r="E47">
        <v>47</v>
      </c>
      <c r="G47">
        <f t="shared" si="6"/>
        <v>81.789933333331291</v>
      </c>
      <c r="H47">
        <f t="shared" si="7"/>
        <v>92.714796632239342</v>
      </c>
    </row>
    <row r="48" spans="1:8" x14ac:dyDescent="0.2">
      <c r="A48">
        <v>48</v>
      </c>
      <c r="C48">
        <f t="shared" si="4"/>
        <v>83.301849275358833</v>
      </c>
      <c r="D48">
        <f t="shared" si="5"/>
        <v>72.324534411212142</v>
      </c>
      <c r="E48">
        <v>48</v>
      </c>
      <c r="G48">
        <f t="shared" si="6"/>
        <v>83.283221014491048</v>
      </c>
      <c r="H48">
        <f t="shared" si="7"/>
        <v>94.259872675260439</v>
      </c>
    </row>
    <row r="49" spans="1:8" x14ac:dyDescent="0.2">
      <c r="A49">
        <v>49</v>
      </c>
      <c r="C49">
        <f t="shared" si="4"/>
        <v>84.794290217388223</v>
      </c>
      <c r="D49">
        <f t="shared" si="5"/>
        <v>73.762480672213158</v>
      </c>
      <c r="E49">
        <v>49</v>
      </c>
      <c r="G49">
        <f t="shared" si="6"/>
        <v>84.776508695650804</v>
      </c>
      <c r="H49">
        <f t="shared" si="7"/>
        <v>95.807653225797907</v>
      </c>
    </row>
    <row r="50" spans="1:8" x14ac:dyDescent="0.2">
      <c r="A50">
        <v>50</v>
      </c>
      <c r="C50">
        <f t="shared" si="4"/>
        <v>86.286731159417613</v>
      </c>
      <c r="D50">
        <f t="shared" si="5"/>
        <v>75.197765801196255</v>
      </c>
      <c r="E50">
        <v>50</v>
      </c>
      <c r="G50">
        <f t="shared" si="6"/>
        <v>86.269796376810547</v>
      </c>
      <c r="H50">
        <f t="shared" si="7"/>
        <v>97.358098410449287</v>
      </c>
    </row>
    <row r="51" spans="1:8" x14ac:dyDescent="0.2">
      <c r="A51">
        <v>51</v>
      </c>
      <c r="C51">
        <f t="shared" si="4"/>
        <v>87.779172101447003</v>
      </c>
      <c r="D51">
        <f t="shared" si="5"/>
        <v>76.630430726248235</v>
      </c>
      <c r="E51">
        <v>51</v>
      </c>
      <c r="G51">
        <f t="shared" si="6"/>
        <v>87.763084057970303</v>
      </c>
      <c r="H51">
        <f t="shared" si="7"/>
        <v>98.911167243634068</v>
      </c>
    </row>
    <row r="52" spans="1:8" x14ac:dyDescent="0.2">
      <c r="A52">
        <v>52</v>
      </c>
      <c r="C52">
        <f t="shared" si="4"/>
        <v>89.271613043476393</v>
      </c>
      <c r="D52">
        <f t="shared" si="5"/>
        <v>78.060517358989401</v>
      </c>
      <c r="E52">
        <v>52</v>
      </c>
      <c r="G52">
        <f t="shared" si="6"/>
        <v>89.256371739130046</v>
      </c>
      <c r="H52">
        <f t="shared" si="7"/>
        <v>100.46681775259628</v>
      </c>
    </row>
    <row r="53" spans="1:8" x14ac:dyDescent="0.2">
      <c r="A53">
        <v>53</v>
      </c>
      <c r="C53">
        <f t="shared" si="4"/>
        <v>90.764053985505782</v>
      </c>
      <c r="D53">
        <f t="shared" si="5"/>
        <v>79.48806847191122</v>
      </c>
      <c r="E53">
        <v>53</v>
      </c>
      <c r="G53">
        <f t="shared" si="6"/>
        <v>90.749659420289802</v>
      </c>
      <c r="H53">
        <f t="shared" si="7"/>
        <v>102.02500710044062</v>
      </c>
    </row>
    <row r="54" spans="1:8" x14ac:dyDescent="0.2">
      <c r="A54">
        <v>54</v>
      </c>
      <c r="C54">
        <f t="shared" si="4"/>
        <v>92.256494927535172</v>
      </c>
      <c r="D54">
        <f t="shared" si="5"/>
        <v>80.913127578318097</v>
      </c>
      <c r="E54">
        <v>54</v>
      </c>
      <c r="G54">
        <f t="shared" si="6"/>
        <v>92.242947101449545</v>
      </c>
      <c r="H54">
        <f t="shared" si="7"/>
        <v>103.58569170656182</v>
      </c>
    </row>
    <row r="55" spans="1:8" x14ac:dyDescent="0.2">
      <c r="A55">
        <v>55</v>
      </c>
      <c r="C55">
        <f t="shared" si="4"/>
        <v>93.748935869564562</v>
      </c>
      <c r="D55">
        <f t="shared" si="5"/>
        <v>82.335738815443761</v>
      </c>
      <c r="E55">
        <v>55</v>
      </c>
      <c r="G55">
        <f t="shared" si="6"/>
        <v>93.736234782609301</v>
      </c>
      <c r="H55">
        <f t="shared" si="7"/>
        <v>105.14882736389441</v>
      </c>
    </row>
    <row r="56" spans="1:8" x14ac:dyDescent="0.2">
      <c r="A56">
        <v>56</v>
      </c>
      <c r="C56">
        <f t="shared" si="4"/>
        <v>95.241376811593952</v>
      </c>
      <c r="D56">
        <f t="shared" si="5"/>
        <v>83.755946831244174</v>
      </c>
      <c r="E56">
        <v>56</v>
      </c>
      <c r="G56">
        <f t="shared" si="6"/>
        <v>95.229522463769044</v>
      </c>
      <c r="H56">
        <f t="shared" si="7"/>
        <v>106.71436935247785</v>
      </c>
    </row>
    <row r="57" spans="1:8" x14ac:dyDescent="0.2">
      <c r="A57">
        <v>57</v>
      </c>
      <c r="C57">
        <f t="shared" si="4"/>
        <v>96.733817753623342</v>
      </c>
      <c r="D57">
        <f t="shared" si="5"/>
        <v>85.173796675300821</v>
      </c>
      <c r="E57">
        <v>57</v>
      </c>
      <c r="G57">
        <f t="shared" si="6"/>
        <v>96.7228101449288</v>
      </c>
      <c r="H57">
        <f t="shared" si="7"/>
        <v>108.28227254890089</v>
      </c>
    </row>
    <row r="58" spans="1:8" x14ac:dyDescent="0.2">
      <c r="A58">
        <v>58</v>
      </c>
      <c r="C58">
        <f t="shared" si="4"/>
        <v>98.226258695652731</v>
      </c>
      <c r="D58">
        <f t="shared" si="5"/>
        <v>86.589333694200548</v>
      </c>
      <c r="E58">
        <v>58</v>
      </c>
      <c r="G58">
        <f t="shared" si="6"/>
        <v>98.216097826088543</v>
      </c>
      <c r="H58">
        <f t="shared" si="7"/>
        <v>109.85249153125697</v>
      </c>
    </row>
    <row r="59" spans="1:8" x14ac:dyDescent="0.2">
      <c r="A59">
        <v>59</v>
      </c>
      <c r="C59">
        <f t="shared" si="4"/>
        <v>99.718699637682121</v>
      </c>
      <c r="D59">
        <f t="shared" si="5"/>
        <v>88.002603431692577</v>
      </c>
      <c r="E59">
        <v>59</v>
      </c>
      <c r="G59">
        <f t="shared" si="6"/>
        <v>99.7093855072483</v>
      </c>
      <c r="H59">
        <f t="shared" si="7"/>
        <v>111.4249806793086</v>
      </c>
    </row>
    <row r="60" spans="1:8" x14ac:dyDescent="0.2">
      <c r="A60">
        <v>60</v>
      </c>
      <c r="C60">
        <f t="shared" si="4"/>
        <v>101.21114057971151</v>
      </c>
      <c r="D60">
        <f t="shared" si="5"/>
        <v>89.413651533859422</v>
      </c>
      <c r="E60">
        <v>60</v>
      </c>
      <c r="G60">
        <f t="shared" si="6"/>
        <v>101.20267318840804</v>
      </c>
      <c r="H60">
        <f t="shared" si="7"/>
        <v>112.99969426962178</v>
      </c>
    </row>
    <row r="61" spans="1:8" x14ac:dyDescent="0.2">
      <c r="A61">
        <v>61</v>
      </c>
      <c r="C61">
        <f t="shared" si="4"/>
        <v>102.7035815217409</v>
      </c>
      <c r="D61">
        <f t="shared" si="5"/>
        <v>90.822523659478975</v>
      </c>
      <c r="E61">
        <v>61</v>
      </c>
      <c r="G61">
        <f t="shared" si="6"/>
        <v>102.6959608695678</v>
      </c>
      <c r="H61">
        <f t="shared" si="7"/>
        <v>114.57658656549306</v>
      </c>
    </row>
    <row r="62" spans="1:8" x14ac:dyDescent="0.2">
      <c r="A62">
        <v>62</v>
      </c>
      <c r="C62">
        <f t="shared" si="4"/>
        <v>104.19602246377029</v>
      </c>
      <c r="D62">
        <f t="shared" si="5"/>
        <v>92.229265395698363</v>
      </c>
      <c r="E62">
        <v>62</v>
      </c>
      <c r="G62">
        <f t="shared" si="6"/>
        <v>104.18924855072754</v>
      </c>
      <c r="H62">
        <f t="shared" si="7"/>
        <v>116.1556119015471</v>
      </c>
    </row>
    <row r="63" spans="1:8" x14ac:dyDescent="0.2">
      <c r="A63">
        <v>63</v>
      </c>
      <c r="C63">
        <f t="shared" si="4"/>
        <v>105.68846340579968</v>
      </c>
      <c r="D63">
        <f t="shared" si="5"/>
        <v>93.633922179087605</v>
      </c>
      <c r="E63">
        <v>63</v>
      </c>
      <c r="G63">
        <f t="shared" si="6"/>
        <v>105.6825362318873</v>
      </c>
      <c r="H63">
        <f t="shared" si="7"/>
        <v>117.73672476293638</v>
      </c>
    </row>
    <row r="64" spans="1:8" x14ac:dyDescent="0.2">
      <c r="A64">
        <v>64</v>
      </c>
      <c r="C64">
        <f t="shared" si="4"/>
        <v>107.18090434782907</v>
      </c>
      <c r="D64">
        <f t="shared" si="5"/>
        <v>95.036539222093978</v>
      </c>
      <c r="E64">
        <v>64</v>
      </c>
      <c r="G64">
        <f t="shared" si="6"/>
        <v>107.17582391304704</v>
      </c>
      <c r="H64">
        <f t="shared" si="7"/>
        <v>119.31987985912173</v>
      </c>
    </row>
    <row r="65" spans="1:8" x14ac:dyDescent="0.2">
      <c r="A65">
        <v>65</v>
      </c>
      <c r="C65">
        <f t="shared" ref="C65:C70" si="8">13.1571249999775+(A65-1)*1.49244094202939</f>
        <v>108.67334528985846</v>
      </c>
      <c r="D65">
        <f t="shared" ref="D65:D70" si="9">0+1*C65-9.88912413612955*(1.125+(C65-56.488625)^2/6707.43372850241)^0.5</f>
        <v>96.437161444874022</v>
      </c>
      <c r="E65">
        <v>65</v>
      </c>
      <c r="G65">
        <f t="shared" ref="G65:G70" si="10">13.0986999999828+(E65-1)*1.49328768115975</f>
        <v>108.6691115942068</v>
      </c>
      <c r="H65">
        <f t="shared" ref="H65:H70" si="11">0+1*G65+9.88912413612955*(1.125+(G65-56.488625)^2/6707.43372850241)^0.5</f>
        <v>120.90503219225698</v>
      </c>
    </row>
    <row r="66" spans="1:8" x14ac:dyDescent="0.2">
      <c r="A66">
        <v>66</v>
      </c>
      <c r="C66">
        <f t="shared" si="8"/>
        <v>110.16578623188785</v>
      </c>
      <c r="D66">
        <f t="shared" si="9"/>
        <v>97.835833412441872</v>
      </c>
      <c r="E66">
        <v>66</v>
      </c>
      <c r="G66">
        <f t="shared" si="10"/>
        <v>110.16239927536655</v>
      </c>
      <c r="H66">
        <f t="shared" si="11"/>
        <v>122.4921371202384</v>
      </c>
    </row>
    <row r="67" spans="1:8" x14ac:dyDescent="0.2">
      <c r="A67">
        <v>67</v>
      </c>
      <c r="C67">
        <f t="shared" si="8"/>
        <v>111.65822717391724</v>
      </c>
      <c r="D67">
        <f t="shared" si="9"/>
        <v>99.232599277038645</v>
      </c>
      <c r="E67">
        <v>67</v>
      </c>
      <c r="G67">
        <f t="shared" si="10"/>
        <v>111.6556869565263</v>
      </c>
      <c r="H67">
        <f t="shared" si="11"/>
        <v>124.08115041451534</v>
      </c>
    </row>
    <row r="68" spans="1:8" x14ac:dyDescent="0.2">
      <c r="A68">
        <v>68</v>
      </c>
      <c r="C68">
        <f t="shared" si="8"/>
        <v>113.15066811594663</v>
      </c>
      <c r="D68">
        <f t="shared" si="9"/>
        <v>100.62750272559786</v>
      </c>
      <c r="E68">
        <v>68</v>
      </c>
      <c r="G68">
        <f t="shared" si="10"/>
        <v>113.14897463768605</v>
      </c>
      <c r="H68">
        <f t="shared" si="11"/>
        <v>125.67202831278689</v>
      </c>
    </row>
    <row r="69" spans="1:8" x14ac:dyDescent="0.2">
      <c r="A69">
        <v>69</v>
      </c>
      <c r="C69">
        <f t="shared" si="8"/>
        <v>114.64310905797602</v>
      </c>
      <c r="D69">
        <f t="shared" si="9"/>
        <v>102.02058693215707</v>
      </c>
      <c r="E69">
        <v>69</v>
      </c>
      <c r="G69">
        <f t="shared" si="10"/>
        <v>114.64226231884579</v>
      </c>
      <c r="H69">
        <f t="shared" si="11"/>
        <v>127.26472756673505</v>
      </c>
    </row>
    <row r="70" spans="1:8" x14ac:dyDescent="0.2">
      <c r="A70">
        <v>70</v>
      </c>
      <c r="C70">
        <f t="shared" si="8"/>
        <v>116.13555000000541</v>
      </c>
      <c r="D70">
        <f t="shared" si="9"/>
        <v>103.41189451504488</v>
      </c>
      <c r="E70">
        <v>70</v>
      </c>
      <c r="G70">
        <f t="shared" si="10"/>
        <v>116.13555000000555</v>
      </c>
      <c r="H70">
        <f t="shared" si="11"/>
        <v>128.85920548496608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Apple Data</vt:lpstr>
      <vt:lpstr>Part 1  Question 1</vt:lpstr>
      <vt:lpstr>Part 1 Question 2</vt:lpstr>
      <vt:lpstr>Part 1 Question 3</vt:lpstr>
      <vt:lpstr>Part 2 Question 1</vt:lpstr>
      <vt:lpstr>Part 2 Question 2</vt:lpstr>
      <vt:lpstr>Part 2 Question 3</vt:lpstr>
      <vt:lpstr>XLSTAT_20221028_194027_1_HID</vt:lpstr>
    </vt:vector>
  </TitlesOfParts>
  <Company>McCombs School of 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Garrett Sonnier</dc:creator>
  <cp:lastModifiedBy>Gawli, Pratik B</cp:lastModifiedBy>
  <dcterms:created xsi:type="dcterms:W3CDTF">2018-02-07T18:34:42Z</dcterms:created>
  <dcterms:modified xsi:type="dcterms:W3CDTF">2022-11-11T01:15:11Z</dcterms:modified>
</cp:coreProperties>
</file>