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-1" sheetId="1" r:id="rId4"/>
    <sheet state="visible" name="Exercise-2" sheetId="2" r:id="rId5"/>
    <sheet state="visible" name="Exercise-3" sheetId="3" r:id="rId6"/>
    <sheet state="visible" name="CalcsData" sheetId="4" r:id="rId7"/>
    <sheet state="visible" name="CLS_Calc" sheetId="5" r:id="rId8"/>
  </sheets>
  <definedNames/>
  <calcPr/>
</workbook>
</file>

<file path=xl/sharedStrings.xml><?xml version="1.0" encoding="utf-8"?>
<sst xmlns="http://schemas.openxmlformats.org/spreadsheetml/2006/main" count="202" uniqueCount="77">
  <si>
    <t>Subsidiary company</t>
  </si>
  <si>
    <t>Head office</t>
  </si>
  <si>
    <t>Year Founded</t>
  </si>
  <si>
    <t>Sector</t>
  </si>
  <si>
    <t xml:space="preserve">Axon </t>
  </si>
  <si>
    <t>New york</t>
  </si>
  <si>
    <t>IT</t>
  </si>
  <si>
    <t>kytee</t>
  </si>
  <si>
    <t>Hongkong</t>
  </si>
  <si>
    <t>Taxguru</t>
  </si>
  <si>
    <t>Delhi</t>
  </si>
  <si>
    <t>Finance</t>
  </si>
  <si>
    <t>MeNu</t>
  </si>
  <si>
    <t>Bengaluru</t>
  </si>
  <si>
    <t>Jacksmith</t>
  </si>
  <si>
    <t>London</t>
  </si>
  <si>
    <t>Textile</t>
  </si>
  <si>
    <t>Parent company code</t>
  </si>
  <si>
    <t>Subsidiary</t>
  </si>
  <si>
    <t>Parent company</t>
  </si>
  <si>
    <t>A</t>
  </si>
  <si>
    <t>B</t>
  </si>
  <si>
    <t>C</t>
  </si>
  <si>
    <t>bengaluru</t>
  </si>
  <si>
    <t>D</t>
  </si>
  <si>
    <t>E</t>
  </si>
  <si>
    <t xml:space="preserve">Ragoon </t>
  </si>
  <si>
    <t>Goa</t>
  </si>
  <si>
    <t>F</t>
  </si>
  <si>
    <t>FMCG</t>
  </si>
  <si>
    <t>Subsidiary Id with Subsidiary name and head office</t>
  </si>
  <si>
    <t>Subsidiary Id with Parent Company, Sector and Revenue</t>
  </si>
  <si>
    <t>Subsidiary_ID</t>
  </si>
  <si>
    <t>Subsidiary name</t>
  </si>
  <si>
    <t>Subsidiary Id</t>
  </si>
  <si>
    <t>Parent Company</t>
  </si>
  <si>
    <t>Revenue (in billion INR)</t>
  </si>
  <si>
    <t>Chemical</t>
  </si>
  <si>
    <t>Cosmetics</t>
  </si>
  <si>
    <t>Merged Data</t>
  </si>
  <si>
    <t>Id</t>
  </si>
  <si>
    <t>Revenue (in Dollars)</t>
  </si>
  <si>
    <t xml:space="preserve">Parent company wise metrics </t>
  </si>
  <si>
    <t>No. of repeat purchases (per subsidiary)</t>
  </si>
  <si>
    <t>Total no. of customers (per subsidiary)</t>
  </si>
  <si>
    <t>Avg purchase value (per subsidiary)</t>
  </si>
  <si>
    <t xml:space="preserve"> </t>
  </si>
  <si>
    <t>Rating Metrics</t>
  </si>
  <si>
    <t xml:space="preserve">Rating </t>
  </si>
  <si>
    <t>% of promoters</t>
  </si>
  <si>
    <t>% of detractors</t>
  </si>
  <si>
    <t>Excellent</t>
  </si>
  <si>
    <t xml:space="preserve">Good </t>
  </si>
  <si>
    <t>Average</t>
  </si>
  <si>
    <t>Below Average</t>
  </si>
  <si>
    <t>Sector wise metrics</t>
  </si>
  <si>
    <t>Avg purchase frequency (per year)</t>
  </si>
  <si>
    <t>Avg customer lifespan</t>
  </si>
  <si>
    <t>Food</t>
  </si>
  <si>
    <t>Repeat purchase rate (RPR)= No. of repeat purchases/ Total no. of customers* 100</t>
  </si>
  <si>
    <t>Customer lifetime value (CLV)= Average purchase value* Average purchase frequency* Average customer lifespan</t>
  </si>
  <si>
    <t>Net Promoter score (NPS)= % of promoters- % of detractors</t>
  </si>
  <si>
    <t>Customer loyalty score(CLS)= (RPR* 0.3)+ (CLV* 0.3)+ (NPS*0.2)</t>
  </si>
  <si>
    <t>Employee Details and Calculation of CLS</t>
  </si>
  <si>
    <t>Subsidiary Name</t>
  </si>
  <si>
    <t>RPR</t>
  </si>
  <si>
    <t>CLV</t>
  </si>
  <si>
    <t>NPS</t>
  </si>
  <si>
    <t>CLS</t>
  </si>
  <si>
    <t>Beta</t>
  </si>
  <si>
    <t>Wavd</t>
  </si>
  <si>
    <t>Goldee</t>
  </si>
  <si>
    <t>Uday&amp;Sons</t>
  </si>
  <si>
    <t>Alok Enterprises</t>
  </si>
  <si>
    <t>Sector Wise Details</t>
  </si>
  <si>
    <t># of company</t>
  </si>
  <si>
    <t>Total CLS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</si>
</sst>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FFFFFF"/>
      <name val="Arial"/>
    </font>
    <font>
      <b/>
      <color theme="1"/>
      <name val="Arial"/>
      <scheme val="minor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C1130"/>
        <bgColor rgb="FF4C1130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85200C"/>
        <bgColor rgb="FF85200C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horizontal="left" readingOrder="0"/>
    </xf>
    <xf borderId="0" fillId="3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5" numFmtId="0" xfId="0" applyAlignment="1" applyFill="1" applyFont="1">
      <alignment horizontal="left" readingOrder="0" shrinkToFit="0" vertical="bottom" wrapText="1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5" fontId="5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5" fontId="5" numFmtId="0" xfId="0" applyAlignment="1" applyFont="1">
      <alignment horizontal="left" readingOrder="0" vertical="bottom"/>
    </xf>
    <xf borderId="0" fillId="7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ont="1">
      <alignment vertical="bottom"/>
    </xf>
    <xf borderId="0" fillId="7" fontId="1" numFmtId="0" xfId="0" applyAlignment="1" applyFont="1">
      <alignment horizontal="center" readingOrder="0" vertical="bottom"/>
    </xf>
    <xf borderId="0" fillId="6" fontId="1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horizontal="center"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7" fontId="1" numFmtId="0" xfId="0" applyAlignment="1" applyFont="1">
      <alignment readingOrder="0" shrinkToFit="0" vertical="bottom" wrapText="0"/>
    </xf>
    <xf borderId="0" fillId="7" fontId="1" numFmtId="0" xfId="0" applyAlignment="1" applyFont="1">
      <alignment horizontal="center" vertical="bottom"/>
    </xf>
    <xf borderId="0" fillId="6" fontId="1" numFmtId="3" xfId="0" applyAlignment="1" applyFont="1" applyNumberFormat="1">
      <alignment horizontal="center"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7" fontId="1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1" numFmtId="3" xfId="0" applyAlignment="1" applyFont="1" applyNumberFormat="1">
      <alignment horizontal="center" readingOrder="0" shrinkToFit="0" vertical="bottom" wrapText="1"/>
    </xf>
    <xf borderId="0" fillId="6" fontId="1" numFmtId="0" xfId="0" applyAlignment="1" applyFont="1">
      <alignment horizontal="center" vertical="bottom"/>
    </xf>
    <xf borderId="0" fillId="8" fontId="5" numFmtId="0" xfId="0" applyAlignment="1" applyFill="1" applyFont="1">
      <alignment readingOrder="0" vertical="bottom"/>
    </xf>
    <xf borderId="0" fillId="8" fontId="5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0" fontId="2" numFmtId="9" xfId="0" applyAlignment="1" applyFont="1" applyNumberFormat="1">
      <alignment horizontal="center" readingOrder="0" vertical="bottom"/>
    </xf>
    <xf borderId="0" fillId="0" fontId="2" numFmtId="4" xfId="0" applyAlignment="1" applyFont="1" applyNumberFormat="1">
      <alignment vertical="bottom"/>
    </xf>
    <xf borderId="1" fillId="0" fontId="2" numFmtId="164" xfId="0" applyAlignment="1" applyBorder="1" applyFont="1" applyNumberFormat="1">
      <alignment vertical="bottom"/>
    </xf>
    <xf borderId="0" fillId="0" fontId="2" numFmtId="3" xfId="0" applyAlignment="1" applyFont="1" applyNumberFormat="1">
      <alignment horizontal="center" vertical="bottom"/>
    </xf>
    <xf borderId="0" fillId="3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9.13"/>
    <col customWidth="1" min="3" max="3" width="19.75"/>
    <col customWidth="1" min="4" max="4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4">
        <v>2013.0</v>
      </c>
      <c r="D2" s="4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 t="s">
        <v>8</v>
      </c>
      <c r="C3" s="4">
        <v>2022.0</v>
      </c>
      <c r="D3" s="4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3" t="s">
        <v>10</v>
      </c>
      <c r="C4" s="4">
        <v>2008.0</v>
      </c>
      <c r="D4" s="5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6" t="s">
        <v>13</v>
      </c>
      <c r="C5" s="4">
        <v>1997.0</v>
      </c>
      <c r="D5" s="4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 t="s">
        <v>15</v>
      </c>
      <c r="C6" s="4">
        <v>2021.0</v>
      </c>
      <c r="D6" s="7" t="s">
        <v>16</v>
      </c>
      <c r="E6" s="2"/>
      <c r="F6" s="2"/>
      <c r="G6" s="2"/>
      <c r="H6" s="2"/>
      <c r="I6" s="2"/>
      <c r="J6" s="3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/>
      <c r="B7" s="3"/>
      <c r="C7" s="8"/>
      <c r="D7" s="8"/>
      <c r="E7" s="2"/>
      <c r="F7" s="2"/>
      <c r="G7" s="2"/>
      <c r="H7" s="2"/>
      <c r="I7" s="2"/>
      <c r="J7" s="3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/>
      <c r="B8" s="8"/>
      <c r="C8" s="8"/>
      <c r="D8" s="8"/>
      <c r="E8" s="2"/>
      <c r="F8" s="2"/>
      <c r="G8" s="2"/>
      <c r="H8" s="2"/>
      <c r="I8" s="2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9" t="s">
        <v>0</v>
      </c>
      <c r="B9" s="9" t="s">
        <v>1</v>
      </c>
      <c r="C9" s="9" t="s">
        <v>2</v>
      </c>
      <c r="D9" s="9" t="s">
        <v>3</v>
      </c>
      <c r="E9" s="2"/>
      <c r="F9" s="2"/>
      <c r="G9" s="2"/>
      <c r="H9" s="2"/>
      <c r="I9" s="2"/>
      <c r="J9" s="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7</v>
      </c>
      <c r="B10" s="2" t="str">
        <f t="shared" ref="B10:B12" si="1">VLOOKUP(A10,A$2:B$6,2,FALSE)</f>
        <v>Hongkong</v>
      </c>
      <c r="C10" s="2">
        <f t="shared" ref="C10:C12" si="2">VLOOKUP(A10,A$2:C$6,3,FALSE)</f>
        <v>2022</v>
      </c>
      <c r="D10" s="2" t="str">
        <f t="shared" ref="D10:D12" si="3">VLOOKUP(A10,A$2:D$6,4,FALSE)</f>
        <v>IT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 t="s">
        <v>12</v>
      </c>
      <c r="B11" s="2" t="str">
        <f t="shared" si="1"/>
        <v>Bengaluru</v>
      </c>
      <c r="C11" s="2">
        <f t="shared" si="2"/>
        <v>1997</v>
      </c>
      <c r="D11" s="2" t="str">
        <f t="shared" si="3"/>
        <v>IT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 t="s">
        <v>14</v>
      </c>
      <c r="B12" s="2" t="str">
        <f t="shared" si="1"/>
        <v>London</v>
      </c>
      <c r="C12" s="2">
        <f t="shared" si="2"/>
        <v>2021</v>
      </c>
      <c r="D12" s="2" t="str">
        <f t="shared" si="3"/>
        <v>Textile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15.13"/>
    <col customWidth="1" min="4" max="4" width="14.0"/>
    <col customWidth="1" min="5" max="5" width="26.88"/>
    <col customWidth="1" min="6" max="6" width="16.88"/>
  </cols>
  <sheetData>
    <row r="1">
      <c r="A1" s="1" t="s">
        <v>17</v>
      </c>
      <c r="B1" s="1" t="s">
        <v>18</v>
      </c>
      <c r="C1" s="1" t="s">
        <v>1</v>
      </c>
      <c r="D1" s="1" t="s">
        <v>2</v>
      </c>
      <c r="E1" s="1" t="s">
        <v>19</v>
      </c>
      <c r="F1" s="1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6004.0</v>
      </c>
      <c r="B2" s="3" t="s">
        <v>4</v>
      </c>
      <c r="C2" s="3" t="s">
        <v>5</v>
      </c>
      <c r="D2" s="4">
        <v>2013.0</v>
      </c>
      <c r="E2" s="11" t="s">
        <v>20</v>
      </c>
      <c r="F2" s="4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>
        <v>5063.0</v>
      </c>
      <c r="B3" s="3" t="s">
        <v>7</v>
      </c>
      <c r="C3" s="3" t="s">
        <v>8</v>
      </c>
      <c r="D3" s="4">
        <v>2022.0</v>
      </c>
      <c r="E3" s="11" t="s">
        <v>21</v>
      </c>
      <c r="F3" s="4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5">
        <v>7022.0</v>
      </c>
      <c r="B4" s="3" t="s">
        <v>9</v>
      </c>
      <c r="C4" s="3" t="s">
        <v>10</v>
      </c>
      <c r="D4" s="4">
        <v>2008.0</v>
      </c>
      <c r="E4" s="11" t="s">
        <v>22</v>
      </c>
      <c r="F4" s="5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5">
        <v>6072.0</v>
      </c>
      <c r="B5" s="3" t="s">
        <v>12</v>
      </c>
      <c r="C5" s="6" t="s">
        <v>23</v>
      </c>
      <c r="D5" s="4">
        <v>1997.0</v>
      </c>
      <c r="E5" s="11" t="s">
        <v>24</v>
      </c>
      <c r="F5" s="4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5">
        <v>9052.0</v>
      </c>
      <c r="B6" s="3" t="s">
        <v>14</v>
      </c>
      <c r="C6" s="3" t="s">
        <v>15</v>
      </c>
      <c r="D6" s="4">
        <v>2021.0</v>
      </c>
      <c r="E6" s="11" t="s">
        <v>25</v>
      </c>
      <c r="F6" s="7" t="s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2">
        <v>10020.0</v>
      </c>
      <c r="B7" s="8" t="s">
        <v>26</v>
      </c>
      <c r="C7" s="3" t="s">
        <v>27</v>
      </c>
      <c r="D7" s="4">
        <v>1015.0</v>
      </c>
      <c r="E7" s="11" t="s">
        <v>28</v>
      </c>
      <c r="F7" s="13" t="s">
        <v>29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2"/>
      <c r="B8" s="13"/>
      <c r="C8" s="12"/>
      <c r="D8" s="13"/>
      <c r="E8" s="13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4" t="s">
        <v>18</v>
      </c>
      <c r="B10" s="14" t="s">
        <v>1</v>
      </c>
      <c r="C10" s="14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5" t="s">
        <v>9</v>
      </c>
      <c r="B11" s="16" t="str">
        <f t="shared" ref="B11:B12" si="1">VLOOKUP(A11,B$2:C$7,2,FALSE)</f>
        <v>Delhi</v>
      </c>
      <c r="C11" s="16">
        <f t="shared" ref="C11:C12" si="2">VLOOKUP(A11,B2:E7,3,FALSE)</f>
        <v>2008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5" t="s">
        <v>26</v>
      </c>
      <c r="B12" s="16" t="str">
        <f t="shared" si="1"/>
        <v>Goa</v>
      </c>
      <c r="C12" s="16">
        <f t="shared" si="2"/>
        <v>1015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4" t="s">
        <v>17</v>
      </c>
      <c r="B14" s="14" t="s">
        <v>3</v>
      </c>
      <c r="C14" s="14" t="s">
        <v>18</v>
      </c>
      <c r="D14" s="14" t="s">
        <v>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7">
        <v>5063.0</v>
      </c>
      <c r="B15" s="2" t="str">
        <f t="shared" ref="B15:B17" si="3">VLOOKUP(A15,A2:F7,6,FALSE)</f>
        <v>IT</v>
      </c>
      <c r="C15" s="2" t="str">
        <f t="shared" ref="C15:C17" si="4">VLOOKUP(A15,A$2:B$7,2,FALSE)</f>
        <v>kytee</v>
      </c>
      <c r="D15" s="2">
        <f t="shared" ref="D15:D17" si="5">VLOOKUP(A15,A$2:D$7,4,FALSE)</f>
        <v>2022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7">
        <v>6072.0</v>
      </c>
      <c r="B16" s="2" t="str">
        <f t="shared" si="3"/>
        <v>IT</v>
      </c>
      <c r="C16" s="2" t="str">
        <f t="shared" si="4"/>
        <v>MeNu</v>
      </c>
      <c r="D16" s="2">
        <f t="shared" si="5"/>
        <v>1997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7">
        <v>10020.0</v>
      </c>
      <c r="B17" s="2" t="str">
        <f t="shared" si="3"/>
        <v>FMCG</v>
      </c>
      <c r="C17" s="2" t="str">
        <f t="shared" si="4"/>
        <v>Ragoon </v>
      </c>
      <c r="D17" s="2">
        <f t="shared" si="5"/>
        <v>1015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19.63"/>
    <col customWidth="1" min="5" max="5" width="18.5"/>
    <col customWidth="1" min="6" max="6" width="26.88"/>
    <col customWidth="1" min="7" max="7" width="16.75"/>
    <col customWidth="1" min="8" max="8" width="19.75"/>
  </cols>
  <sheetData>
    <row r="1">
      <c r="A1" s="18" t="s">
        <v>30</v>
      </c>
      <c r="D1" s="2"/>
      <c r="E1" s="18" t="s">
        <v>31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4" t="s">
        <v>32</v>
      </c>
      <c r="B2" s="14" t="s">
        <v>33</v>
      </c>
      <c r="C2" s="14" t="s">
        <v>1</v>
      </c>
      <c r="D2" s="2"/>
      <c r="E2" s="14" t="s">
        <v>34</v>
      </c>
      <c r="F2" s="14" t="s">
        <v>35</v>
      </c>
      <c r="G2" s="14" t="s">
        <v>3</v>
      </c>
      <c r="H2" s="14" t="s">
        <v>36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>
        <v>29.0</v>
      </c>
      <c r="B3" s="3" t="s">
        <v>4</v>
      </c>
      <c r="C3" s="3" t="s">
        <v>5</v>
      </c>
      <c r="D3" s="2"/>
      <c r="E3" s="4">
        <v>132.0</v>
      </c>
      <c r="F3" s="4" t="s">
        <v>24</v>
      </c>
      <c r="G3" s="7" t="s">
        <v>29</v>
      </c>
      <c r="H3" s="13">
        <v>8.0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4">
        <v>31.0</v>
      </c>
      <c r="B4" s="3" t="s">
        <v>7</v>
      </c>
      <c r="C4" s="3" t="s">
        <v>8</v>
      </c>
      <c r="D4" s="2"/>
      <c r="E4" s="4">
        <v>29.0</v>
      </c>
      <c r="F4" s="4" t="s">
        <v>20</v>
      </c>
      <c r="G4" s="5" t="s">
        <v>6</v>
      </c>
      <c r="H4" s="13">
        <v>3.0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>
        <v>54.0</v>
      </c>
      <c r="B5" s="3" t="s">
        <v>9</v>
      </c>
      <c r="C5" s="3" t="s">
        <v>10</v>
      </c>
      <c r="D5" s="2"/>
      <c r="E5" s="4">
        <v>78.0</v>
      </c>
      <c r="F5" s="4" t="s">
        <v>21</v>
      </c>
      <c r="G5" s="5" t="s">
        <v>16</v>
      </c>
      <c r="H5" s="13">
        <v>5.0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>
        <v>78.0</v>
      </c>
      <c r="B6" s="3" t="s">
        <v>12</v>
      </c>
      <c r="C6" s="6" t="s">
        <v>13</v>
      </c>
      <c r="D6" s="2"/>
      <c r="E6" s="4">
        <v>54.0</v>
      </c>
      <c r="F6" s="4" t="s">
        <v>22</v>
      </c>
      <c r="G6" s="5" t="s">
        <v>6</v>
      </c>
      <c r="H6" s="13">
        <v>2.0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4">
        <v>132.0</v>
      </c>
      <c r="B7" s="3" t="s">
        <v>14</v>
      </c>
      <c r="C7" s="3" t="s">
        <v>15</v>
      </c>
      <c r="D7" s="2"/>
      <c r="E7" s="4">
        <v>65.0</v>
      </c>
      <c r="F7" s="4" t="s">
        <v>20</v>
      </c>
      <c r="G7" s="7" t="s">
        <v>37</v>
      </c>
      <c r="H7" s="13">
        <v>7.0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4">
        <v>65.0</v>
      </c>
      <c r="B8" s="8" t="s">
        <v>26</v>
      </c>
      <c r="C8" s="3" t="s">
        <v>27</v>
      </c>
      <c r="D8" s="2"/>
      <c r="E8" s="4">
        <v>31.0</v>
      </c>
      <c r="F8" s="4" t="s">
        <v>25</v>
      </c>
      <c r="G8" s="13" t="s">
        <v>38</v>
      </c>
      <c r="H8" s="13">
        <v>1.0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8" t="s">
        <v>39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9" t="s">
        <v>40</v>
      </c>
      <c r="B11" s="14" t="s">
        <v>33</v>
      </c>
      <c r="C11" s="14" t="s">
        <v>41</v>
      </c>
      <c r="D11" s="14" t="s">
        <v>1</v>
      </c>
      <c r="E11" s="14" t="s">
        <v>3</v>
      </c>
      <c r="F11" s="14" t="s">
        <v>35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5">
        <v>31.0</v>
      </c>
      <c r="B12" s="2" t="str">
        <f t="shared" ref="B12:B17" si="1">VLOOKUP(A12,A$3:B$8,2,FALSE)</f>
        <v>kytee</v>
      </c>
      <c r="C12" s="2">
        <f t="shared" ref="C12:C17" si="2">VLOOKUP(A12,E$3:H$9,4,FALSE)</f>
        <v>1</v>
      </c>
      <c r="D12" s="2" t="str">
        <f t="shared" ref="D12:D17" si="3">VLOOKUP(A12,A$3:C$8,3,FALSE)</f>
        <v>Hongkong</v>
      </c>
      <c r="E12" s="2" t="str">
        <f t="shared" ref="E12:E17" si="4">VLOOKUP(A12,E$3:G$8,3,FALSE)</f>
        <v>Cosmetics</v>
      </c>
      <c r="F12" s="2" t="str">
        <f t="shared" ref="F12:F17" si="5">VLOOKUP(A12,E$3:F$8,2,FALSE)</f>
        <v>E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5">
        <v>65.0</v>
      </c>
      <c r="B13" s="2" t="str">
        <f t="shared" si="1"/>
        <v>Ragoon </v>
      </c>
      <c r="C13" s="2">
        <f t="shared" si="2"/>
        <v>7</v>
      </c>
      <c r="D13" s="2" t="str">
        <f t="shared" si="3"/>
        <v>Goa</v>
      </c>
      <c r="E13" s="2" t="str">
        <f t="shared" si="4"/>
        <v>Chemical</v>
      </c>
      <c r="F13" s="2" t="str">
        <f t="shared" si="5"/>
        <v>A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5">
        <v>54.0</v>
      </c>
      <c r="B14" s="2" t="str">
        <f t="shared" si="1"/>
        <v>Taxguru</v>
      </c>
      <c r="C14" s="2">
        <f t="shared" si="2"/>
        <v>2</v>
      </c>
      <c r="D14" s="2" t="str">
        <f t="shared" si="3"/>
        <v>Delhi</v>
      </c>
      <c r="E14" s="2" t="str">
        <f t="shared" si="4"/>
        <v>IT</v>
      </c>
      <c r="F14" s="2" t="str">
        <f t="shared" si="5"/>
        <v>C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5">
        <v>78.0</v>
      </c>
      <c r="B15" s="2" t="str">
        <f t="shared" si="1"/>
        <v>MeNu</v>
      </c>
      <c r="C15" s="2">
        <f t="shared" si="2"/>
        <v>5</v>
      </c>
      <c r="D15" s="2" t="str">
        <f t="shared" si="3"/>
        <v>Bengaluru</v>
      </c>
      <c r="E15" s="2" t="str">
        <f t="shared" si="4"/>
        <v>Textile</v>
      </c>
      <c r="F15" s="2" t="str">
        <f t="shared" si="5"/>
        <v>B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5">
        <v>29.0</v>
      </c>
      <c r="B16" s="2" t="str">
        <f t="shared" si="1"/>
        <v>Axon </v>
      </c>
      <c r="C16" s="2">
        <f t="shared" si="2"/>
        <v>3</v>
      </c>
      <c r="D16" s="2" t="str">
        <f t="shared" si="3"/>
        <v>New york</v>
      </c>
      <c r="E16" s="2" t="str">
        <f t="shared" si="4"/>
        <v>IT</v>
      </c>
      <c r="F16" s="2" t="str">
        <f t="shared" si="5"/>
        <v>A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5">
        <v>132.0</v>
      </c>
      <c r="B17" s="2" t="str">
        <f t="shared" si="1"/>
        <v>Jacksmith</v>
      </c>
      <c r="C17" s="2">
        <f t="shared" si="2"/>
        <v>8</v>
      </c>
      <c r="D17" s="2" t="str">
        <f t="shared" si="3"/>
        <v>London</v>
      </c>
      <c r="E17" s="2" t="str">
        <f t="shared" si="4"/>
        <v>FMCG</v>
      </c>
      <c r="F17" s="2" t="str">
        <f t="shared" si="5"/>
        <v>D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mergeCells count="3">
    <mergeCell ref="A1:C1"/>
    <mergeCell ref="E1:H1"/>
    <mergeCell ref="A10:F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3.0"/>
    <col customWidth="1" min="3" max="3" width="31.75"/>
    <col customWidth="1" min="4" max="4" width="29.63"/>
  </cols>
  <sheetData>
    <row r="1">
      <c r="A1" s="20" t="s">
        <v>42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4" t="s">
        <v>35</v>
      </c>
      <c r="B2" s="14" t="s">
        <v>43</v>
      </c>
      <c r="C2" s="21" t="s">
        <v>44</v>
      </c>
      <c r="D2" s="21" t="s">
        <v>45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8" t="s">
        <v>20</v>
      </c>
      <c r="B3" s="22">
        <v>600.0</v>
      </c>
      <c r="C3" s="23">
        <v>2000.0</v>
      </c>
      <c r="D3" s="24">
        <v>500.0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21</v>
      </c>
      <c r="B4" s="22">
        <v>470.0</v>
      </c>
      <c r="C4" s="23">
        <v>1800.0</v>
      </c>
      <c r="D4" s="24">
        <v>300.0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22</v>
      </c>
      <c r="B5" s="22">
        <v>300.0</v>
      </c>
      <c r="C5" s="23">
        <v>3600.0</v>
      </c>
      <c r="D5" s="24">
        <v>280.0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24</v>
      </c>
      <c r="B6" s="22">
        <v>430.0</v>
      </c>
      <c r="C6" s="23">
        <v>3000.0</v>
      </c>
      <c r="D6" s="24">
        <v>640.0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25</v>
      </c>
      <c r="B7" s="23">
        <v>300.0</v>
      </c>
      <c r="C7" s="23">
        <v>1500.0</v>
      </c>
      <c r="D7" s="24">
        <v>600.0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5"/>
      <c r="B8" s="26"/>
      <c r="C8" s="27"/>
      <c r="D8" s="27"/>
      <c r="E8" s="27"/>
      <c r="F8" s="13" t="s">
        <v>46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8" t="s">
        <v>47</v>
      </c>
      <c r="B9" s="29"/>
      <c r="C9" s="2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 t="s">
        <v>48</v>
      </c>
      <c r="B10" s="30" t="s">
        <v>49</v>
      </c>
      <c r="C10" s="30" t="s">
        <v>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 t="s">
        <v>51</v>
      </c>
      <c r="B11" s="31">
        <v>0.6</v>
      </c>
      <c r="C11" s="31">
        <v>0.1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52</v>
      </c>
      <c r="B12" s="31">
        <v>0.5</v>
      </c>
      <c r="C12" s="31">
        <v>0.2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 t="s">
        <v>53</v>
      </c>
      <c r="B13" s="31">
        <v>0.4</v>
      </c>
      <c r="C13" s="31">
        <v>0.3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54</v>
      </c>
      <c r="B14" s="31">
        <v>0.3</v>
      </c>
      <c r="C14" s="31">
        <v>0.4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2" t="s">
        <v>55</v>
      </c>
      <c r="B16" s="33"/>
      <c r="C16" s="3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 t="s">
        <v>3</v>
      </c>
      <c r="B17" s="14" t="s">
        <v>56</v>
      </c>
      <c r="C17" s="14" t="s">
        <v>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8" t="s">
        <v>38</v>
      </c>
      <c r="B18" s="23">
        <v>4.0</v>
      </c>
      <c r="C18" s="8">
        <v>2.0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">
        <v>29</v>
      </c>
      <c r="B19" s="23">
        <v>12.0</v>
      </c>
      <c r="C19" s="8">
        <v>6.0</v>
      </c>
      <c r="D19" s="2"/>
      <c r="E19" s="8"/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 t="s">
        <v>58</v>
      </c>
      <c r="B20" s="23">
        <v>15.0</v>
      </c>
      <c r="C20" s="8">
        <v>3.0</v>
      </c>
      <c r="D20" s="2"/>
      <c r="E20" s="8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4" t="s">
        <v>59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4" t="s">
        <v>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5" t="s">
        <v>61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6" t="s">
        <v>62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4.38"/>
    <col customWidth="1" min="4" max="4" width="10.25"/>
    <col customWidth="1" min="5" max="5" width="11.5"/>
    <col customWidth="1" min="8" max="9" width="9.75"/>
    <col customWidth="1" min="10" max="10" width="9.63"/>
    <col customWidth="1" min="11" max="11" width="12.13"/>
    <col customWidth="1" min="12" max="12" width="7.0"/>
    <col customWidth="1" min="13" max="13" width="7.75"/>
    <col customWidth="1" min="14" max="14" width="8.5"/>
    <col customWidth="1" min="15" max="15" width="9.88"/>
  </cols>
  <sheetData>
    <row r="1">
      <c r="A1" s="20" t="s">
        <v>63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14" t="s">
        <v>64</v>
      </c>
      <c r="B2" s="14" t="s">
        <v>35</v>
      </c>
      <c r="C2" s="14" t="s">
        <v>48</v>
      </c>
      <c r="D2" s="14" t="s">
        <v>3</v>
      </c>
      <c r="E2" s="37" t="s">
        <v>43</v>
      </c>
      <c r="F2" s="38" t="s">
        <v>44</v>
      </c>
      <c r="G2" s="38" t="s">
        <v>45</v>
      </c>
      <c r="H2" s="39" t="s">
        <v>49</v>
      </c>
      <c r="I2" s="39" t="s">
        <v>50</v>
      </c>
      <c r="J2" s="37" t="s">
        <v>56</v>
      </c>
      <c r="K2" s="37" t="s">
        <v>57</v>
      </c>
      <c r="L2" s="40" t="s">
        <v>65</v>
      </c>
      <c r="M2" s="40" t="s">
        <v>66</v>
      </c>
      <c r="N2" s="40" t="s">
        <v>67</v>
      </c>
      <c r="O2" s="21" t="s">
        <v>68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41" t="s">
        <v>4</v>
      </c>
      <c r="B3" s="42" t="s">
        <v>20</v>
      </c>
      <c r="C3" s="42" t="s">
        <v>51</v>
      </c>
      <c r="D3" s="42" t="s">
        <v>38</v>
      </c>
      <c r="E3" s="43">
        <f>VLOOKUP(B3,CalcsData!A$3:B$7,2,FALSE)</f>
        <v>600</v>
      </c>
      <c r="F3" s="43">
        <f>VLOOKUP(B3,CalcsData!A$3:C$7,3,FALSE)</f>
        <v>2000</v>
      </c>
      <c r="G3" s="43">
        <f>VLOOKUP(B3,CalcsData!A$3:D$7,4,FALSE)</f>
        <v>500</v>
      </c>
      <c r="H3" s="44">
        <f>VLOOKUP(C3,CalcsData!A$11:B$14,2,FALSE)</f>
        <v>0.6</v>
      </c>
      <c r="I3" s="44">
        <f>VLOOKUP(C3,CalcsData!A$11:C$14,3,FALSE)</f>
        <v>0.1</v>
      </c>
      <c r="J3" s="23">
        <f>VLOOKUP(D3,CalcsData!A$18:B$20,2,FALSE)</f>
        <v>4</v>
      </c>
      <c r="K3" s="23">
        <f>VLOOKUP(D3,CalcsData!A$18:C$20,3,FALSE)</f>
        <v>2</v>
      </c>
      <c r="L3" s="45">
        <f t="shared" ref="L3:L13" si="1">E3/F3</f>
        <v>0.3</v>
      </c>
      <c r="M3" s="43">
        <f t="shared" ref="M3:M13" si="2">G3*J3*K3</f>
        <v>4000</v>
      </c>
      <c r="N3" s="44">
        <f t="shared" ref="N3:N13" si="3">H3-I3</f>
        <v>0.5</v>
      </c>
      <c r="O3" s="46">
        <f t="shared" ref="O3:O13" si="4">L3*0.3+M3*0.3+N3*0.2</f>
        <v>1200.19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41" t="s">
        <v>7</v>
      </c>
      <c r="B4" s="42" t="s">
        <v>21</v>
      </c>
      <c r="C4" s="42" t="s">
        <v>52</v>
      </c>
      <c r="D4" s="42" t="s">
        <v>29</v>
      </c>
      <c r="E4" s="43">
        <f>VLOOKUP(B4,CalcsData!A$3:B$7,2,FALSE)</f>
        <v>470</v>
      </c>
      <c r="F4" s="43">
        <f>VLOOKUP(B4,CalcsData!A$3:C$7,3,FALSE)</f>
        <v>1800</v>
      </c>
      <c r="G4" s="43">
        <f>VLOOKUP(B4,CalcsData!A$3:D$7,4,FALSE)</f>
        <v>300</v>
      </c>
      <c r="H4" s="44">
        <f>VLOOKUP(C4,CalcsData!A$11:B$14,2,FALSE)</f>
        <v>0.5</v>
      </c>
      <c r="I4" s="44">
        <f>VLOOKUP(C4,CalcsData!A$11:C$14,3,FALSE)</f>
        <v>0.2</v>
      </c>
      <c r="J4" s="23">
        <f>VLOOKUP(D4,CalcsData!A$18:B$20,2,FALSE)</f>
        <v>12</v>
      </c>
      <c r="K4" s="23">
        <f>VLOOKUP(D4,CalcsData!A$18:C$20,3,FALSE)</f>
        <v>6</v>
      </c>
      <c r="L4" s="45">
        <f t="shared" si="1"/>
        <v>0.2611111111</v>
      </c>
      <c r="M4" s="43">
        <f t="shared" si="2"/>
        <v>21600</v>
      </c>
      <c r="N4" s="44">
        <f t="shared" si="3"/>
        <v>0.3</v>
      </c>
      <c r="O4" s="46">
        <f t="shared" si="4"/>
        <v>6480.138333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>
      <c r="A5" s="41" t="s">
        <v>9</v>
      </c>
      <c r="B5" s="42" t="s">
        <v>22</v>
      </c>
      <c r="C5" s="42" t="s">
        <v>51</v>
      </c>
      <c r="D5" s="42" t="s">
        <v>58</v>
      </c>
      <c r="E5" s="43">
        <f>VLOOKUP(B5,CalcsData!A$3:B$7,2,FALSE)</f>
        <v>300</v>
      </c>
      <c r="F5" s="43">
        <f>VLOOKUP(B5,CalcsData!A$3:C$7,3,FALSE)</f>
        <v>3600</v>
      </c>
      <c r="G5" s="43">
        <f>VLOOKUP(B5,CalcsData!A$3:D$7,4,FALSE)</f>
        <v>280</v>
      </c>
      <c r="H5" s="44">
        <f>VLOOKUP(C5,CalcsData!A$11:B$14,2,FALSE)</f>
        <v>0.6</v>
      </c>
      <c r="I5" s="44">
        <f>VLOOKUP(C5,CalcsData!A$11:C$14,3,FALSE)</f>
        <v>0.1</v>
      </c>
      <c r="J5" s="23">
        <f>VLOOKUP(D5,CalcsData!A$18:B$20,2,FALSE)</f>
        <v>15</v>
      </c>
      <c r="K5" s="23">
        <f>VLOOKUP(D5,CalcsData!A$18:C$20,3,FALSE)</f>
        <v>3</v>
      </c>
      <c r="L5" s="45">
        <f t="shared" si="1"/>
        <v>0.08333333333</v>
      </c>
      <c r="M5" s="43">
        <f t="shared" si="2"/>
        <v>12600</v>
      </c>
      <c r="N5" s="44">
        <f t="shared" si="3"/>
        <v>0.5</v>
      </c>
      <c r="O5" s="46">
        <f t="shared" si="4"/>
        <v>3780.125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>
      <c r="A6" s="41" t="s">
        <v>12</v>
      </c>
      <c r="B6" s="42" t="s">
        <v>24</v>
      </c>
      <c r="C6" s="42" t="s">
        <v>54</v>
      </c>
      <c r="D6" s="42" t="s">
        <v>29</v>
      </c>
      <c r="E6" s="43">
        <f>VLOOKUP(B6,CalcsData!A$3:B$7,2,FALSE)</f>
        <v>430</v>
      </c>
      <c r="F6" s="43">
        <f>VLOOKUP(B6,CalcsData!A$3:C$7,3,FALSE)</f>
        <v>3000</v>
      </c>
      <c r="G6" s="43">
        <f>VLOOKUP(B6,CalcsData!A$3:D$7,4,FALSE)</f>
        <v>640</v>
      </c>
      <c r="H6" s="44">
        <f>VLOOKUP(C6,CalcsData!A$11:B$14,2,FALSE)</f>
        <v>0.3</v>
      </c>
      <c r="I6" s="44">
        <f>VLOOKUP(C6,CalcsData!A$11:C$14,3,FALSE)</f>
        <v>0.4</v>
      </c>
      <c r="J6" s="23">
        <f>VLOOKUP(D6,CalcsData!A$18:B$20,2,FALSE)</f>
        <v>12</v>
      </c>
      <c r="K6" s="23">
        <f>VLOOKUP(D6,CalcsData!A$18:C$20,3,FALSE)</f>
        <v>6</v>
      </c>
      <c r="L6" s="45">
        <f t="shared" si="1"/>
        <v>0.1433333333</v>
      </c>
      <c r="M6" s="43">
        <f t="shared" si="2"/>
        <v>46080</v>
      </c>
      <c r="N6" s="44">
        <f t="shared" si="3"/>
        <v>-0.1</v>
      </c>
      <c r="O6" s="46">
        <f t="shared" si="4"/>
        <v>13824.023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>
      <c r="A7" s="41" t="s">
        <v>14</v>
      </c>
      <c r="B7" s="42" t="s">
        <v>25</v>
      </c>
      <c r="C7" s="42" t="s">
        <v>51</v>
      </c>
      <c r="D7" s="42" t="s">
        <v>29</v>
      </c>
      <c r="E7" s="43">
        <f>VLOOKUP(B7,CalcsData!A$3:B$7,2,FALSE)</f>
        <v>300</v>
      </c>
      <c r="F7" s="43">
        <f>VLOOKUP(B7,CalcsData!A$3:C$7,3,FALSE)</f>
        <v>1500</v>
      </c>
      <c r="G7" s="43">
        <f>VLOOKUP(B7,CalcsData!A$3:D$7,4,FALSE)</f>
        <v>600</v>
      </c>
      <c r="H7" s="44">
        <f>VLOOKUP(C7,CalcsData!A$11:B$14,2,FALSE)</f>
        <v>0.6</v>
      </c>
      <c r="I7" s="44">
        <f>VLOOKUP(C7,CalcsData!A$11:C$14,3,FALSE)</f>
        <v>0.1</v>
      </c>
      <c r="J7" s="23">
        <f>VLOOKUP(D7,CalcsData!A$18:B$20,2,FALSE)</f>
        <v>12</v>
      </c>
      <c r="K7" s="23">
        <f>VLOOKUP(D7,CalcsData!A$18:C$20,3,FALSE)</f>
        <v>6</v>
      </c>
      <c r="L7" s="45">
        <f t="shared" si="1"/>
        <v>0.2</v>
      </c>
      <c r="M7" s="43">
        <f t="shared" si="2"/>
        <v>43200</v>
      </c>
      <c r="N7" s="44">
        <f t="shared" si="3"/>
        <v>0.5</v>
      </c>
      <c r="O7" s="46">
        <f t="shared" si="4"/>
        <v>12960.16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>
      <c r="A8" s="41" t="s">
        <v>26</v>
      </c>
      <c r="B8" s="42" t="s">
        <v>21</v>
      </c>
      <c r="C8" s="42" t="s">
        <v>52</v>
      </c>
      <c r="D8" s="42" t="s">
        <v>58</v>
      </c>
      <c r="E8" s="43">
        <f>VLOOKUP(B8,CalcsData!A$3:B$7,2,FALSE)</f>
        <v>470</v>
      </c>
      <c r="F8" s="43">
        <f>VLOOKUP(B8,CalcsData!A$3:C$7,3,FALSE)</f>
        <v>1800</v>
      </c>
      <c r="G8" s="43">
        <f>VLOOKUP(B8,CalcsData!A$3:D$7,4,FALSE)</f>
        <v>300</v>
      </c>
      <c r="H8" s="44">
        <f>VLOOKUP(C8,CalcsData!A$11:B$14,2,FALSE)</f>
        <v>0.5</v>
      </c>
      <c r="I8" s="44">
        <f>VLOOKUP(C8,CalcsData!A$11:C$14,3,FALSE)</f>
        <v>0.2</v>
      </c>
      <c r="J8" s="23">
        <f>VLOOKUP(D8,CalcsData!A$18:B$20,2,FALSE)</f>
        <v>15</v>
      </c>
      <c r="K8" s="23">
        <f>VLOOKUP(D8,CalcsData!A$18:C$20,3,FALSE)</f>
        <v>3</v>
      </c>
      <c r="L8" s="45">
        <f t="shared" si="1"/>
        <v>0.2611111111</v>
      </c>
      <c r="M8" s="43">
        <f t="shared" si="2"/>
        <v>13500</v>
      </c>
      <c r="N8" s="44">
        <f t="shared" si="3"/>
        <v>0.3</v>
      </c>
      <c r="O8" s="46">
        <f t="shared" si="4"/>
        <v>4050.138333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>
      <c r="A9" s="41" t="s">
        <v>69</v>
      </c>
      <c r="B9" s="42" t="s">
        <v>22</v>
      </c>
      <c r="C9" s="42" t="s">
        <v>52</v>
      </c>
      <c r="D9" s="42" t="s">
        <v>58</v>
      </c>
      <c r="E9" s="43">
        <f>VLOOKUP(B9,CalcsData!A$3:B$7,2,FALSE)</f>
        <v>300</v>
      </c>
      <c r="F9" s="43">
        <f>VLOOKUP(B9,CalcsData!A$3:C$7,3,FALSE)</f>
        <v>3600</v>
      </c>
      <c r="G9" s="43">
        <f>VLOOKUP(B9,CalcsData!A$3:D$7,4,FALSE)</f>
        <v>280</v>
      </c>
      <c r="H9" s="44">
        <f>VLOOKUP(C9,CalcsData!A$11:B$14,2,FALSE)</f>
        <v>0.5</v>
      </c>
      <c r="I9" s="44">
        <f>VLOOKUP(C9,CalcsData!A$11:C$14,3,FALSE)</f>
        <v>0.2</v>
      </c>
      <c r="J9" s="23">
        <f>VLOOKUP(D9,CalcsData!A$18:B$20,2,FALSE)</f>
        <v>15</v>
      </c>
      <c r="K9" s="23">
        <f>VLOOKUP(D9,CalcsData!A$18:C$20,3,FALSE)</f>
        <v>3</v>
      </c>
      <c r="L9" s="45">
        <f t="shared" si="1"/>
        <v>0.08333333333</v>
      </c>
      <c r="M9" s="43">
        <f t="shared" si="2"/>
        <v>12600</v>
      </c>
      <c r="N9" s="44">
        <f t="shared" si="3"/>
        <v>0.3</v>
      </c>
      <c r="O9" s="46">
        <f t="shared" si="4"/>
        <v>3780.085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>
      <c r="A10" s="41" t="s">
        <v>70</v>
      </c>
      <c r="B10" s="42" t="s">
        <v>20</v>
      </c>
      <c r="C10" s="42" t="s">
        <v>54</v>
      </c>
      <c r="D10" s="42" t="s">
        <v>38</v>
      </c>
      <c r="E10" s="43">
        <f>VLOOKUP(B10,CalcsData!A$3:B$7,2,FALSE)</f>
        <v>600</v>
      </c>
      <c r="F10" s="43">
        <f>VLOOKUP(B10,CalcsData!A$3:C$7,3,FALSE)</f>
        <v>2000</v>
      </c>
      <c r="G10" s="43">
        <f>VLOOKUP(B10,CalcsData!A$3:D$7,4,FALSE)</f>
        <v>500</v>
      </c>
      <c r="H10" s="44">
        <f>VLOOKUP(C10,CalcsData!A$11:B$14,2,FALSE)</f>
        <v>0.3</v>
      </c>
      <c r="I10" s="44">
        <f>VLOOKUP(C10,CalcsData!A$11:C$14,3,FALSE)</f>
        <v>0.4</v>
      </c>
      <c r="J10" s="23">
        <f>VLOOKUP(D10,CalcsData!A$18:B$20,2,FALSE)</f>
        <v>4</v>
      </c>
      <c r="K10" s="23">
        <f>VLOOKUP(D10,CalcsData!A$18:C$20,3,FALSE)</f>
        <v>2</v>
      </c>
      <c r="L10" s="45">
        <f t="shared" si="1"/>
        <v>0.3</v>
      </c>
      <c r="M10" s="43">
        <f t="shared" si="2"/>
        <v>4000</v>
      </c>
      <c r="N10" s="44">
        <f t="shared" si="3"/>
        <v>-0.1</v>
      </c>
      <c r="O10" s="46">
        <f t="shared" si="4"/>
        <v>1200.07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>
      <c r="A11" s="41" t="s">
        <v>71</v>
      </c>
      <c r="B11" s="42" t="s">
        <v>21</v>
      </c>
      <c r="C11" s="42" t="s">
        <v>54</v>
      </c>
      <c r="D11" s="42" t="s">
        <v>38</v>
      </c>
      <c r="E11" s="43">
        <f>VLOOKUP(B11,CalcsData!A$3:B$7,2,FALSE)</f>
        <v>470</v>
      </c>
      <c r="F11" s="43">
        <f>VLOOKUP(B11,CalcsData!A$3:C$7,3,FALSE)</f>
        <v>1800</v>
      </c>
      <c r="G11" s="43">
        <f>VLOOKUP(B11,CalcsData!A$3:D$7,4,FALSE)</f>
        <v>300</v>
      </c>
      <c r="H11" s="44">
        <f>VLOOKUP(C11,CalcsData!A$11:B$14,2,FALSE)</f>
        <v>0.3</v>
      </c>
      <c r="I11" s="44">
        <f>VLOOKUP(C11,CalcsData!A$11:C$14,3,FALSE)</f>
        <v>0.4</v>
      </c>
      <c r="J11" s="23">
        <f>VLOOKUP(D11,CalcsData!A$18:B$20,2,FALSE)</f>
        <v>4</v>
      </c>
      <c r="K11" s="23">
        <f>VLOOKUP(D11,CalcsData!A$18:C$20,3,FALSE)</f>
        <v>2</v>
      </c>
      <c r="L11" s="45">
        <f t="shared" si="1"/>
        <v>0.2611111111</v>
      </c>
      <c r="M11" s="43">
        <f t="shared" si="2"/>
        <v>2400</v>
      </c>
      <c r="N11" s="44">
        <f t="shared" si="3"/>
        <v>-0.1</v>
      </c>
      <c r="O11" s="46">
        <f t="shared" si="4"/>
        <v>720.0583333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>
      <c r="A12" s="41" t="s">
        <v>72</v>
      </c>
      <c r="B12" s="42" t="s">
        <v>24</v>
      </c>
      <c r="C12" s="42" t="s">
        <v>51</v>
      </c>
      <c r="D12" s="42" t="s">
        <v>29</v>
      </c>
      <c r="E12" s="43">
        <f>VLOOKUP(B12,CalcsData!A$3:B$7,2,FALSE)</f>
        <v>430</v>
      </c>
      <c r="F12" s="43">
        <f>VLOOKUP(B12,CalcsData!A$3:C$7,3,FALSE)</f>
        <v>3000</v>
      </c>
      <c r="G12" s="43">
        <f>VLOOKUP(B12,CalcsData!A$3:D$7,4,FALSE)</f>
        <v>640</v>
      </c>
      <c r="H12" s="44">
        <f>VLOOKUP(C12,CalcsData!A$11:B$14,2,FALSE)</f>
        <v>0.6</v>
      </c>
      <c r="I12" s="44">
        <f>VLOOKUP(C12,CalcsData!A$11:C$14,3,FALSE)</f>
        <v>0.1</v>
      </c>
      <c r="J12" s="23">
        <f>VLOOKUP(D12,CalcsData!A$18:B$20,2,FALSE)</f>
        <v>12</v>
      </c>
      <c r="K12" s="23">
        <f>VLOOKUP(D12,CalcsData!A$18:C$20,3,FALSE)</f>
        <v>6</v>
      </c>
      <c r="L12" s="45">
        <f t="shared" si="1"/>
        <v>0.1433333333</v>
      </c>
      <c r="M12" s="43">
        <f t="shared" si="2"/>
        <v>46080</v>
      </c>
      <c r="N12" s="44">
        <f t="shared" si="3"/>
        <v>0.5</v>
      </c>
      <c r="O12" s="46">
        <f t="shared" si="4"/>
        <v>13824.143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41" t="s">
        <v>73</v>
      </c>
      <c r="B13" s="42" t="s">
        <v>25</v>
      </c>
      <c r="C13" s="42" t="s">
        <v>51</v>
      </c>
      <c r="D13" s="42" t="s">
        <v>58</v>
      </c>
      <c r="E13" s="43">
        <f>VLOOKUP(B13,CalcsData!A$3:B$7,2,FALSE)</f>
        <v>300</v>
      </c>
      <c r="F13" s="43">
        <f>VLOOKUP(B13,CalcsData!A$3:C$7,3,FALSE)</f>
        <v>1500</v>
      </c>
      <c r="G13" s="43">
        <f>VLOOKUP(B13,CalcsData!A$3:D$7,4,FALSE)</f>
        <v>600</v>
      </c>
      <c r="H13" s="44">
        <f>VLOOKUP(C13,CalcsData!A$11:B$14,2,FALSE)</f>
        <v>0.6</v>
      </c>
      <c r="I13" s="44">
        <f>VLOOKUP(C13,CalcsData!A$11:C$14,3,FALSE)</f>
        <v>0.1</v>
      </c>
      <c r="J13" s="23">
        <f>VLOOKUP(D13,CalcsData!A$18:B$20,2,FALSE)</f>
        <v>15</v>
      </c>
      <c r="K13" s="23">
        <f>VLOOKUP(D13,CalcsData!A$18:C$20,3,FALSE)</f>
        <v>3</v>
      </c>
      <c r="L13" s="45">
        <f t="shared" si="1"/>
        <v>0.2</v>
      </c>
      <c r="M13" s="43">
        <f t="shared" si="2"/>
        <v>27000</v>
      </c>
      <c r="N13" s="44">
        <f t="shared" si="3"/>
        <v>0.5</v>
      </c>
      <c r="O13" s="46">
        <f t="shared" si="4"/>
        <v>8100.16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20" t="s">
        <v>74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14" t="s">
        <v>3</v>
      </c>
      <c r="B16" s="14" t="s">
        <v>75</v>
      </c>
      <c r="C16" s="21" t="s">
        <v>76</v>
      </c>
      <c r="D16" s="2"/>
      <c r="E16" s="3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8" t="s">
        <v>38</v>
      </c>
      <c r="B17" s="16">
        <f t="shared" ref="B17:B19" si="5">COUNTIFS(D$3:D$13,A17)</f>
        <v>3</v>
      </c>
      <c r="C17" s="47">
        <f t="shared" ref="C17:C19" si="6">SUMIFS(O$3:O$13,D$3:D$13,A17)</f>
        <v>3120.318333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8" t="s">
        <v>58</v>
      </c>
      <c r="B18" s="16">
        <f t="shared" si="5"/>
        <v>4</v>
      </c>
      <c r="C18" s="47">
        <f t="shared" si="6"/>
        <v>19710.50833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8" t="s">
        <v>29</v>
      </c>
      <c r="B19" s="16">
        <f t="shared" si="5"/>
        <v>4</v>
      </c>
      <c r="C19" s="47">
        <f t="shared" si="6"/>
        <v>47088.46433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2"/>
      <c r="B20" s="2"/>
      <c r="C20" s="4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48"/>
      <c r="B22" s="4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</sheetData>
  <mergeCells count="2">
    <mergeCell ref="A1:O1"/>
    <mergeCell ref="A15:C15"/>
  </mergeCells>
  <drawing r:id="rId1"/>
</worksheet>
</file>