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rt&amp;filter1" sheetId="2" r:id="rId5"/>
    <sheet state="visible" name="sort&amp;filter2" sheetId="3" r:id="rId6"/>
    <sheet state="visible" name="array" sheetId="4" r:id="rId7"/>
  </sheets>
  <definedNames/>
  <calcPr/>
</workbook>
</file>

<file path=xl/sharedStrings.xml><?xml version="1.0" encoding="utf-8"?>
<sst xmlns="http://schemas.openxmlformats.org/spreadsheetml/2006/main" count="213" uniqueCount="65">
  <si>
    <t>Salesperson</t>
  </si>
  <si>
    <t>Region</t>
  </si>
  <si>
    <t>Product</t>
  </si>
  <si>
    <t>Quantity Sold</t>
  </si>
  <si>
    <t>Revenue</t>
  </si>
  <si>
    <t>Unit Price</t>
  </si>
  <si>
    <t>Total Profit</t>
  </si>
  <si>
    <t>Aarav Kapoor</t>
  </si>
  <si>
    <t>North</t>
  </si>
  <si>
    <t>Phones</t>
  </si>
  <si>
    <t>Diya Patel</t>
  </si>
  <si>
    <t>South</t>
  </si>
  <si>
    <t>Laptops</t>
  </si>
  <si>
    <t>Ishan Sharma</t>
  </si>
  <si>
    <t>East</t>
  </si>
  <si>
    <t>Headphones</t>
  </si>
  <si>
    <t>Riya Gupta</t>
  </si>
  <si>
    <t>West</t>
  </si>
  <si>
    <t>Kabir Singh</t>
  </si>
  <si>
    <t>Zara Khan</t>
  </si>
  <si>
    <t>Ananya Reddy</t>
  </si>
  <si>
    <t>Arjun Malhotra</t>
  </si>
  <si>
    <t>Niharika Sharma</t>
  </si>
  <si>
    <t>Vikram Chauhan</t>
  </si>
  <si>
    <t>Meera Joshi</t>
  </si>
  <si>
    <t>Yuvraj Singh</t>
  </si>
  <si>
    <t>Aanya Khanna</t>
  </si>
  <si>
    <t>Advik Patel</t>
  </si>
  <si>
    <t>Saanvi Gupta</t>
  </si>
  <si>
    <t>Vihaan Sharma</t>
  </si>
  <si>
    <t>Kyra Reddy</t>
  </si>
  <si>
    <t>Aaradhya Singh</t>
  </si>
  <si>
    <t>Reyansh Malhotra</t>
  </si>
  <si>
    <t>Anvi Chauhan</t>
  </si>
  <si>
    <t>Kiaan Sharma</t>
  </si>
  <si>
    <t>Aarush Joshi</t>
  </si>
  <si>
    <t>Kyra Patel</t>
  </si>
  <si>
    <t>Ayaan Singh</t>
  </si>
  <si>
    <t>Aarav Khanna</t>
  </si>
  <si>
    <t>Diya Gupta</t>
  </si>
  <si>
    <t>Ishan Reddy</t>
  </si>
  <si>
    <t>Riya Sharma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</si>
  <si>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</si>
  <si>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</si>
  <si>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</si>
  <si>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</si>
  <si>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</si>
  <si>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</si>
  <si>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</si>
  <si>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</si>
  <si>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</si>
  <si>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</si>
  <si>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</si>
  <si>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</si>
  <si>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</si>
  <si>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</si>
  <si>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</si>
  <si>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total profit</t>
  </si>
  <si>
    <t>quantity sold</t>
  </si>
  <si>
    <t>region</t>
  </si>
  <si>
    <t>revenue</t>
  </si>
  <si>
    <t>table 16</t>
  </si>
  <si>
    <t>table 17</t>
  </si>
  <si>
    <t>product</t>
  </si>
  <si>
    <t>qty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</si>
</sst>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300.0</v>
      </c>
      <c r="E2" s="3">
        <v>9000.0</v>
      </c>
      <c r="F2" s="3">
        <v>30.0</v>
      </c>
      <c r="G2" s="3">
        <v>1350.0</v>
      </c>
    </row>
    <row r="3">
      <c r="A3" s="2" t="s">
        <v>10</v>
      </c>
      <c r="B3" s="2" t="s">
        <v>11</v>
      </c>
      <c r="C3" s="2" t="s">
        <v>12</v>
      </c>
      <c r="D3" s="3">
        <v>150.0</v>
      </c>
      <c r="E3" s="3">
        <v>15000.0</v>
      </c>
      <c r="F3" s="3">
        <v>100.0</v>
      </c>
      <c r="G3" s="3">
        <v>2250.0</v>
      </c>
    </row>
    <row r="4">
      <c r="A4" s="2" t="s">
        <v>13</v>
      </c>
      <c r="B4" s="2" t="s">
        <v>14</v>
      </c>
      <c r="C4" s="2" t="s">
        <v>15</v>
      </c>
      <c r="D4" s="3">
        <v>200.0</v>
      </c>
      <c r="E4" s="3">
        <v>12000.0</v>
      </c>
      <c r="F4" s="3">
        <v>60.0</v>
      </c>
      <c r="G4" s="3">
        <v>1800.0</v>
      </c>
    </row>
    <row r="5">
      <c r="A5" s="2" t="s">
        <v>16</v>
      </c>
      <c r="B5" s="2" t="s">
        <v>17</v>
      </c>
      <c r="C5" s="2" t="s">
        <v>9</v>
      </c>
      <c r="D5" s="3">
        <v>250.0</v>
      </c>
      <c r="E5" s="3">
        <v>7500.0</v>
      </c>
      <c r="F5" s="3">
        <v>30.0</v>
      </c>
      <c r="G5" s="3">
        <v>1125.0</v>
      </c>
    </row>
    <row r="6">
      <c r="A6" s="2" t="s">
        <v>18</v>
      </c>
      <c r="B6" s="2" t="s">
        <v>8</v>
      </c>
      <c r="C6" s="2" t="s">
        <v>12</v>
      </c>
      <c r="D6" s="3">
        <v>180.0</v>
      </c>
      <c r="E6" s="3">
        <v>18000.0</v>
      </c>
      <c r="F6" s="3">
        <v>100.0</v>
      </c>
      <c r="G6" s="3">
        <v>2700.0</v>
      </c>
    </row>
    <row r="7">
      <c r="A7" s="2" t="s">
        <v>19</v>
      </c>
      <c r="B7" s="2" t="s">
        <v>11</v>
      </c>
      <c r="C7" s="2" t="s">
        <v>15</v>
      </c>
      <c r="D7" s="3">
        <v>220.0</v>
      </c>
      <c r="E7" s="3">
        <v>13200.0</v>
      </c>
      <c r="F7" s="3">
        <v>60.0</v>
      </c>
      <c r="G7" s="3">
        <v>1980.0</v>
      </c>
    </row>
    <row r="8">
      <c r="A8" s="2" t="s">
        <v>20</v>
      </c>
      <c r="B8" s="2" t="s">
        <v>14</v>
      </c>
      <c r="C8" s="2" t="s">
        <v>9</v>
      </c>
      <c r="D8" s="3">
        <v>270.0</v>
      </c>
      <c r="E8" s="3">
        <v>8100.0</v>
      </c>
      <c r="F8" s="3">
        <v>30.0</v>
      </c>
      <c r="G8" s="3">
        <v>1215.0</v>
      </c>
    </row>
    <row r="9">
      <c r="A9" s="2" t="s">
        <v>21</v>
      </c>
      <c r="B9" s="2" t="s">
        <v>17</v>
      </c>
      <c r="C9" s="2" t="s">
        <v>12</v>
      </c>
      <c r="D9" s="3">
        <v>190.0</v>
      </c>
      <c r="E9" s="3">
        <v>19000.0</v>
      </c>
      <c r="F9" s="3">
        <v>100.0</v>
      </c>
      <c r="G9" s="3">
        <v>2850.0</v>
      </c>
    </row>
    <row r="10">
      <c r="A10" s="2" t="s">
        <v>22</v>
      </c>
      <c r="B10" s="2" t="s">
        <v>8</v>
      </c>
      <c r="C10" s="2" t="s">
        <v>15</v>
      </c>
      <c r="D10" s="3">
        <v>310.0</v>
      </c>
      <c r="E10" s="3">
        <v>18600.0</v>
      </c>
      <c r="F10" s="3">
        <v>60.0</v>
      </c>
      <c r="G10" s="3">
        <v>2790.0</v>
      </c>
    </row>
    <row r="11">
      <c r="A11" s="2" t="s">
        <v>23</v>
      </c>
      <c r="B11" s="2" t="s">
        <v>11</v>
      </c>
      <c r="C11" s="2" t="s">
        <v>9</v>
      </c>
      <c r="D11" s="3">
        <v>200.0</v>
      </c>
      <c r="E11" s="3">
        <v>6000.0</v>
      </c>
      <c r="F11" s="3">
        <v>30.0</v>
      </c>
      <c r="G11" s="3">
        <v>900.0</v>
      </c>
    </row>
    <row r="12">
      <c r="A12" s="2" t="s">
        <v>24</v>
      </c>
      <c r="B12" s="2" t="s">
        <v>14</v>
      </c>
      <c r="C12" s="2" t="s">
        <v>12</v>
      </c>
      <c r="D12" s="3">
        <v>150.0</v>
      </c>
      <c r="E12" s="3">
        <v>15000.0</v>
      </c>
      <c r="F12" s="3">
        <v>100.0</v>
      </c>
      <c r="G12" s="3">
        <v>2250.0</v>
      </c>
    </row>
    <row r="13">
      <c r="A13" s="2" t="s">
        <v>25</v>
      </c>
      <c r="B13" s="2" t="s">
        <v>17</v>
      </c>
      <c r="C13" s="2" t="s">
        <v>15</v>
      </c>
      <c r="D13" s="3">
        <v>180.0</v>
      </c>
      <c r="E13" s="3">
        <v>10800.0</v>
      </c>
      <c r="F13" s="3">
        <v>60.0</v>
      </c>
      <c r="G13" s="3">
        <v>1620.0</v>
      </c>
    </row>
    <row r="14">
      <c r="A14" s="2" t="s">
        <v>26</v>
      </c>
      <c r="B14" s="2" t="s">
        <v>8</v>
      </c>
      <c r="C14" s="2" t="s">
        <v>9</v>
      </c>
      <c r="D14" s="3">
        <v>280.0</v>
      </c>
      <c r="E14" s="3">
        <v>8400.0</v>
      </c>
      <c r="F14" s="3">
        <v>30.0</v>
      </c>
      <c r="G14" s="3">
        <v>1260.0</v>
      </c>
    </row>
    <row r="15">
      <c r="A15" s="2" t="s">
        <v>27</v>
      </c>
      <c r="B15" s="2" t="s">
        <v>11</v>
      </c>
      <c r="C15" s="2" t="s">
        <v>12</v>
      </c>
      <c r="D15" s="3">
        <v>170.0</v>
      </c>
      <c r="E15" s="3">
        <v>17000.0</v>
      </c>
      <c r="F15" s="3">
        <v>100.0</v>
      </c>
      <c r="G15" s="3">
        <v>2550.0</v>
      </c>
    </row>
    <row r="16">
      <c r="A16" s="2" t="s">
        <v>28</v>
      </c>
      <c r="B16" s="2" t="s">
        <v>14</v>
      </c>
      <c r="C16" s="2" t="s">
        <v>15</v>
      </c>
      <c r="D16" s="3">
        <v>190.0</v>
      </c>
      <c r="E16" s="3">
        <v>11400.0</v>
      </c>
      <c r="F16" s="3">
        <v>60.0</v>
      </c>
      <c r="G16" s="3">
        <v>1710.0</v>
      </c>
    </row>
    <row r="17">
      <c r="A17" s="2" t="s">
        <v>29</v>
      </c>
      <c r="B17" s="2" t="s">
        <v>17</v>
      </c>
      <c r="C17" s="2" t="s">
        <v>9</v>
      </c>
      <c r="D17" s="3">
        <v>260.0</v>
      </c>
      <c r="E17" s="3">
        <v>7800.0</v>
      </c>
      <c r="F17" s="3">
        <v>30.0</v>
      </c>
      <c r="G17" s="3">
        <v>1170.0</v>
      </c>
    </row>
    <row r="18">
      <c r="A18" s="2" t="s">
        <v>30</v>
      </c>
      <c r="B18" s="2" t="s">
        <v>8</v>
      </c>
      <c r="C18" s="2" t="s">
        <v>12</v>
      </c>
      <c r="D18" s="3">
        <v>195.0</v>
      </c>
      <c r="E18" s="3">
        <v>19500.0</v>
      </c>
      <c r="F18" s="3">
        <v>100.0</v>
      </c>
      <c r="G18" s="3">
        <v>2925.0</v>
      </c>
    </row>
    <row r="19">
      <c r="A19" s="2" t="s">
        <v>31</v>
      </c>
      <c r="B19" s="2" t="s">
        <v>11</v>
      </c>
      <c r="C19" s="2" t="s">
        <v>15</v>
      </c>
      <c r="D19" s="3">
        <v>230.0</v>
      </c>
      <c r="E19" s="3">
        <v>13800.0</v>
      </c>
      <c r="F19" s="3">
        <v>60.0</v>
      </c>
      <c r="G19" s="3">
        <v>2070.0</v>
      </c>
    </row>
    <row r="20">
      <c r="A20" s="2" t="s">
        <v>32</v>
      </c>
      <c r="B20" s="2" t="s">
        <v>14</v>
      </c>
      <c r="C20" s="2" t="s">
        <v>9</v>
      </c>
      <c r="D20" s="3">
        <v>285.0</v>
      </c>
      <c r="E20" s="3">
        <v>8550.0</v>
      </c>
      <c r="F20" s="3">
        <v>30.0</v>
      </c>
      <c r="G20" s="3">
        <v>1282.5</v>
      </c>
    </row>
    <row r="21">
      <c r="A21" s="2" t="s">
        <v>33</v>
      </c>
      <c r="B21" s="2" t="s">
        <v>17</v>
      </c>
      <c r="C21" s="2" t="s">
        <v>12</v>
      </c>
      <c r="D21" s="3">
        <v>200.0</v>
      </c>
      <c r="E21" s="3">
        <v>20000.0</v>
      </c>
      <c r="F21" s="3">
        <v>100.0</v>
      </c>
      <c r="G21" s="3">
        <v>3000.0</v>
      </c>
    </row>
    <row r="22">
      <c r="A22" s="2" t="s">
        <v>34</v>
      </c>
      <c r="B22" s="2" t="s">
        <v>8</v>
      </c>
      <c r="C22" s="2" t="s">
        <v>15</v>
      </c>
      <c r="D22" s="3">
        <v>320.0</v>
      </c>
      <c r="E22" s="3">
        <v>19200.0</v>
      </c>
      <c r="F22" s="3">
        <v>60.0</v>
      </c>
      <c r="G22" s="3">
        <v>2880.0</v>
      </c>
    </row>
    <row r="23">
      <c r="A23" s="2" t="s">
        <v>35</v>
      </c>
      <c r="B23" s="2" t="s">
        <v>11</v>
      </c>
      <c r="C23" s="2" t="s">
        <v>9</v>
      </c>
      <c r="D23" s="3">
        <v>210.0</v>
      </c>
      <c r="E23" s="3">
        <v>6300.0</v>
      </c>
      <c r="F23" s="3">
        <v>30.0</v>
      </c>
      <c r="G23" s="3">
        <v>945.0</v>
      </c>
    </row>
    <row r="24">
      <c r="A24" s="2" t="s">
        <v>36</v>
      </c>
      <c r="B24" s="2" t="s">
        <v>14</v>
      </c>
      <c r="C24" s="2" t="s">
        <v>12</v>
      </c>
      <c r="D24" s="3">
        <v>160.0</v>
      </c>
      <c r="E24" s="3">
        <v>16000.0</v>
      </c>
      <c r="F24" s="3">
        <v>100.0</v>
      </c>
      <c r="G24" s="3">
        <v>2400.0</v>
      </c>
    </row>
    <row r="25">
      <c r="A25" s="2" t="s">
        <v>37</v>
      </c>
      <c r="B25" s="2" t="s">
        <v>17</v>
      </c>
      <c r="C25" s="2" t="s">
        <v>15</v>
      </c>
      <c r="D25" s="3">
        <v>190.0</v>
      </c>
      <c r="E25" s="3">
        <v>11400.0</v>
      </c>
      <c r="F25" s="3">
        <v>60.0</v>
      </c>
      <c r="G25" s="3">
        <v>1710.0</v>
      </c>
    </row>
    <row r="26">
      <c r="A26" s="2" t="s">
        <v>38</v>
      </c>
      <c r="B26" s="2" t="s">
        <v>8</v>
      </c>
      <c r="C26" s="2" t="s">
        <v>9</v>
      </c>
      <c r="D26" s="3">
        <v>300.0</v>
      </c>
      <c r="E26" s="3">
        <v>9000.0</v>
      </c>
      <c r="F26" s="3">
        <v>30.0</v>
      </c>
      <c r="G26" s="3">
        <v>1350.0</v>
      </c>
    </row>
    <row r="27">
      <c r="A27" s="2" t="s">
        <v>39</v>
      </c>
      <c r="B27" s="2" t="s">
        <v>11</v>
      </c>
      <c r="C27" s="2" t="s">
        <v>12</v>
      </c>
      <c r="D27" s="3">
        <v>150.0</v>
      </c>
      <c r="E27" s="3">
        <v>15000.0</v>
      </c>
      <c r="F27" s="3">
        <v>100.0</v>
      </c>
      <c r="G27" s="3">
        <v>2250.0</v>
      </c>
    </row>
    <row r="28">
      <c r="A28" s="2" t="s">
        <v>40</v>
      </c>
      <c r="B28" s="2" t="s">
        <v>14</v>
      </c>
      <c r="C28" s="2" t="s">
        <v>15</v>
      </c>
      <c r="D28" s="3">
        <v>200.0</v>
      </c>
      <c r="E28" s="3">
        <v>12000.0</v>
      </c>
      <c r="F28" s="3">
        <v>60.0</v>
      </c>
      <c r="G28" s="3">
        <v>1800.0</v>
      </c>
    </row>
    <row r="29">
      <c r="A29" s="2" t="s">
        <v>41</v>
      </c>
      <c r="B29" s="2" t="s">
        <v>17</v>
      </c>
      <c r="C29" s="2" t="s">
        <v>9</v>
      </c>
      <c r="D29" s="3">
        <v>250.0</v>
      </c>
      <c r="E29" s="3">
        <v>7500.0</v>
      </c>
      <c r="F29" s="3">
        <v>30.0</v>
      </c>
      <c r="G29" s="3">
        <v>1125.0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I1" s="4" t="s">
        <v>43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>
      <c r="A3" s="5" t="str">
        <f>IFERROR(__xludf.DUMMYFUNCTION("sort(filter(Sheet1!A2:G29,Sheet1!G2:G29&gt;=2500),5,false)"),"Anvi Chauhan")</f>
        <v>Anvi Chauhan</v>
      </c>
      <c r="B3" s="5" t="str">
        <f>IFERROR(__xludf.DUMMYFUNCTION("""COMPUTED_VALUE"""),"West")</f>
        <v>West</v>
      </c>
      <c r="C3" s="5" t="str">
        <f>IFERROR(__xludf.DUMMYFUNCTION("""COMPUTED_VALUE"""),"Laptops")</f>
        <v>Laptops</v>
      </c>
      <c r="D3" s="5">
        <f>IFERROR(__xludf.DUMMYFUNCTION("""COMPUTED_VALUE"""),200.0)</f>
        <v>200</v>
      </c>
      <c r="E3" s="5">
        <f>IFERROR(__xludf.DUMMYFUNCTION("""COMPUTED_VALUE"""),20000.0)</f>
        <v>20000</v>
      </c>
      <c r="F3" s="5">
        <f>IFERROR(__xludf.DUMMYFUNCTION("""COMPUTED_VALUE"""),100.0)</f>
        <v>100</v>
      </c>
      <c r="G3" s="5">
        <f>IFERROR(__xludf.DUMMYFUNCTION("""COMPUTED_VALUE"""),3000.0)</f>
        <v>3000</v>
      </c>
      <c r="I3" s="5" t="str">
        <f>IFERROR(__xludf.DUMMYFUNCTION("sort(filter(Sheet1!A2:G29,Sheet1!F2:F29&lt;40),1,true)"),"Aanya Khanna")</f>
        <v>Aanya Khanna</v>
      </c>
      <c r="J3" s="5" t="str">
        <f>IFERROR(__xludf.DUMMYFUNCTION("""COMPUTED_VALUE"""),"North")</f>
        <v>North</v>
      </c>
      <c r="K3" s="5" t="str">
        <f>IFERROR(__xludf.DUMMYFUNCTION("""COMPUTED_VALUE"""),"Phones")</f>
        <v>Phones</v>
      </c>
      <c r="L3" s="5">
        <f>IFERROR(__xludf.DUMMYFUNCTION("""COMPUTED_VALUE"""),280.0)</f>
        <v>280</v>
      </c>
      <c r="M3" s="5">
        <f>IFERROR(__xludf.DUMMYFUNCTION("""COMPUTED_VALUE"""),8400.0)</f>
        <v>8400</v>
      </c>
      <c r="N3" s="5">
        <f>IFERROR(__xludf.DUMMYFUNCTION("""COMPUTED_VALUE"""),30.0)</f>
        <v>30</v>
      </c>
      <c r="O3" s="5">
        <f>IFERROR(__xludf.DUMMYFUNCTION("""COMPUTED_VALUE"""),1260.0)</f>
        <v>1260</v>
      </c>
    </row>
    <row r="4">
      <c r="A4" s="5" t="str">
        <f>IFERROR(__xludf.DUMMYFUNCTION("""COMPUTED_VALUE"""),"Kyra Reddy")</f>
        <v>Kyra Reddy</v>
      </c>
      <c r="B4" s="5" t="str">
        <f>IFERROR(__xludf.DUMMYFUNCTION("""COMPUTED_VALUE"""),"North")</f>
        <v>North</v>
      </c>
      <c r="C4" s="5" t="str">
        <f>IFERROR(__xludf.DUMMYFUNCTION("""COMPUTED_VALUE"""),"Laptops")</f>
        <v>Laptops</v>
      </c>
      <c r="D4" s="5">
        <f>IFERROR(__xludf.DUMMYFUNCTION("""COMPUTED_VALUE"""),195.0)</f>
        <v>195</v>
      </c>
      <c r="E4" s="5">
        <f>IFERROR(__xludf.DUMMYFUNCTION("""COMPUTED_VALUE"""),19500.0)</f>
        <v>19500</v>
      </c>
      <c r="F4" s="5">
        <f>IFERROR(__xludf.DUMMYFUNCTION("""COMPUTED_VALUE"""),100.0)</f>
        <v>100</v>
      </c>
      <c r="G4" s="5">
        <f>IFERROR(__xludf.DUMMYFUNCTION("""COMPUTED_VALUE"""),2925.0)</f>
        <v>2925</v>
      </c>
      <c r="I4" s="5" t="str">
        <f>IFERROR(__xludf.DUMMYFUNCTION("""COMPUTED_VALUE"""),"Aarav Kapoor")</f>
        <v>Aarav Kapoor</v>
      </c>
      <c r="J4" s="5" t="str">
        <f>IFERROR(__xludf.DUMMYFUNCTION("""COMPUTED_VALUE"""),"North")</f>
        <v>North</v>
      </c>
      <c r="K4" s="5" t="str">
        <f>IFERROR(__xludf.DUMMYFUNCTION("""COMPUTED_VALUE"""),"Phones")</f>
        <v>Phones</v>
      </c>
      <c r="L4" s="5">
        <f>IFERROR(__xludf.DUMMYFUNCTION("""COMPUTED_VALUE"""),300.0)</f>
        <v>300</v>
      </c>
      <c r="M4" s="5">
        <f>IFERROR(__xludf.DUMMYFUNCTION("""COMPUTED_VALUE"""),9000.0)</f>
        <v>9000</v>
      </c>
      <c r="N4" s="5">
        <f>IFERROR(__xludf.DUMMYFUNCTION("""COMPUTED_VALUE"""),30.0)</f>
        <v>30</v>
      </c>
      <c r="O4" s="5">
        <f>IFERROR(__xludf.DUMMYFUNCTION("""COMPUTED_VALUE"""),1350.0)</f>
        <v>1350</v>
      </c>
    </row>
    <row r="5">
      <c r="A5" s="5" t="str">
        <f>IFERROR(__xludf.DUMMYFUNCTION("""COMPUTED_VALUE"""),"Kiaan Sharma")</f>
        <v>Kiaan Sharma</v>
      </c>
      <c r="B5" s="5" t="str">
        <f>IFERROR(__xludf.DUMMYFUNCTION("""COMPUTED_VALUE"""),"North")</f>
        <v>North</v>
      </c>
      <c r="C5" s="5" t="str">
        <f>IFERROR(__xludf.DUMMYFUNCTION("""COMPUTED_VALUE"""),"Headphones")</f>
        <v>Headphones</v>
      </c>
      <c r="D5" s="5">
        <f>IFERROR(__xludf.DUMMYFUNCTION("""COMPUTED_VALUE"""),320.0)</f>
        <v>320</v>
      </c>
      <c r="E5" s="5">
        <f>IFERROR(__xludf.DUMMYFUNCTION("""COMPUTED_VALUE"""),19200.0)</f>
        <v>19200</v>
      </c>
      <c r="F5" s="5">
        <f>IFERROR(__xludf.DUMMYFUNCTION("""COMPUTED_VALUE"""),60.0)</f>
        <v>60</v>
      </c>
      <c r="G5" s="5">
        <f>IFERROR(__xludf.DUMMYFUNCTION("""COMPUTED_VALUE"""),2880.0)</f>
        <v>2880</v>
      </c>
      <c r="I5" s="5" t="str">
        <f>IFERROR(__xludf.DUMMYFUNCTION("""COMPUTED_VALUE"""),"Aarav Khanna")</f>
        <v>Aarav Khanna</v>
      </c>
      <c r="J5" s="5" t="str">
        <f>IFERROR(__xludf.DUMMYFUNCTION("""COMPUTED_VALUE"""),"North")</f>
        <v>North</v>
      </c>
      <c r="K5" s="5" t="str">
        <f>IFERROR(__xludf.DUMMYFUNCTION("""COMPUTED_VALUE"""),"Phones")</f>
        <v>Phones</v>
      </c>
      <c r="L5" s="5">
        <f>IFERROR(__xludf.DUMMYFUNCTION("""COMPUTED_VALUE"""),300.0)</f>
        <v>300</v>
      </c>
      <c r="M5" s="5">
        <f>IFERROR(__xludf.DUMMYFUNCTION("""COMPUTED_VALUE"""),9000.0)</f>
        <v>9000</v>
      </c>
      <c r="N5" s="5">
        <f>IFERROR(__xludf.DUMMYFUNCTION("""COMPUTED_VALUE"""),30.0)</f>
        <v>30</v>
      </c>
      <c r="O5" s="5">
        <f>IFERROR(__xludf.DUMMYFUNCTION("""COMPUTED_VALUE"""),1350.0)</f>
        <v>1350</v>
      </c>
    </row>
    <row r="6">
      <c r="A6" s="5" t="str">
        <f>IFERROR(__xludf.DUMMYFUNCTION("""COMPUTED_VALUE"""),"Arjun Malhotra")</f>
        <v>Arjun Malhotra</v>
      </c>
      <c r="B6" s="5" t="str">
        <f>IFERROR(__xludf.DUMMYFUNCTION("""COMPUTED_VALUE"""),"West")</f>
        <v>West</v>
      </c>
      <c r="C6" s="5" t="str">
        <f>IFERROR(__xludf.DUMMYFUNCTION("""COMPUTED_VALUE"""),"Laptops")</f>
        <v>Laptops</v>
      </c>
      <c r="D6" s="5">
        <f>IFERROR(__xludf.DUMMYFUNCTION("""COMPUTED_VALUE"""),190.0)</f>
        <v>190</v>
      </c>
      <c r="E6" s="5">
        <f>IFERROR(__xludf.DUMMYFUNCTION("""COMPUTED_VALUE"""),19000.0)</f>
        <v>19000</v>
      </c>
      <c r="F6" s="5">
        <f>IFERROR(__xludf.DUMMYFUNCTION("""COMPUTED_VALUE"""),100.0)</f>
        <v>100</v>
      </c>
      <c r="G6" s="5">
        <f>IFERROR(__xludf.DUMMYFUNCTION("""COMPUTED_VALUE"""),2850.0)</f>
        <v>2850</v>
      </c>
      <c r="I6" s="5" t="str">
        <f>IFERROR(__xludf.DUMMYFUNCTION("""COMPUTED_VALUE"""),"Aarush Joshi")</f>
        <v>Aarush Joshi</v>
      </c>
      <c r="J6" s="5" t="str">
        <f>IFERROR(__xludf.DUMMYFUNCTION("""COMPUTED_VALUE"""),"South")</f>
        <v>South</v>
      </c>
      <c r="K6" s="5" t="str">
        <f>IFERROR(__xludf.DUMMYFUNCTION("""COMPUTED_VALUE"""),"Phones")</f>
        <v>Phones</v>
      </c>
      <c r="L6" s="5">
        <f>IFERROR(__xludf.DUMMYFUNCTION("""COMPUTED_VALUE"""),210.0)</f>
        <v>210</v>
      </c>
      <c r="M6" s="5">
        <f>IFERROR(__xludf.DUMMYFUNCTION("""COMPUTED_VALUE"""),6300.0)</f>
        <v>6300</v>
      </c>
      <c r="N6" s="5">
        <f>IFERROR(__xludf.DUMMYFUNCTION("""COMPUTED_VALUE"""),30.0)</f>
        <v>30</v>
      </c>
      <c r="O6" s="5">
        <f>IFERROR(__xludf.DUMMYFUNCTION("""COMPUTED_VALUE"""),945.0)</f>
        <v>945</v>
      </c>
    </row>
    <row r="7">
      <c r="A7" s="5" t="str">
        <f>IFERROR(__xludf.DUMMYFUNCTION("""COMPUTED_VALUE"""),"Niharika Sharma")</f>
        <v>Niharika Sharma</v>
      </c>
      <c r="B7" s="5" t="str">
        <f>IFERROR(__xludf.DUMMYFUNCTION("""COMPUTED_VALUE"""),"North")</f>
        <v>North</v>
      </c>
      <c r="C7" s="5" t="str">
        <f>IFERROR(__xludf.DUMMYFUNCTION("""COMPUTED_VALUE"""),"Headphones")</f>
        <v>Headphones</v>
      </c>
      <c r="D7" s="5">
        <f>IFERROR(__xludf.DUMMYFUNCTION("""COMPUTED_VALUE"""),310.0)</f>
        <v>310</v>
      </c>
      <c r="E7" s="5">
        <f>IFERROR(__xludf.DUMMYFUNCTION("""COMPUTED_VALUE"""),18600.0)</f>
        <v>18600</v>
      </c>
      <c r="F7" s="5">
        <f>IFERROR(__xludf.DUMMYFUNCTION("""COMPUTED_VALUE"""),60.0)</f>
        <v>60</v>
      </c>
      <c r="G7" s="5">
        <f>IFERROR(__xludf.DUMMYFUNCTION("""COMPUTED_VALUE"""),2790.0)</f>
        <v>2790</v>
      </c>
      <c r="I7" s="5" t="str">
        <f>IFERROR(__xludf.DUMMYFUNCTION("""COMPUTED_VALUE"""),"Ananya Reddy")</f>
        <v>Ananya Reddy</v>
      </c>
      <c r="J7" s="5" t="str">
        <f>IFERROR(__xludf.DUMMYFUNCTION("""COMPUTED_VALUE"""),"East")</f>
        <v>East</v>
      </c>
      <c r="K7" s="5" t="str">
        <f>IFERROR(__xludf.DUMMYFUNCTION("""COMPUTED_VALUE"""),"Phones")</f>
        <v>Phones</v>
      </c>
      <c r="L7" s="5">
        <f>IFERROR(__xludf.DUMMYFUNCTION("""COMPUTED_VALUE"""),270.0)</f>
        <v>270</v>
      </c>
      <c r="M7" s="5">
        <f>IFERROR(__xludf.DUMMYFUNCTION("""COMPUTED_VALUE"""),8100.0)</f>
        <v>8100</v>
      </c>
      <c r="N7" s="5">
        <f>IFERROR(__xludf.DUMMYFUNCTION("""COMPUTED_VALUE"""),30.0)</f>
        <v>30</v>
      </c>
      <c r="O7" s="5">
        <f>IFERROR(__xludf.DUMMYFUNCTION("""COMPUTED_VALUE"""),1215.0)</f>
        <v>1215</v>
      </c>
    </row>
    <row r="8">
      <c r="A8" s="5" t="str">
        <f>IFERROR(__xludf.DUMMYFUNCTION("""COMPUTED_VALUE"""),"Kabir Singh")</f>
        <v>Kabir Singh</v>
      </c>
      <c r="B8" s="5" t="str">
        <f>IFERROR(__xludf.DUMMYFUNCTION("""COMPUTED_VALUE"""),"North")</f>
        <v>North</v>
      </c>
      <c r="C8" s="5" t="str">
        <f>IFERROR(__xludf.DUMMYFUNCTION("""COMPUTED_VALUE"""),"Laptops")</f>
        <v>Laptops</v>
      </c>
      <c r="D8" s="5">
        <f>IFERROR(__xludf.DUMMYFUNCTION("""COMPUTED_VALUE"""),180.0)</f>
        <v>180</v>
      </c>
      <c r="E8" s="5">
        <f>IFERROR(__xludf.DUMMYFUNCTION("""COMPUTED_VALUE"""),18000.0)</f>
        <v>18000</v>
      </c>
      <c r="F8" s="5">
        <f>IFERROR(__xludf.DUMMYFUNCTION("""COMPUTED_VALUE"""),100.0)</f>
        <v>100</v>
      </c>
      <c r="G8" s="5">
        <f>IFERROR(__xludf.DUMMYFUNCTION("""COMPUTED_VALUE"""),2700.0)</f>
        <v>2700</v>
      </c>
      <c r="I8" s="5" t="str">
        <f>IFERROR(__xludf.DUMMYFUNCTION("""COMPUTED_VALUE"""),"Reyansh Malhotra")</f>
        <v>Reyansh Malhotra</v>
      </c>
      <c r="J8" s="5" t="str">
        <f>IFERROR(__xludf.DUMMYFUNCTION("""COMPUTED_VALUE"""),"East")</f>
        <v>East</v>
      </c>
      <c r="K8" s="5" t="str">
        <f>IFERROR(__xludf.DUMMYFUNCTION("""COMPUTED_VALUE"""),"Phones")</f>
        <v>Phones</v>
      </c>
      <c r="L8" s="5">
        <f>IFERROR(__xludf.DUMMYFUNCTION("""COMPUTED_VALUE"""),285.0)</f>
        <v>285</v>
      </c>
      <c r="M8" s="5">
        <f>IFERROR(__xludf.DUMMYFUNCTION("""COMPUTED_VALUE"""),8550.0)</f>
        <v>8550</v>
      </c>
      <c r="N8" s="5">
        <f>IFERROR(__xludf.DUMMYFUNCTION("""COMPUTED_VALUE"""),30.0)</f>
        <v>30</v>
      </c>
      <c r="O8" s="5">
        <f>IFERROR(__xludf.DUMMYFUNCTION("""COMPUTED_VALUE"""),1282.5)</f>
        <v>1282.5</v>
      </c>
    </row>
    <row r="9">
      <c r="A9" s="5" t="str">
        <f>IFERROR(__xludf.DUMMYFUNCTION("""COMPUTED_VALUE"""),"Advik Patel")</f>
        <v>Advik Patel</v>
      </c>
      <c r="B9" s="5" t="str">
        <f>IFERROR(__xludf.DUMMYFUNCTION("""COMPUTED_VALUE"""),"South")</f>
        <v>South</v>
      </c>
      <c r="C9" s="5" t="str">
        <f>IFERROR(__xludf.DUMMYFUNCTION("""COMPUTED_VALUE"""),"Laptops")</f>
        <v>Laptops</v>
      </c>
      <c r="D9" s="5">
        <f>IFERROR(__xludf.DUMMYFUNCTION("""COMPUTED_VALUE"""),170.0)</f>
        <v>170</v>
      </c>
      <c r="E9" s="5">
        <f>IFERROR(__xludf.DUMMYFUNCTION("""COMPUTED_VALUE"""),17000.0)</f>
        <v>17000</v>
      </c>
      <c r="F9" s="5">
        <f>IFERROR(__xludf.DUMMYFUNCTION("""COMPUTED_VALUE"""),100.0)</f>
        <v>100</v>
      </c>
      <c r="G9" s="5">
        <f>IFERROR(__xludf.DUMMYFUNCTION("""COMPUTED_VALUE"""),2550.0)</f>
        <v>2550</v>
      </c>
      <c r="I9" s="5" t="str">
        <f>IFERROR(__xludf.DUMMYFUNCTION("""COMPUTED_VALUE"""),"Riya Gupta")</f>
        <v>Riya Gupta</v>
      </c>
      <c r="J9" s="5" t="str">
        <f>IFERROR(__xludf.DUMMYFUNCTION("""COMPUTED_VALUE"""),"West")</f>
        <v>West</v>
      </c>
      <c r="K9" s="5" t="str">
        <f>IFERROR(__xludf.DUMMYFUNCTION("""COMPUTED_VALUE"""),"Phones")</f>
        <v>Phones</v>
      </c>
      <c r="L9" s="5">
        <f>IFERROR(__xludf.DUMMYFUNCTION("""COMPUTED_VALUE"""),250.0)</f>
        <v>250</v>
      </c>
      <c r="M9" s="5">
        <f>IFERROR(__xludf.DUMMYFUNCTION("""COMPUTED_VALUE"""),7500.0)</f>
        <v>7500</v>
      </c>
      <c r="N9" s="5">
        <f>IFERROR(__xludf.DUMMYFUNCTION("""COMPUTED_VALUE"""),30.0)</f>
        <v>30</v>
      </c>
      <c r="O9" s="5">
        <f>IFERROR(__xludf.DUMMYFUNCTION("""COMPUTED_VALUE"""),1125.0)</f>
        <v>1125</v>
      </c>
    </row>
    <row r="10">
      <c r="I10" s="5" t="str">
        <f>IFERROR(__xludf.DUMMYFUNCTION("""COMPUTED_VALUE"""),"Riya Sharma")</f>
        <v>Riya Sharma</v>
      </c>
      <c r="J10" s="5" t="str">
        <f>IFERROR(__xludf.DUMMYFUNCTION("""COMPUTED_VALUE"""),"West")</f>
        <v>West</v>
      </c>
      <c r="K10" s="5" t="str">
        <f>IFERROR(__xludf.DUMMYFUNCTION("""COMPUTED_VALUE"""),"Phones")</f>
        <v>Phones</v>
      </c>
      <c r="L10" s="5">
        <f>IFERROR(__xludf.DUMMYFUNCTION("""COMPUTED_VALUE"""),250.0)</f>
        <v>250</v>
      </c>
      <c r="M10" s="5">
        <f>IFERROR(__xludf.DUMMYFUNCTION("""COMPUTED_VALUE"""),7500.0)</f>
        <v>7500</v>
      </c>
      <c r="N10" s="5">
        <f>IFERROR(__xludf.DUMMYFUNCTION("""COMPUTED_VALUE"""),30.0)</f>
        <v>30</v>
      </c>
      <c r="O10" s="5">
        <f>IFERROR(__xludf.DUMMYFUNCTION("""COMPUTED_VALUE"""),1125.0)</f>
        <v>1125</v>
      </c>
    </row>
    <row r="11">
      <c r="I11" s="5" t="str">
        <f>IFERROR(__xludf.DUMMYFUNCTION("""COMPUTED_VALUE"""),"Vihaan Sharma")</f>
        <v>Vihaan Sharma</v>
      </c>
      <c r="J11" s="5" t="str">
        <f>IFERROR(__xludf.DUMMYFUNCTION("""COMPUTED_VALUE"""),"West")</f>
        <v>West</v>
      </c>
      <c r="K11" s="5" t="str">
        <f>IFERROR(__xludf.DUMMYFUNCTION("""COMPUTED_VALUE"""),"Phones")</f>
        <v>Phones</v>
      </c>
      <c r="L11" s="5">
        <f>IFERROR(__xludf.DUMMYFUNCTION("""COMPUTED_VALUE"""),260.0)</f>
        <v>260</v>
      </c>
      <c r="M11" s="5">
        <f>IFERROR(__xludf.DUMMYFUNCTION("""COMPUTED_VALUE"""),7800.0)</f>
        <v>7800</v>
      </c>
      <c r="N11" s="5">
        <f>IFERROR(__xludf.DUMMYFUNCTION("""COMPUTED_VALUE"""),30.0)</f>
        <v>30</v>
      </c>
      <c r="O11" s="5">
        <f>IFERROR(__xludf.DUMMYFUNCTION("""COMPUTED_VALUE"""),1170.0)</f>
        <v>1170</v>
      </c>
    </row>
    <row r="12">
      <c r="I12" s="5" t="str">
        <f>IFERROR(__xludf.DUMMYFUNCTION("""COMPUTED_VALUE"""),"Vikram Chauhan")</f>
        <v>Vikram Chauhan</v>
      </c>
      <c r="J12" s="5" t="str">
        <f>IFERROR(__xludf.DUMMYFUNCTION("""COMPUTED_VALUE"""),"South")</f>
        <v>South</v>
      </c>
      <c r="K12" s="5" t="str">
        <f>IFERROR(__xludf.DUMMYFUNCTION("""COMPUTED_VALUE"""),"Phones")</f>
        <v>Phones</v>
      </c>
      <c r="L12" s="5">
        <f>IFERROR(__xludf.DUMMYFUNCTION("""COMPUTED_VALUE"""),200.0)</f>
        <v>200</v>
      </c>
      <c r="M12" s="5">
        <f>IFERROR(__xludf.DUMMYFUNCTION("""COMPUTED_VALUE"""),6000.0)</f>
        <v>6000</v>
      </c>
      <c r="N12" s="5">
        <f>IFERROR(__xludf.DUMMYFUNCTION("""COMPUTED_VALUE"""),30.0)</f>
        <v>30</v>
      </c>
      <c r="O12" s="5">
        <f>IFERROR(__xludf.DUMMYFUNCTION("""COMPUTED_VALUE"""),900.0)</f>
        <v>900</v>
      </c>
    </row>
    <row r="13">
      <c r="A13" s="4" t="s">
        <v>44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I14" s="4" t="s">
        <v>45</v>
      </c>
    </row>
    <row r="15">
      <c r="A15" s="5" t="str">
        <f>IFERROR(__xludf.DUMMYFUNCTION("sort(filter(Sheet1!A2:G29,Sheet1!B2:B29=""south""),7,false)"),"Advik Patel")</f>
        <v>Advik Patel</v>
      </c>
      <c r="B15" s="5" t="str">
        <f>IFERROR(__xludf.DUMMYFUNCTION("""COMPUTED_VALUE"""),"South")</f>
        <v>South</v>
      </c>
      <c r="C15" s="5" t="str">
        <f>IFERROR(__xludf.DUMMYFUNCTION("""COMPUTED_VALUE"""),"Laptops")</f>
        <v>Laptops</v>
      </c>
      <c r="D15" s="5">
        <f>IFERROR(__xludf.DUMMYFUNCTION("""COMPUTED_VALUE"""),170.0)</f>
        <v>170</v>
      </c>
      <c r="E15" s="5">
        <f>IFERROR(__xludf.DUMMYFUNCTION("""COMPUTED_VALUE"""),17000.0)</f>
        <v>17000</v>
      </c>
      <c r="F15" s="5">
        <f>IFERROR(__xludf.DUMMYFUNCTION("""COMPUTED_VALUE"""),100.0)</f>
        <v>100</v>
      </c>
      <c r="G15" s="5">
        <f>IFERROR(__xludf.DUMMYFUNCTION("""COMPUTED_VALUE"""),2550.0)</f>
        <v>2550</v>
      </c>
      <c r="I15" s="1" t="s">
        <v>0</v>
      </c>
      <c r="J15" s="1" t="s">
        <v>1</v>
      </c>
      <c r="K15" s="1" t="s">
        <v>2</v>
      </c>
      <c r="L15" s="1" t="s">
        <v>3</v>
      </c>
      <c r="M15" s="1" t="s">
        <v>4</v>
      </c>
      <c r="N15" s="1" t="s">
        <v>5</v>
      </c>
      <c r="O15" s="1" t="s">
        <v>6</v>
      </c>
    </row>
    <row r="16">
      <c r="A16" s="5" t="str">
        <f>IFERROR(__xludf.DUMMYFUNCTION("""COMPUTED_VALUE"""),"Diya Patel")</f>
        <v>Diya Patel</v>
      </c>
      <c r="B16" s="5" t="str">
        <f>IFERROR(__xludf.DUMMYFUNCTION("""COMPUTED_VALUE"""),"South")</f>
        <v>South</v>
      </c>
      <c r="C16" s="5" t="str">
        <f>IFERROR(__xludf.DUMMYFUNCTION("""COMPUTED_VALUE"""),"Laptops")</f>
        <v>Laptops</v>
      </c>
      <c r="D16" s="5">
        <f>IFERROR(__xludf.DUMMYFUNCTION("""COMPUTED_VALUE"""),150.0)</f>
        <v>150</v>
      </c>
      <c r="E16" s="5">
        <f>IFERROR(__xludf.DUMMYFUNCTION("""COMPUTED_VALUE"""),15000.0)</f>
        <v>15000</v>
      </c>
      <c r="F16" s="5">
        <f>IFERROR(__xludf.DUMMYFUNCTION("""COMPUTED_VALUE"""),100.0)</f>
        <v>100</v>
      </c>
      <c r="G16" s="5">
        <f>IFERROR(__xludf.DUMMYFUNCTION("""COMPUTED_VALUE"""),2250.0)</f>
        <v>2250</v>
      </c>
      <c r="I16" s="5" t="str">
        <f>IFERROR(__xludf.DUMMYFUNCTION("sort(filter(Sheet1!A2:G29,Sheet1!D2:D29&gt;=280),3,true)"),"Niharika Sharma")</f>
        <v>Niharika Sharma</v>
      </c>
      <c r="J16" s="5" t="str">
        <f>IFERROR(__xludf.DUMMYFUNCTION("""COMPUTED_VALUE"""),"North")</f>
        <v>North</v>
      </c>
      <c r="K16" s="5" t="str">
        <f>IFERROR(__xludf.DUMMYFUNCTION("""COMPUTED_VALUE"""),"Headphones")</f>
        <v>Headphones</v>
      </c>
      <c r="L16" s="5">
        <f>IFERROR(__xludf.DUMMYFUNCTION("""COMPUTED_VALUE"""),310.0)</f>
        <v>310</v>
      </c>
      <c r="M16" s="5">
        <f>IFERROR(__xludf.DUMMYFUNCTION("""COMPUTED_VALUE"""),18600.0)</f>
        <v>18600</v>
      </c>
      <c r="N16" s="5">
        <f>IFERROR(__xludf.DUMMYFUNCTION("""COMPUTED_VALUE"""),60.0)</f>
        <v>60</v>
      </c>
      <c r="O16" s="5">
        <f>IFERROR(__xludf.DUMMYFUNCTION("""COMPUTED_VALUE"""),2790.0)</f>
        <v>2790</v>
      </c>
    </row>
    <row r="17">
      <c r="A17" s="5" t="str">
        <f>IFERROR(__xludf.DUMMYFUNCTION("""COMPUTED_VALUE"""),"Diya Gupta")</f>
        <v>Diya Gupta</v>
      </c>
      <c r="B17" s="5" t="str">
        <f>IFERROR(__xludf.DUMMYFUNCTION("""COMPUTED_VALUE"""),"South")</f>
        <v>South</v>
      </c>
      <c r="C17" s="5" t="str">
        <f>IFERROR(__xludf.DUMMYFUNCTION("""COMPUTED_VALUE"""),"Laptops")</f>
        <v>Laptops</v>
      </c>
      <c r="D17" s="5">
        <f>IFERROR(__xludf.DUMMYFUNCTION("""COMPUTED_VALUE"""),150.0)</f>
        <v>150</v>
      </c>
      <c r="E17" s="5">
        <f>IFERROR(__xludf.DUMMYFUNCTION("""COMPUTED_VALUE"""),15000.0)</f>
        <v>15000</v>
      </c>
      <c r="F17" s="5">
        <f>IFERROR(__xludf.DUMMYFUNCTION("""COMPUTED_VALUE"""),100.0)</f>
        <v>100</v>
      </c>
      <c r="G17" s="5">
        <f>IFERROR(__xludf.DUMMYFUNCTION("""COMPUTED_VALUE"""),2250.0)</f>
        <v>2250</v>
      </c>
      <c r="I17" s="5" t="str">
        <f>IFERROR(__xludf.DUMMYFUNCTION("""COMPUTED_VALUE"""),"Kiaan Sharma")</f>
        <v>Kiaan Sharma</v>
      </c>
      <c r="J17" s="5" t="str">
        <f>IFERROR(__xludf.DUMMYFUNCTION("""COMPUTED_VALUE"""),"North")</f>
        <v>North</v>
      </c>
      <c r="K17" s="5" t="str">
        <f>IFERROR(__xludf.DUMMYFUNCTION("""COMPUTED_VALUE"""),"Headphones")</f>
        <v>Headphones</v>
      </c>
      <c r="L17" s="5">
        <f>IFERROR(__xludf.DUMMYFUNCTION("""COMPUTED_VALUE"""),320.0)</f>
        <v>320</v>
      </c>
      <c r="M17" s="5">
        <f>IFERROR(__xludf.DUMMYFUNCTION("""COMPUTED_VALUE"""),19200.0)</f>
        <v>19200</v>
      </c>
      <c r="N17" s="5">
        <f>IFERROR(__xludf.DUMMYFUNCTION("""COMPUTED_VALUE"""),60.0)</f>
        <v>60</v>
      </c>
      <c r="O17" s="5">
        <f>IFERROR(__xludf.DUMMYFUNCTION("""COMPUTED_VALUE"""),2880.0)</f>
        <v>2880</v>
      </c>
    </row>
    <row r="18">
      <c r="A18" s="5" t="str">
        <f>IFERROR(__xludf.DUMMYFUNCTION("""COMPUTED_VALUE"""),"Aaradhya Singh")</f>
        <v>Aaradhya Singh</v>
      </c>
      <c r="B18" s="5" t="str">
        <f>IFERROR(__xludf.DUMMYFUNCTION("""COMPUTED_VALUE"""),"South")</f>
        <v>South</v>
      </c>
      <c r="C18" s="5" t="str">
        <f>IFERROR(__xludf.DUMMYFUNCTION("""COMPUTED_VALUE"""),"Headphones")</f>
        <v>Headphones</v>
      </c>
      <c r="D18" s="5">
        <f>IFERROR(__xludf.DUMMYFUNCTION("""COMPUTED_VALUE"""),230.0)</f>
        <v>230</v>
      </c>
      <c r="E18" s="5">
        <f>IFERROR(__xludf.DUMMYFUNCTION("""COMPUTED_VALUE"""),13800.0)</f>
        <v>13800</v>
      </c>
      <c r="F18" s="5">
        <f>IFERROR(__xludf.DUMMYFUNCTION("""COMPUTED_VALUE"""),60.0)</f>
        <v>60</v>
      </c>
      <c r="G18" s="5">
        <f>IFERROR(__xludf.DUMMYFUNCTION("""COMPUTED_VALUE"""),2070.0)</f>
        <v>2070</v>
      </c>
      <c r="I18" s="5" t="str">
        <f>IFERROR(__xludf.DUMMYFUNCTION("""COMPUTED_VALUE"""),"Aarav Kapoor")</f>
        <v>Aarav Kapoor</v>
      </c>
      <c r="J18" s="5" t="str">
        <f>IFERROR(__xludf.DUMMYFUNCTION("""COMPUTED_VALUE"""),"North")</f>
        <v>North</v>
      </c>
      <c r="K18" s="5" t="str">
        <f>IFERROR(__xludf.DUMMYFUNCTION("""COMPUTED_VALUE"""),"Phones")</f>
        <v>Phones</v>
      </c>
      <c r="L18" s="5">
        <f>IFERROR(__xludf.DUMMYFUNCTION("""COMPUTED_VALUE"""),300.0)</f>
        <v>300</v>
      </c>
      <c r="M18" s="5">
        <f>IFERROR(__xludf.DUMMYFUNCTION("""COMPUTED_VALUE"""),9000.0)</f>
        <v>9000</v>
      </c>
      <c r="N18" s="5">
        <f>IFERROR(__xludf.DUMMYFUNCTION("""COMPUTED_VALUE"""),30.0)</f>
        <v>30</v>
      </c>
      <c r="O18" s="5">
        <f>IFERROR(__xludf.DUMMYFUNCTION("""COMPUTED_VALUE"""),1350.0)</f>
        <v>1350</v>
      </c>
    </row>
    <row r="19">
      <c r="A19" s="5" t="str">
        <f>IFERROR(__xludf.DUMMYFUNCTION("""COMPUTED_VALUE"""),"Zara Khan")</f>
        <v>Zara Khan</v>
      </c>
      <c r="B19" s="5" t="str">
        <f>IFERROR(__xludf.DUMMYFUNCTION("""COMPUTED_VALUE"""),"South")</f>
        <v>South</v>
      </c>
      <c r="C19" s="5" t="str">
        <f>IFERROR(__xludf.DUMMYFUNCTION("""COMPUTED_VALUE"""),"Headphones")</f>
        <v>Headphones</v>
      </c>
      <c r="D19" s="5">
        <f>IFERROR(__xludf.DUMMYFUNCTION("""COMPUTED_VALUE"""),220.0)</f>
        <v>220</v>
      </c>
      <c r="E19" s="5">
        <f>IFERROR(__xludf.DUMMYFUNCTION("""COMPUTED_VALUE"""),13200.0)</f>
        <v>13200</v>
      </c>
      <c r="F19" s="5">
        <f>IFERROR(__xludf.DUMMYFUNCTION("""COMPUTED_VALUE"""),60.0)</f>
        <v>60</v>
      </c>
      <c r="G19" s="5">
        <f>IFERROR(__xludf.DUMMYFUNCTION("""COMPUTED_VALUE"""),1980.0)</f>
        <v>1980</v>
      </c>
      <c r="I19" s="5" t="str">
        <f>IFERROR(__xludf.DUMMYFUNCTION("""COMPUTED_VALUE"""),"Aanya Khanna")</f>
        <v>Aanya Khanna</v>
      </c>
      <c r="J19" s="5" t="str">
        <f>IFERROR(__xludf.DUMMYFUNCTION("""COMPUTED_VALUE"""),"North")</f>
        <v>North</v>
      </c>
      <c r="K19" s="5" t="str">
        <f>IFERROR(__xludf.DUMMYFUNCTION("""COMPUTED_VALUE"""),"Phones")</f>
        <v>Phones</v>
      </c>
      <c r="L19" s="5">
        <f>IFERROR(__xludf.DUMMYFUNCTION("""COMPUTED_VALUE"""),280.0)</f>
        <v>280</v>
      </c>
      <c r="M19" s="5">
        <f>IFERROR(__xludf.DUMMYFUNCTION("""COMPUTED_VALUE"""),8400.0)</f>
        <v>8400</v>
      </c>
      <c r="N19" s="5">
        <f>IFERROR(__xludf.DUMMYFUNCTION("""COMPUTED_VALUE"""),30.0)</f>
        <v>30</v>
      </c>
      <c r="O19" s="5">
        <f>IFERROR(__xludf.DUMMYFUNCTION("""COMPUTED_VALUE"""),1260.0)</f>
        <v>1260</v>
      </c>
    </row>
    <row r="20">
      <c r="A20" s="5" t="str">
        <f>IFERROR(__xludf.DUMMYFUNCTION("""COMPUTED_VALUE"""),"Aarush Joshi")</f>
        <v>Aarush Joshi</v>
      </c>
      <c r="B20" s="5" t="str">
        <f>IFERROR(__xludf.DUMMYFUNCTION("""COMPUTED_VALUE"""),"South")</f>
        <v>South</v>
      </c>
      <c r="C20" s="5" t="str">
        <f>IFERROR(__xludf.DUMMYFUNCTION("""COMPUTED_VALUE"""),"Phones")</f>
        <v>Phones</v>
      </c>
      <c r="D20" s="5">
        <f>IFERROR(__xludf.DUMMYFUNCTION("""COMPUTED_VALUE"""),210.0)</f>
        <v>210</v>
      </c>
      <c r="E20" s="5">
        <f>IFERROR(__xludf.DUMMYFUNCTION("""COMPUTED_VALUE"""),6300.0)</f>
        <v>6300</v>
      </c>
      <c r="F20" s="5">
        <f>IFERROR(__xludf.DUMMYFUNCTION("""COMPUTED_VALUE"""),30.0)</f>
        <v>30</v>
      </c>
      <c r="G20" s="5">
        <f>IFERROR(__xludf.DUMMYFUNCTION("""COMPUTED_VALUE"""),945.0)</f>
        <v>945</v>
      </c>
      <c r="I20" s="5" t="str">
        <f>IFERROR(__xludf.DUMMYFUNCTION("""COMPUTED_VALUE"""),"Reyansh Malhotra")</f>
        <v>Reyansh Malhotra</v>
      </c>
      <c r="J20" s="5" t="str">
        <f>IFERROR(__xludf.DUMMYFUNCTION("""COMPUTED_VALUE"""),"East")</f>
        <v>East</v>
      </c>
      <c r="K20" s="5" t="str">
        <f>IFERROR(__xludf.DUMMYFUNCTION("""COMPUTED_VALUE"""),"Phones")</f>
        <v>Phones</v>
      </c>
      <c r="L20" s="5">
        <f>IFERROR(__xludf.DUMMYFUNCTION("""COMPUTED_VALUE"""),285.0)</f>
        <v>285</v>
      </c>
      <c r="M20" s="5">
        <f>IFERROR(__xludf.DUMMYFUNCTION("""COMPUTED_VALUE"""),8550.0)</f>
        <v>8550</v>
      </c>
      <c r="N20" s="5">
        <f>IFERROR(__xludf.DUMMYFUNCTION("""COMPUTED_VALUE"""),30.0)</f>
        <v>30</v>
      </c>
      <c r="O20" s="5">
        <f>IFERROR(__xludf.DUMMYFUNCTION("""COMPUTED_VALUE"""),1282.5)</f>
        <v>1282.5</v>
      </c>
    </row>
    <row r="21">
      <c r="A21" s="5" t="str">
        <f>IFERROR(__xludf.DUMMYFUNCTION("""COMPUTED_VALUE"""),"Vikram Chauhan")</f>
        <v>Vikram Chauhan</v>
      </c>
      <c r="B21" s="5" t="str">
        <f>IFERROR(__xludf.DUMMYFUNCTION("""COMPUTED_VALUE"""),"South")</f>
        <v>South</v>
      </c>
      <c r="C21" s="5" t="str">
        <f>IFERROR(__xludf.DUMMYFUNCTION("""COMPUTED_VALUE"""),"Phones")</f>
        <v>Phones</v>
      </c>
      <c r="D21" s="5">
        <f>IFERROR(__xludf.DUMMYFUNCTION("""COMPUTED_VALUE"""),200.0)</f>
        <v>200</v>
      </c>
      <c r="E21" s="5">
        <f>IFERROR(__xludf.DUMMYFUNCTION("""COMPUTED_VALUE"""),6000.0)</f>
        <v>6000</v>
      </c>
      <c r="F21" s="5">
        <f>IFERROR(__xludf.DUMMYFUNCTION("""COMPUTED_VALUE"""),30.0)</f>
        <v>30</v>
      </c>
      <c r="G21" s="5">
        <f>IFERROR(__xludf.DUMMYFUNCTION("""COMPUTED_VALUE"""),900.0)</f>
        <v>900</v>
      </c>
      <c r="I21" s="5" t="str">
        <f>IFERROR(__xludf.DUMMYFUNCTION("""COMPUTED_VALUE"""),"Aarav Khanna")</f>
        <v>Aarav Khanna</v>
      </c>
      <c r="J21" s="5" t="str">
        <f>IFERROR(__xludf.DUMMYFUNCTION("""COMPUTED_VALUE"""),"North")</f>
        <v>North</v>
      </c>
      <c r="K21" s="5" t="str">
        <f>IFERROR(__xludf.DUMMYFUNCTION("""COMPUTED_VALUE"""),"Phones")</f>
        <v>Phones</v>
      </c>
      <c r="L21" s="5">
        <f>IFERROR(__xludf.DUMMYFUNCTION("""COMPUTED_VALUE"""),300.0)</f>
        <v>300</v>
      </c>
      <c r="M21" s="5">
        <f>IFERROR(__xludf.DUMMYFUNCTION("""COMPUTED_VALUE"""),9000.0)</f>
        <v>9000</v>
      </c>
      <c r="N21" s="5">
        <f>IFERROR(__xludf.DUMMYFUNCTION("""COMPUTED_VALUE"""),30.0)</f>
        <v>30</v>
      </c>
      <c r="O21" s="5">
        <f>IFERROR(__xludf.DUMMYFUNCTION("""COMPUTED_VALUE"""),1350.0)</f>
        <v>1350</v>
      </c>
    </row>
    <row r="23">
      <c r="A23" s="4" t="s">
        <v>46</v>
      </c>
      <c r="I23" s="4" t="s">
        <v>47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I24" s="1" t="s">
        <v>0</v>
      </c>
      <c r="J24" s="1" t="s">
        <v>1</v>
      </c>
      <c r="K24" s="1" t="s">
        <v>2</v>
      </c>
      <c r="L24" s="1" t="s">
        <v>3</v>
      </c>
      <c r="M24" s="1" t="s">
        <v>4</v>
      </c>
      <c r="N24" s="1" t="s">
        <v>5</v>
      </c>
      <c r="O24" s="1" t="s">
        <v>6</v>
      </c>
    </row>
    <row r="25">
      <c r="A25" s="5" t="str">
        <f>IFERROR(__xludf.DUMMYFUNCTION("sort(filter(Sheet1!A2:G29,Sheet1!E2:E29&lt;9000),1,true)"),"Aanya Khanna")</f>
        <v>Aanya Khanna</v>
      </c>
      <c r="B25" s="5" t="str">
        <f>IFERROR(__xludf.DUMMYFUNCTION("""COMPUTED_VALUE"""),"North")</f>
        <v>North</v>
      </c>
      <c r="C25" s="5" t="str">
        <f>IFERROR(__xludf.DUMMYFUNCTION("""COMPUTED_VALUE"""),"Phones")</f>
        <v>Phones</v>
      </c>
      <c r="D25" s="5">
        <f>IFERROR(__xludf.DUMMYFUNCTION("""COMPUTED_VALUE"""),280.0)</f>
        <v>280</v>
      </c>
      <c r="E25" s="5">
        <f>IFERROR(__xludf.DUMMYFUNCTION("""COMPUTED_VALUE"""),8400.0)</f>
        <v>8400</v>
      </c>
      <c r="F25" s="5">
        <f>IFERROR(__xludf.DUMMYFUNCTION("""COMPUTED_VALUE"""),30.0)</f>
        <v>30</v>
      </c>
      <c r="G25" s="5">
        <f>IFERROR(__xludf.DUMMYFUNCTION("""COMPUTED_VALUE"""),1260.0)</f>
        <v>1260</v>
      </c>
      <c r="I25" s="5" t="str">
        <f>IFERROR(__xludf.DUMMYFUNCTION("sort(filter(Sheet1!A2:G29,Sheet1!C2:C29=""headphones""),4,false)"),"Kiaan Sharma")</f>
        <v>Kiaan Sharma</v>
      </c>
      <c r="J25" s="5" t="str">
        <f>IFERROR(__xludf.DUMMYFUNCTION("""COMPUTED_VALUE"""),"North")</f>
        <v>North</v>
      </c>
      <c r="K25" s="5" t="str">
        <f>IFERROR(__xludf.DUMMYFUNCTION("""COMPUTED_VALUE"""),"Headphones")</f>
        <v>Headphones</v>
      </c>
      <c r="L25" s="5">
        <f>IFERROR(__xludf.DUMMYFUNCTION("""COMPUTED_VALUE"""),320.0)</f>
        <v>320</v>
      </c>
      <c r="M25" s="5">
        <f>IFERROR(__xludf.DUMMYFUNCTION("""COMPUTED_VALUE"""),19200.0)</f>
        <v>19200</v>
      </c>
      <c r="N25" s="5">
        <f>IFERROR(__xludf.DUMMYFUNCTION("""COMPUTED_VALUE"""),60.0)</f>
        <v>60</v>
      </c>
      <c r="O25" s="5">
        <f>IFERROR(__xludf.DUMMYFUNCTION("""COMPUTED_VALUE"""),2880.0)</f>
        <v>2880</v>
      </c>
    </row>
    <row r="26">
      <c r="A26" s="5" t="str">
        <f>IFERROR(__xludf.DUMMYFUNCTION("""COMPUTED_VALUE"""),"Aarush Joshi")</f>
        <v>Aarush Joshi</v>
      </c>
      <c r="B26" s="5" t="str">
        <f>IFERROR(__xludf.DUMMYFUNCTION("""COMPUTED_VALUE"""),"South")</f>
        <v>South</v>
      </c>
      <c r="C26" s="5" t="str">
        <f>IFERROR(__xludf.DUMMYFUNCTION("""COMPUTED_VALUE"""),"Phones")</f>
        <v>Phones</v>
      </c>
      <c r="D26" s="5">
        <f>IFERROR(__xludf.DUMMYFUNCTION("""COMPUTED_VALUE"""),210.0)</f>
        <v>210</v>
      </c>
      <c r="E26" s="5">
        <f>IFERROR(__xludf.DUMMYFUNCTION("""COMPUTED_VALUE"""),6300.0)</f>
        <v>6300</v>
      </c>
      <c r="F26" s="5">
        <f>IFERROR(__xludf.DUMMYFUNCTION("""COMPUTED_VALUE"""),30.0)</f>
        <v>30</v>
      </c>
      <c r="G26" s="5">
        <f>IFERROR(__xludf.DUMMYFUNCTION("""COMPUTED_VALUE"""),945.0)</f>
        <v>945</v>
      </c>
      <c r="I26" s="5" t="str">
        <f>IFERROR(__xludf.DUMMYFUNCTION("""COMPUTED_VALUE"""),"Niharika Sharma")</f>
        <v>Niharika Sharma</v>
      </c>
      <c r="J26" s="5" t="str">
        <f>IFERROR(__xludf.DUMMYFUNCTION("""COMPUTED_VALUE"""),"North")</f>
        <v>North</v>
      </c>
      <c r="K26" s="5" t="str">
        <f>IFERROR(__xludf.DUMMYFUNCTION("""COMPUTED_VALUE"""),"Headphones")</f>
        <v>Headphones</v>
      </c>
      <c r="L26" s="5">
        <f>IFERROR(__xludf.DUMMYFUNCTION("""COMPUTED_VALUE"""),310.0)</f>
        <v>310</v>
      </c>
      <c r="M26" s="5">
        <f>IFERROR(__xludf.DUMMYFUNCTION("""COMPUTED_VALUE"""),18600.0)</f>
        <v>18600</v>
      </c>
      <c r="N26" s="5">
        <f>IFERROR(__xludf.DUMMYFUNCTION("""COMPUTED_VALUE"""),60.0)</f>
        <v>60</v>
      </c>
      <c r="O26" s="5">
        <f>IFERROR(__xludf.DUMMYFUNCTION("""COMPUTED_VALUE"""),2790.0)</f>
        <v>2790</v>
      </c>
    </row>
    <row r="27">
      <c r="A27" s="5" t="str">
        <f>IFERROR(__xludf.DUMMYFUNCTION("""COMPUTED_VALUE"""),"Ananya Reddy")</f>
        <v>Ananya Reddy</v>
      </c>
      <c r="B27" s="5" t="str">
        <f>IFERROR(__xludf.DUMMYFUNCTION("""COMPUTED_VALUE"""),"East")</f>
        <v>East</v>
      </c>
      <c r="C27" s="5" t="str">
        <f>IFERROR(__xludf.DUMMYFUNCTION("""COMPUTED_VALUE"""),"Phones")</f>
        <v>Phones</v>
      </c>
      <c r="D27" s="5">
        <f>IFERROR(__xludf.DUMMYFUNCTION("""COMPUTED_VALUE"""),270.0)</f>
        <v>270</v>
      </c>
      <c r="E27" s="5">
        <f>IFERROR(__xludf.DUMMYFUNCTION("""COMPUTED_VALUE"""),8100.0)</f>
        <v>8100</v>
      </c>
      <c r="F27" s="5">
        <f>IFERROR(__xludf.DUMMYFUNCTION("""COMPUTED_VALUE"""),30.0)</f>
        <v>30</v>
      </c>
      <c r="G27" s="5">
        <f>IFERROR(__xludf.DUMMYFUNCTION("""COMPUTED_VALUE"""),1215.0)</f>
        <v>1215</v>
      </c>
      <c r="I27" s="5" t="str">
        <f>IFERROR(__xludf.DUMMYFUNCTION("""COMPUTED_VALUE"""),"Aaradhya Singh")</f>
        <v>Aaradhya Singh</v>
      </c>
      <c r="J27" s="5" t="str">
        <f>IFERROR(__xludf.DUMMYFUNCTION("""COMPUTED_VALUE"""),"South")</f>
        <v>South</v>
      </c>
      <c r="K27" s="5" t="str">
        <f>IFERROR(__xludf.DUMMYFUNCTION("""COMPUTED_VALUE"""),"Headphones")</f>
        <v>Headphones</v>
      </c>
      <c r="L27" s="5">
        <f>IFERROR(__xludf.DUMMYFUNCTION("""COMPUTED_VALUE"""),230.0)</f>
        <v>230</v>
      </c>
      <c r="M27" s="5">
        <f>IFERROR(__xludf.DUMMYFUNCTION("""COMPUTED_VALUE"""),13800.0)</f>
        <v>13800</v>
      </c>
      <c r="N27" s="5">
        <f>IFERROR(__xludf.DUMMYFUNCTION("""COMPUTED_VALUE"""),60.0)</f>
        <v>60</v>
      </c>
      <c r="O27" s="5">
        <f>IFERROR(__xludf.DUMMYFUNCTION("""COMPUTED_VALUE"""),2070.0)</f>
        <v>2070</v>
      </c>
    </row>
    <row r="28">
      <c r="A28" s="5" t="str">
        <f>IFERROR(__xludf.DUMMYFUNCTION("""COMPUTED_VALUE"""),"Reyansh Malhotra")</f>
        <v>Reyansh Malhotra</v>
      </c>
      <c r="B28" s="5" t="str">
        <f>IFERROR(__xludf.DUMMYFUNCTION("""COMPUTED_VALUE"""),"East")</f>
        <v>East</v>
      </c>
      <c r="C28" s="5" t="str">
        <f>IFERROR(__xludf.DUMMYFUNCTION("""COMPUTED_VALUE"""),"Phones")</f>
        <v>Phones</v>
      </c>
      <c r="D28" s="5">
        <f>IFERROR(__xludf.DUMMYFUNCTION("""COMPUTED_VALUE"""),285.0)</f>
        <v>285</v>
      </c>
      <c r="E28" s="5">
        <f>IFERROR(__xludf.DUMMYFUNCTION("""COMPUTED_VALUE"""),8550.0)</f>
        <v>8550</v>
      </c>
      <c r="F28" s="5">
        <f>IFERROR(__xludf.DUMMYFUNCTION("""COMPUTED_VALUE"""),30.0)</f>
        <v>30</v>
      </c>
      <c r="G28" s="5">
        <f>IFERROR(__xludf.DUMMYFUNCTION("""COMPUTED_VALUE"""),1282.5)</f>
        <v>1282.5</v>
      </c>
      <c r="I28" s="5" t="str">
        <f>IFERROR(__xludf.DUMMYFUNCTION("""COMPUTED_VALUE"""),"Zara Khan")</f>
        <v>Zara Khan</v>
      </c>
      <c r="J28" s="5" t="str">
        <f>IFERROR(__xludf.DUMMYFUNCTION("""COMPUTED_VALUE"""),"South")</f>
        <v>South</v>
      </c>
      <c r="K28" s="5" t="str">
        <f>IFERROR(__xludf.DUMMYFUNCTION("""COMPUTED_VALUE"""),"Headphones")</f>
        <v>Headphones</v>
      </c>
      <c r="L28" s="5">
        <f>IFERROR(__xludf.DUMMYFUNCTION("""COMPUTED_VALUE"""),220.0)</f>
        <v>220</v>
      </c>
      <c r="M28" s="5">
        <f>IFERROR(__xludf.DUMMYFUNCTION("""COMPUTED_VALUE"""),13200.0)</f>
        <v>13200</v>
      </c>
      <c r="N28" s="5">
        <f>IFERROR(__xludf.DUMMYFUNCTION("""COMPUTED_VALUE"""),60.0)</f>
        <v>60</v>
      </c>
      <c r="O28" s="5">
        <f>IFERROR(__xludf.DUMMYFUNCTION("""COMPUTED_VALUE"""),1980.0)</f>
        <v>1980</v>
      </c>
    </row>
    <row r="29">
      <c r="A29" s="5" t="str">
        <f>IFERROR(__xludf.DUMMYFUNCTION("""COMPUTED_VALUE"""),"Riya Gupta")</f>
        <v>Riya Gupta</v>
      </c>
      <c r="B29" s="5" t="str">
        <f>IFERROR(__xludf.DUMMYFUNCTION("""COMPUTED_VALUE"""),"West")</f>
        <v>West</v>
      </c>
      <c r="C29" s="5" t="str">
        <f>IFERROR(__xludf.DUMMYFUNCTION("""COMPUTED_VALUE"""),"Phones")</f>
        <v>Phones</v>
      </c>
      <c r="D29" s="5">
        <f>IFERROR(__xludf.DUMMYFUNCTION("""COMPUTED_VALUE"""),250.0)</f>
        <v>250</v>
      </c>
      <c r="E29" s="5">
        <f>IFERROR(__xludf.DUMMYFUNCTION("""COMPUTED_VALUE"""),7500.0)</f>
        <v>7500</v>
      </c>
      <c r="F29" s="5">
        <f>IFERROR(__xludf.DUMMYFUNCTION("""COMPUTED_VALUE"""),30.0)</f>
        <v>30</v>
      </c>
      <c r="G29" s="5">
        <f>IFERROR(__xludf.DUMMYFUNCTION("""COMPUTED_VALUE"""),1125.0)</f>
        <v>1125</v>
      </c>
      <c r="I29" s="5" t="str">
        <f>IFERROR(__xludf.DUMMYFUNCTION("""COMPUTED_VALUE"""),"Ishan Sharma")</f>
        <v>Ishan Sharma</v>
      </c>
      <c r="J29" s="5" t="str">
        <f>IFERROR(__xludf.DUMMYFUNCTION("""COMPUTED_VALUE"""),"East")</f>
        <v>East</v>
      </c>
      <c r="K29" s="5" t="str">
        <f>IFERROR(__xludf.DUMMYFUNCTION("""COMPUTED_VALUE"""),"Headphones")</f>
        <v>Headphones</v>
      </c>
      <c r="L29" s="5">
        <f>IFERROR(__xludf.DUMMYFUNCTION("""COMPUTED_VALUE"""),200.0)</f>
        <v>200</v>
      </c>
      <c r="M29" s="5">
        <f>IFERROR(__xludf.DUMMYFUNCTION("""COMPUTED_VALUE"""),12000.0)</f>
        <v>12000</v>
      </c>
      <c r="N29" s="5">
        <f>IFERROR(__xludf.DUMMYFUNCTION("""COMPUTED_VALUE"""),60.0)</f>
        <v>60</v>
      </c>
      <c r="O29" s="5">
        <f>IFERROR(__xludf.DUMMYFUNCTION("""COMPUTED_VALUE"""),1800.0)</f>
        <v>1800</v>
      </c>
    </row>
    <row r="30">
      <c r="A30" s="5" t="str">
        <f>IFERROR(__xludf.DUMMYFUNCTION("""COMPUTED_VALUE"""),"Riya Sharma")</f>
        <v>Riya Sharma</v>
      </c>
      <c r="B30" s="5" t="str">
        <f>IFERROR(__xludf.DUMMYFUNCTION("""COMPUTED_VALUE"""),"West")</f>
        <v>West</v>
      </c>
      <c r="C30" s="5" t="str">
        <f>IFERROR(__xludf.DUMMYFUNCTION("""COMPUTED_VALUE"""),"Phones")</f>
        <v>Phones</v>
      </c>
      <c r="D30" s="5">
        <f>IFERROR(__xludf.DUMMYFUNCTION("""COMPUTED_VALUE"""),250.0)</f>
        <v>250</v>
      </c>
      <c r="E30" s="5">
        <f>IFERROR(__xludf.DUMMYFUNCTION("""COMPUTED_VALUE"""),7500.0)</f>
        <v>7500</v>
      </c>
      <c r="F30" s="5">
        <f>IFERROR(__xludf.DUMMYFUNCTION("""COMPUTED_VALUE"""),30.0)</f>
        <v>30</v>
      </c>
      <c r="G30" s="5">
        <f>IFERROR(__xludf.DUMMYFUNCTION("""COMPUTED_VALUE"""),1125.0)</f>
        <v>1125</v>
      </c>
      <c r="I30" s="5" t="str">
        <f>IFERROR(__xludf.DUMMYFUNCTION("""COMPUTED_VALUE"""),"Ishan Reddy")</f>
        <v>Ishan Reddy</v>
      </c>
      <c r="J30" s="5" t="str">
        <f>IFERROR(__xludf.DUMMYFUNCTION("""COMPUTED_VALUE"""),"East")</f>
        <v>East</v>
      </c>
      <c r="K30" s="5" t="str">
        <f>IFERROR(__xludf.DUMMYFUNCTION("""COMPUTED_VALUE"""),"Headphones")</f>
        <v>Headphones</v>
      </c>
      <c r="L30" s="5">
        <f>IFERROR(__xludf.DUMMYFUNCTION("""COMPUTED_VALUE"""),200.0)</f>
        <v>200</v>
      </c>
      <c r="M30" s="5">
        <f>IFERROR(__xludf.DUMMYFUNCTION("""COMPUTED_VALUE"""),12000.0)</f>
        <v>12000</v>
      </c>
      <c r="N30" s="5">
        <f>IFERROR(__xludf.DUMMYFUNCTION("""COMPUTED_VALUE"""),60.0)</f>
        <v>60</v>
      </c>
      <c r="O30" s="5">
        <f>IFERROR(__xludf.DUMMYFUNCTION("""COMPUTED_VALUE"""),1800.0)</f>
        <v>1800</v>
      </c>
    </row>
    <row r="31">
      <c r="A31" s="5" t="str">
        <f>IFERROR(__xludf.DUMMYFUNCTION("""COMPUTED_VALUE"""),"Vihaan Sharma")</f>
        <v>Vihaan Sharma</v>
      </c>
      <c r="B31" s="5" t="str">
        <f>IFERROR(__xludf.DUMMYFUNCTION("""COMPUTED_VALUE"""),"West")</f>
        <v>West</v>
      </c>
      <c r="C31" s="5" t="str">
        <f>IFERROR(__xludf.DUMMYFUNCTION("""COMPUTED_VALUE"""),"Phones")</f>
        <v>Phones</v>
      </c>
      <c r="D31" s="5">
        <f>IFERROR(__xludf.DUMMYFUNCTION("""COMPUTED_VALUE"""),260.0)</f>
        <v>260</v>
      </c>
      <c r="E31" s="5">
        <f>IFERROR(__xludf.DUMMYFUNCTION("""COMPUTED_VALUE"""),7800.0)</f>
        <v>7800</v>
      </c>
      <c r="F31" s="5">
        <f>IFERROR(__xludf.DUMMYFUNCTION("""COMPUTED_VALUE"""),30.0)</f>
        <v>30</v>
      </c>
      <c r="G31" s="5">
        <f>IFERROR(__xludf.DUMMYFUNCTION("""COMPUTED_VALUE"""),1170.0)</f>
        <v>1170</v>
      </c>
      <c r="I31" s="5" t="str">
        <f>IFERROR(__xludf.DUMMYFUNCTION("""COMPUTED_VALUE"""),"Saanvi Gupta")</f>
        <v>Saanvi Gupta</v>
      </c>
      <c r="J31" s="5" t="str">
        <f>IFERROR(__xludf.DUMMYFUNCTION("""COMPUTED_VALUE"""),"East")</f>
        <v>East</v>
      </c>
      <c r="K31" s="5" t="str">
        <f>IFERROR(__xludf.DUMMYFUNCTION("""COMPUTED_VALUE"""),"Headphones")</f>
        <v>Headphones</v>
      </c>
      <c r="L31" s="5">
        <f>IFERROR(__xludf.DUMMYFUNCTION("""COMPUTED_VALUE"""),190.0)</f>
        <v>190</v>
      </c>
      <c r="M31" s="5">
        <f>IFERROR(__xludf.DUMMYFUNCTION("""COMPUTED_VALUE"""),11400.0)</f>
        <v>11400</v>
      </c>
      <c r="N31" s="5">
        <f>IFERROR(__xludf.DUMMYFUNCTION("""COMPUTED_VALUE"""),60.0)</f>
        <v>60</v>
      </c>
      <c r="O31" s="5">
        <f>IFERROR(__xludf.DUMMYFUNCTION("""COMPUTED_VALUE"""),1710.0)</f>
        <v>1710</v>
      </c>
    </row>
    <row r="32">
      <c r="A32" s="5" t="str">
        <f>IFERROR(__xludf.DUMMYFUNCTION("""COMPUTED_VALUE"""),"Vikram Chauhan")</f>
        <v>Vikram Chauhan</v>
      </c>
      <c r="B32" s="5" t="str">
        <f>IFERROR(__xludf.DUMMYFUNCTION("""COMPUTED_VALUE"""),"South")</f>
        <v>South</v>
      </c>
      <c r="C32" s="5" t="str">
        <f>IFERROR(__xludf.DUMMYFUNCTION("""COMPUTED_VALUE"""),"Phones")</f>
        <v>Phones</v>
      </c>
      <c r="D32" s="5">
        <f>IFERROR(__xludf.DUMMYFUNCTION("""COMPUTED_VALUE"""),200.0)</f>
        <v>200</v>
      </c>
      <c r="E32" s="5">
        <f>IFERROR(__xludf.DUMMYFUNCTION("""COMPUTED_VALUE"""),6000.0)</f>
        <v>6000</v>
      </c>
      <c r="F32" s="5">
        <f>IFERROR(__xludf.DUMMYFUNCTION("""COMPUTED_VALUE"""),30.0)</f>
        <v>30</v>
      </c>
      <c r="G32" s="5">
        <f>IFERROR(__xludf.DUMMYFUNCTION("""COMPUTED_VALUE"""),900.0)</f>
        <v>900</v>
      </c>
      <c r="I32" s="5" t="str">
        <f>IFERROR(__xludf.DUMMYFUNCTION("""COMPUTED_VALUE"""),"Ayaan Singh")</f>
        <v>Ayaan Singh</v>
      </c>
      <c r="J32" s="5" t="str">
        <f>IFERROR(__xludf.DUMMYFUNCTION("""COMPUTED_VALUE"""),"West")</f>
        <v>West</v>
      </c>
      <c r="K32" s="5" t="str">
        <f>IFERROR(__xludf.DUMMYFUNCTION("""COMPUTED_VALUE"""),"Headphones")</f>
        <v>Headphones</v>
      </c>
      <c r="L32" s="5">
        <f>IFERROR(__xludf.DUMMYFUNCTION("""COMPUTED_VALUE"""),190.0)</f>
        <v>190</v>
      </c>
      <c r="M32" s="5">
        <f>IFERROR(__xludf.DUMMYFUNCTION("""COMPUTED_VALUE"""),11400.0)</f>
        <v>11400</v>
      </c>
      <c r="N32" s="5">
        <f>IFERROR(__xludf.DUMMYFUNCTION("""COMPUTED_VALUE"""),60.0)</f>
        <v>60</v>
      </c>
      <c r="O32" s="5">
        <f>IFERROR(__xludf.DUMMYFUNCTION("""COMPUTED_VALUE"""),1710.0)</f>
        <v>1710</v>
      </c>
    </row>
    <row r="33">
      <c r="I33" s="5" t="str">
        <f>IFERROR(__xludf.DUMMYFUNCTION("""COMPUTED_VALUE"""),"Yuvraj Singh")</f>
        <v>Yuvraj Singh</v>
      </c>
      <c r="J33" s="5" t="str">
        <f>IFERROR(__xludf.DUMMYFUNCTION("""COMPUTED_VALUE"""),"West")</f>
        <v>West</v>
      </c>
      <c r="K33" s="5" t="str">
        <f>IFERROR(__xludf.DUMMYFUNCTION("""COMPUTED_VALUE"""),"Headphones")</f>
        <v>Headphones</v>
      </c>
      <c r="L33" s="5">
        <f>IFERROR(__xludf.DUMMYFUNCTION("""COMPUTED_VALUE"""),180.0)</f>
        <v>180</v>
      </c>
      <c r="M33" s="5">
        <f>IFERROR(__xludf.DUMMYFUNCTION("""COMPUTED_VALUE"""),10800.0)</f>
        <v>10800</v>
      </c>
      <c r="N33" s="5">
        <f>IFERROR(__xludf.DUMMYFUNCTION("""COMPUTED_VALUE"""),60.0)</f>
        <v>60</v>
      </c>
      <c r="O33" s="5">
        <f>IFERROR(__xludf.DUMMYFUNCTION("""COMPUTED_VALUE"""),1620.0)</f>
        <v>1620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5" t="str">
        <f>IFERROR(__xludf.DUMMYFUNCTION("sort(filter(Sheet1!A2:G29,Sheet1!C2:C29=""laptops"",Sheet1!B2:B29=""north""),4,false)"),"Kyra Reddy")</f>
        <v>Kyra Reddy</v>
      </c>
      <c r="B3" s="5" t="str">
        <f>IFERROR(__xludf.DUMMYFUNCTION("""COMPUTED_VALUE"""),"North")</f>
        <v>North</v>
      </c>
      <c r="C3" s="5" t="str">
        <f>IFERROR(__xludf.DUMMYFUNCTION("""COMPUTED_VALUE"""),"Laptops")</f>
        <v>Laptops</v>
      </c>
      <c r="D3" s="5">
        <f>IFERROR(__xludf.DUMMYFUNCTION("""COMPUTED_VALUE"""),195.0)</f>
        <v>195</v>
      </c>
      <c r="E3" s="5">
        <f>IFERROR(__xludf.DUMMYFUNCTION("""COMPUTED_VALUE"""),19500.0)</f>
        <v>19500</v>
      </c>
      <c r="F3" s="5">
        <f>IFERROR(__xludf.DUMMYFUNCTION("""COMPUTED_VALUE"""),100.0)</f>
        <v>100</v>
      </c>
      <c r="G3" s="5">
        <f>IFERROR(__xludf.DUMMYFUNCTION("""COMPUTED_VALUE"""),2925.0)</f>
        <v>2925</v>
      </c>
    </row>
    <row r="4">
      <c r="A4" s="5" t="str">
        <f>IFERROR(__xludf.DUMMYFUNCTION("""COMPUTED_VALUE"""),"Kabir Singh")</f>
        <v>Kabir Singh</v>
      </c>
      <c r="B4" s="5" t="str">
        <f>IFERROR(__xludf.DUMMYFUNCTION("""COMPUTED_VALUE"""),"North")</f>
        <v>North</v>
      </c>
      <c r="C4" s="5" t="str">
        <f>IFERROR(__xludf.DUMMYFUNCTION("""COMPUTED_VALUE"""),"Laptops")</f>
        <v>Laptops</v>
      </c>
      <c r="D4" s="5">
        <f>IFERROR(__xludf.DUMMYFUNCTION("""COMPUTED_VALUE"""),180.0)</f>
        <v>180</v>
      </c>
      <c r="E4" s="5">
        <f>IFERROR(__xludf.DUMMYFUNCTION("""COMPUTED_VALUE"""),18000.0)</f>
        <v>18000</v>
      </c>
      <c r="F4" s="5">
        <f>IFERROR(__xludf.DUMMYFUNCTION("""COMPUTED_VALUE"""),100.0)</f>
        <v>100</v>
      </c>
      <c r="G4" s="5">
        <f>IFERROR(__xludf.DUMMYFUNCTION("""COMPUTED_VALUE"""),2700.0)</f>
        <v>2700</v>
      </c>
    </row>
    <row r="6">
      <c r="A6" s="4" t="s">
        <v>49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5" t="str">
        <f>IFERROR(__xludf.DUMMYFUNCTION("sort(filter(Sheet1!A2:G29,Sheet1!D2:D29&gt;=200,Sheet1!B2:B29=""east""),2,false)"),"Ishan Sharma")</f>
        <v>Ishan Sharma</v>
      </c>
      <c r="B8" s="5" t="str">
        <f>IFERROR(__xludf.DUMMYFUNCTION("""COMPUTED_VALUE"""),"East")</f>
        <v>East</v>
      </c>
      <c r="C8" s="5" t="str">
        <f>IFERROR(__xludf.DUMMYFUNCTION("""COMPUTED_VALUE"""),"Headphones")</f>
        <v>Headphones</v>
      </c>
      <c r="D8" s="5">
        <f>IFERROR(__xludf.DUMMYFUNCTION("""COMPUTED_VALUE"""),200.0)</f>
        <v>200</v>
      </c>
      <c r="E8" s="5">
        <f>IFERROR(__xludf.DUMMYFUNCTION("""COMPUTED_VALUE"""),12000.0)</f>
        <v>12000</v>
      </c>
      <c r="F8" s="5">
        <f>IFERROR(__xludf.DUMMYFUNCTION("""COMPUTED_VALUE"""),60.0)</f>
        <v>60</v>
      </c>
      <c r="G8" s="5">
        <f>IFERROR(__xludf.DUMMYFUNCTION("""COMPUTED_VALUE"""),1800.0)</f>
        <v>1800</v>
      </c>
    </row>
    <row r="9">
      <c r="A9" s="5" t="str">
        <f>IFERROR(__xludf.DUMMYFUNCTION("""COMPUTED_VALUE"""),"Ananya Reddy")</f>
        <v>Ananya Reddy</v>
      </c>
      <c r="B9" s="5" t="str">
        <f>IFERROR(__xludf.DUMMYFUNCTION("""COMPUTED_VALUE"""),"East")</f>
        <v>East</v>
      </c>
      <c r="C9" s="5" t="str">
        <f>IFERROR(__xludf.DUMMYFUNCTION("""COMPUTED_VALUE"""),"Phones")</f>
        <v>Phones</v>
      </c>
      <c r="D9" s="5">
        <f>IFERROR(__xludf.DUMMYFUNCTION("""COMPUTED_VALUE"""),270.0)</f>
        <v>270</v>
      </c>
      <c r="E9" s="5">
        <f>IFERROR(__xludf.DUMMYFUNCTION("""COMPUTED_VALUE"""),8100.0)</f>
        <v>8100</v>
      </c>
      <c r="F9" s="5">
        <f>IFERROR(__xludf.DUMMYFUNCTION("""COMPUTED_VALUE"""),30.0)</f>
        <v>30</v>
      </c>
      <c r="G9" s="5">
        <f>IFERROR(__xludf.DUMMYFUNCTION("""COMPUTED_VALUE"""),1215.0)</f>
        <v>1215</v>
      </c>
    </row>
    <row r="10">
      <c r="A10" s="5" t="str">
        <f>IFERROR(__xludf.DUMMYFUNCTION("""COMPUTED_VALUE"""),"Reyansh Malhotra")</f>
        <v>Reyansh Malhotra</v>
      </c>
      <c r="B10" s="5" t="str">
        <f>IFERROR(__xludf.DUMMYFUNCTION("""COMPUTED_VALUE"""),"East")</f>
        <v>East</v>
      </c>
      <c r="C10" s="5" t="str">
        <f>IFERROR(__xludf.DUMMYFUNCTION("""COMPUTED_VALUE"""),"Phones")</f>
        <v>Phones</v>
      </c>
      <c r="D10" s="5">
        <f>IFERROR(__xludf.DUMMYFUNCTION("""COMPUTED_VALUE"""),285.0)</f>
        <v>285</v>
      </c>
      <c r="E10" s="5">
        <f>IFERROR(__xludf.DUMMYFUNCTION("""COMPUTED_VALUE"""),8550.0)</f>
        <v>8550</v>
      </c>
      <c r="F10" s="5">
        <f>IFERROR(__xludf.DUMMYFUNCTION("""COMPUTED_VALUE"""),30.0)</f>
        <v>30</v>
      </c>
      <c r="G10" s="5">
        <f>IFERROR(__xludf.DUMMYFUNCTION("""COMPUTED_VALUE"""),1282.5)</f>
        <v>1282.5</v>
      </c>
    </row>
    <row r="11">
      <c r="A11" s="5" t="str">
        <f>IFERROR(__xludf.DUMMYFUNCTION("""COMPUTED_VALUE"""),"Ishan Reddy")</f>
        <v>Ishan Reddy</v>
      </c>
      <c r="B11" s="5" t="str">
        <f>IFERROR(__xludf.DUMMYFUNCTION("""COMPUTED_VALUE"""),"East")</f>
        <v>East</v>
      </c>
      <c r="C11" s="5" t="str">
        <f>IFERROR(__xludf.DUMMYFUNCTION("""COMPUTED_VALUE"""),"Headphones")</f>
        <v>Headphones</v>
      </c>
      <c r="D11" s="5">
        <f>IFERROR(__xludf.DUMMYFUNCTION("""COMPUTED_VALUE"""),200.0)</f>
        <v>200</v>
      </c>
      <c r="E11" s="5">
        <f>IFERROR(__xludf.DUMMYFUNCTION("""COMPUTED_VALUE"""),12000.0)</f>
        <v>12000</v>
      </c>
      <c r="F11" s="5">
        <f>IFERROR(__xludf.DUMMYFUNCTION("""COMPUTED_VALUE"""),60.0)</f>
        <v>60</v>
      </c>
      <c r="G11" s="5">
        <f>IFERROR(__xludf.DUMMYFUNCTION("""COMPUTED_VALUE"""),1800.0)</f>
        <v>1800</v>
      </c>
    </row>
    <row r="13">
      <c r="A13" s="4" t="s">
        <v>50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5" t="str">
        <f>IFERROR(__xludf.DUMMYFUNCTION("sort(filter(Sheet1!A2:G29,Sheet1!B2:B29=""west""),7,false)"),"Anvi Chauhan")</f>
        <v>Anvi Chauhan</v>
      </c>
      <c r="B15" s="5" t="str">
        <f>IFERROR(__xludf.DUMMYFUNCTION("""COMPUTED_VALUE"""),"West")</f>
        <v>West</v>
      </c>
      <c r="C15" s="5" t="str">
        <f>IFERROR(__xludf.DUMMYFUNCTION("""COMPUTED_VALUE"""),"Laptops")</f>
        <v>Laptops</v>
      </c>
      <c r="D15" s="5">
        <f>IFERROR(__xludf.DUMMYFUNCTION("""COMPUTED_VALUE"""),200.0)</f>
        <v>200</v>
      </c>
      <c r="E15" s="5">
        <f>IFERROR(__xludf.DUMMYFUNCTION("""COMPUTED_VALUE"""),20000.0)</f>
        <v>20000</v>
      </c>
      <c r="F15" s="5">
        <f>IFERROR(__xludf.DUMMYFUNCTION("""COMPUTED_VALUE"""),100.0)</f>
        <v>100</v>
      </c>
      <c r="G15" s="5">
        <f>IFERROR(__xludf.DUMMYFUNCTION("""COMPUTED_VALUE"""),3000.0)</f>
        <v>3000</v>
      </c>
    </row>
    <row r="16">
      <c r="A16" s="5" t="str">
        <f>IFERROR(__xludf.DUMMYFUNCTION("""COMPUTED_VALUE"""),"Arjun Malhotra")</f>
        <v>Arjun Malhotra</v>
      </c>
      <c r="B16" s="5" t="str">
        <f>IFERROR(__xludf.DUMMYFUNCTION("""COMPUTED_VALUE"""),"West")</f>
        <v>West</v>
      </c>
      <c r="C16" s="5" t="str">
        <f>IFERROR(__xludf.DUMMYFUNCTION("""COMPUTED_VALUE"""),"Laptops")</f>
        <v>Laptops</v>
      </c>
      <c r="D16" s="5">
        <f>IFERROR(__xludf.DUMMYFUNCTION("""COMPUTED_VALUE"""),190.0)</f>
        <v>190</v>
      </c>
      <c r="E16" s="5">
        <f>IFERROR(__xludf.DUMMYFUNCTION("""COMPUTED_VALUE"""),19000.0)</f>
        <v>19000</v>
      </c>
      <c r="F16" s="5">
        <f>IFERROR(__xludf.DUMMYFUNCTION("""COMPUTED_VALUE"""),100.0)</f>
        <v>100</v>
      </c>
      <c r="G16" s="5">
        <f>IFERROR(__xludf.DUMMYFUNCTION("""COMPUTED_VALUE"""),2850.0)</f>
        <v>2850</v>
      </c>
    </row>
    <row r="17">
      <c r="A17" s="5" t="str">
        <f>IFERROR(__xludf.DUMMYFUNCTION("""COMPUTED_VALUE"""),"Ayaan Singh")</f>
        <v>Ayaan Singh</v>
      </c>
      <c r="B17" s="5" t="str">
        <f>IFERROR(__xludf.DUMMYFUNCTION("""COMPUTED_VALUE"""),"West")</f>
        <v>West</v>
      </c>
      <c r="C17" s="5" t="str">
        <f>IFERROR(__xludf.DUMMYFUNCTION("""COMPUTED_VALUE"""),"Headphones")</f>
        <v>Headphones</v>
      </c>
      <c r="D17" s="5">
        <f>IFERROR(__xludf.DUMMYFUNCTION("""COMPUTED_VALUE"""),190.0)</f>
        <v>190</v>
      </c>
      <c r="E17" s="5">
        <f>IFERROR(__xludf.DUMMYFUNCTION("""COMPUTED_VALUE"""),11400.0)</f>
        <v>11400</v>
      </c>
      <c r="F17" s="5">
        <f>IFERROR(__xludf.DUMMYFUNCTION("""COMPUTED_VALUE"""),60.0)</f>
        <v>60</v>
      </c>
      <c r="G17" s="5">
        <f>IFERROR(__xludf.DUMMYFUNCTION("""COMPUTED_VALUE"""),1710.0)</f>
        <v>1710</v>
      </c>
    </row>
    <row r="18">
      <c r="A18" s="5" t="str">
        <f>IFERROR(__xludf.DUMMYFUNCTION("""COMPUTED_VALUE"""),"Yuvraj Singh")</f>
        <v>Yuvraj Singh</v>
      </c>
      <c r="B18" s="5" t="str">
        <f>IFERROR(__xludf.DUMMYFUNCTION("""COMPUTED_VALUE"""),"West")</f>
        <v>West</v>
      </c>
      <c r="C18" s="5" t="str">
        <f>IFERROR(__xludf.DUMMYFUNCTION("""COMPUTED_VALUE"""),"Headphones")</f>
        <v>Headphones</v>
      </c>
      <c r="D18" s="5">
        <f>IFERROR(__xludf.DUMMYFUNCTION("""COMPUTED_VALUE"""),180.0)</f>
        <v>180</v>
      </c>
      <c r="E18" s="5">
        <f>IFERROR(__xludf.DUMMYFUNCTION("""COMPUTED_VALUE"""),10800.0)</f>
        <v>10800</v>
      </c>
      <c r="F18" s="5">
        <f>IFERROR(__xludf.DUMMYFUNCTION("""COMPUTED_VALUE"""),60.0)</f>
        <v>60</v>
      </c>
      <c r="G18" s="5">
        <f>IFERROR(__xludf.DUMMYFUNCTION("""COMPUTED_VALUE"""),1620.0)</f>
        <v>1620</v>
      </c>
    </row>
    <row r="19">
      <c r="A19" s="5" t="str">
        <f>IFERROR(__xludf.DUMMYFUNCTION("""COMPUTED_VALUE"""),"Vihaan Sharma")</f>
        <v>Vihaan Sharma</v>
      </c>
      <c r="B19" s="5" t="str">
        <f>IFERROR(__xludf.DUMMYFUNCTION("""COMPUTED_VALUE"""),"West")</f>
        <v>West</v>
      </c>
      <c r="C19" s="5" t="str">
        <f>IFERROR(__xludf.DUMMYFUNCTION("""COMPUTED_VALUE"""),"Phones")</f>
        <v>Phones</v>
      </c>
      <c r="D19" s="5">
        <f>IFERROR(__xludf.DUMMYFUNCTION("""COMPUTED_VALUE"""),260.0)</f>
        <v>260</v>
      </c>
      <c r="E19" s="5">
        <f>IFERROR(__xludf.DUMMYFUNCTION("""COMPUTED_VALUE"""),7800.0)</f>
        <v>7800</v>
      </c>
      <c r="F19" s="5">
        <f>IFERROR(__xludf.DUMMYFUNCTION("""COMPUTED_VALUE"""),30.0)</f>
        <v>30</v>
      </c>
      <c r="G19" s="5">
        <f>IFERROR(__xludf.DUMMYFUNCTION("""COMPUTED_VALUE"""),1170.0)</f>
        <v>1170</v>
      </c>
    </row>
    <row r="20">
      <c r="A20" s="5" t="str">
        <f>IFERROR(__xludf.DUMMYFUNCTION("""COMPUTED_VALUE"""),"Riya Gupta")</f>
        <v>Riya Gupta</v>
      </c>
      <c r="B20" s="5" t="str">
        <f>IFERROR(__xludf.DUMMYFUNCTION("""COMPUTED_VALUE"""),"West")</f>
        <v>West</v>
      </c>
      <c r="C20" s="5" t="str">
        <f>IFERROR(__xludf.DUMMYFUNCTION("""COMPUTED_VALUE"""),"Phones")</f>
        <v>Phones</v>
      </c>
      <c r="D20" s="5">
        <f>IFERROR(__xludf.DUMMYFUNCTION("""COMPUTED_VALUE"""),250.0)</f>
        <v>250</v>
      </c>
      <c r="E20" s="5">
        <f>IFERROR(__xludf.DUMMYFUNCTION("""COMPUTED_VALUE"""),7500.0)</f>
        <v>7500</v>
      </c>
      <c r="F20" s="5">
        <f>IFERROR(__xludf.DUMMYFUNCTION("""COMPUTED_VALUE"""),30.0)</f>
        <v>30</v>
      </c>
      <c r="G20" s="5">
        <f>IFERROR(__xludf.DUMMYFUNCTION("""COMPUTED_VALUE"""),1125.0)</f>
        <v>1125</v>
      </c>
    </row>
    <row r="21">
      <c r="A21" s="5" t="str">
        <f>IFERROR(__xludf.DUMMYFUNCTION("""COMPUTED_VALUE"""),"Riya Sharma")</f>
        <v>Riya Sharma</v>
      </c>
      <c r="B21" s="5" t="str">
        <f>IFERROR(__xludf.DUMMYFUNCTION("""COMPUTED_VALUE"""),"West")</f>
        <v>West</v>
      </c>
      <c r="C21" s="5" t="str">
        <f>IFERROR(__xludf.DUMMYFUNCTION("""COMPUTED_VALUE"""),"Phones")</f>
        <v>Phones</v>
      </c>
      <c r="D21" s="5">
        <f>IFERROR(__xludf.DUMMYFUNCTION("""COMPUTED_VALUE"""),250.0)</f>
        <v>250</v>
      </c>
      <c r="E21" s="5">
        <f>IFERROR(__xludf.DUMMYFUNCTION("""COMPUTED_VALUE"""),7500.0)</f>
        <v>7500</v>
      </c>
      <c r="F21" s="5">
        <f>IFERROR(__xludf.DUMMYFUNCTION("""COMPUTED_VALUE"""),30.0)</f>
        <v>30</v>
      </c>
      <c r="G21" s="5">
        <f>IFERROR(__xludf.DUMMYFUNCTION("""COMPUTED_VALUE"""),1125.0)</f>
        <v>1125</v>
      </c>
    </row>
    <row r="23">
      <c r="A23" s="4" t="s">
        <v>51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>
      <c r="A25" s="5" t="str">
        <f>IFERROR(__xludf.DUMMYFUNCTION("sort(filter(Sheet1!A2:G29,Sheet1!B2:B29=""south"",Sheet1!C2:C29=""laptops""),4,false)"),"Advik Patel")</f>
        <v>Advik Patel</v>
      </c>
      <c r="B25" s="5" t="str">
        <f>IFERROR(__xludf.DUMMYFUNCTION("""COMPUTED_VALUE"""),"South")</f>
        <v>South</v>
      </c>
      <c r="C25" s="5" t="str">
        <f>IFERROR(__xludf.DUMMYFUNCTION("""COMPUTED_VALUE"""),"Laptops")</f>
        <v>Laptops</v>
      </c>
      <c r="D25" s="5">
        <f>IFERROR(__xludf.DUMMYFUNCTION("""COMPUTED_VALUE"""),170.0)</f>
        <v>170</v>
      </c>
      <c r="E25" s="5">
        <f>IFERROR(__xludf.DUMMYFUNCTION("""COMPUTED_VALUE"""),17000.0)</f>
        <v>17000</v>
      </c>
      <c r="F25" s="5">
        <f>IFERROR(__xludf.DUMMYFUNCTION("""COMPUTED_VALUE"""),100.0)</f>
        <v>100</v>
      </c>
      <c r="G25" s="5">
        <f>IFERROR(__xludf.DUMMYFUNCTION("""COMPUTED_VALUE"""),2550.0)</f>
        <v>2550</v>
      </c>
    </row>
    <row r="26">
      <c r="A26" s="5" t="str">
        <f>IFERROR(__xludf.DUMMYFUNCTION("""COMPUTED_VALUE"""),"Diya Patel")</f>
        <v>Diya Patel</v>
      </c>
      <c r="B26" s="5" t="str">
        <f>IFERROR(__xludf.DUMMYFUNCTION("""COMPUTED_VALUE"""),"South")</f>
        <v>South</v>
      </c>
      <c r="C26" s="5" t="str">
        <f>IFERROR(__xludf.DUMMYFUNCTION("""COMPUTED_VALUE"""),"Laptops")</f>
        <v>Laptops</v>
      </c>
      <c r="D26" s="5">
        <f>IFERROR(__xludf.DUMMYFUNCTION("""COMPUTED_VALUE"""),150.0)</f>
        <v>150</v>
      </c>
      <c r="E26" s="5">
        <f>IFERROR(__xludf.DUMMYFUNCTION("""COMPUTED_VALUE"""),15000.0)</f>
        <v>15000</v>
      </c>
      <c r="F26" s="5">
        <f>IFERROR(__xludf.DUMMYFUNCTION("""COMPUTED_VALUE"""),100.0)</f>
        <v>100</v>
      </c>
      <c r="G26" s="5">
        <f>IFERROR(__xludf.DUMMYFUNCTION("""COMPUTED_VALUE"""),2250.0)</f>
        <v>2250</v>
      </c>
    </row>
    <row r="27">
      <c r="A27" s="5" t="str">
        <f>IFERROR(__xludf.DUMMYFUNCTION("""COMPUTED_VALUE"""),"Diya Gupta")</f>
        <v>Diya Gupta</v>
      </c>
      <c r="B27" s="5" t="str">
        <f>IFERROR(__xludf.DUMMYFUNCTION("""COMPUTED_VALUE"""),"South")</f>
        <v>South</v>
      </c>
      <c r="C27" s="5" t="str">
        <f>IFERROR(__xludf.DUMMYFUNCTION("""COMPUTED_VALUE"""),"Laptops")</f>
        <v>Laptops</v>
      </c>
      <c r="D27" s="5">
        <f>IFERROR(__xludf.DUMMYFUNCTION("""COMPUTED_VALUE"""),150.0)</f>
        <v>150</v>
      </c>
      <c r="E27" s="5">
        <f>IFERROR(__xludf.DUMMYFUNCTION("""COMPUTED_VALUE"""),15000.0)</f>
        <v>15000</v>
      </c>
      <c r="F27" s="5">
        <f>IFERROR(__xludf.DUMMYFUNCTION("""COMPUTED_VALUE"""),100.0)</f>
        <v>100</v>
      </c>
      <c r="G27" s="5">
        <f>IFERROR(__xludf.DUMMYFUNCTION("""COMPUTED_VALUE"""),2250.0)</f>
        <v>2250</v>
      </c>
    </row>
    <row r="29">
      <c r="A29" s="4" t="s">
        <v>52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5" t="str">
        <f>IFERROR(__xludf.DUMMYFUNCTION("sort(filter(Sheet1!A2:G29,Sheet1!E2:E29&gt;=12000,Sheet1!D2:D29&gt;150),3,true)"),"Ishan Sharma")</f>
        <v>Ishan Sharma</v>
      </c>
      <c r="B31" s="5" t="str">
        <f>IFERROR(__xludf.DUMMYFUNCTION("""COMPUTED_VALUE"""),"East")</f>
        <v>East</v>
      </c>
      <c r="C31" s="5" t="str">
        <f>IFERROR(__xludf.DUMMYFUNCTION("""COMPUTED_VALUE"""),"Headphones")</f>
        <v>Headphones</v>
      </c>
      <c r="D31" s="5">
        <f>IFERROR(__xludf.DUMMYFUNCTION("""COMPUTED_VALUE"""),200.0)</f>
        <v>200</v>
      </c>
      <c r="E31" s="5">
        <f>IFERROR(__xludf.DUMMYFUNCTION("""COMPUTED_VALUE"""),12000.0)</f>
        <v>12000</v>
      </c>
      <c r="F31" s="5">
        <f>IFERROR(__xludf.DUMMYFUNCTION("""COMPUTED_VALUE"""),60.0)</f>
        <v>60</v>
      </c>
      <c r="G31" s="5">
        <f>IFERROR(__xludf.DUMMYFUNCTION("""COMPUTED_VALUE"""),1800.0)</f>
        <v>1800</v>
      </c>
    </row>
    <row r="32">
      <c r="A32" s="5" t="str">
        <f>IFERROR(__xludf.DUMMYFUNCTION("""COMPUTED_VALUE"""),"Zara Khan")</f>
        <v>Zara Khan</v>
      </c>
      <c r="B32" s="5" t="str">
        <f>IFERROR(__xludf.DUMMYFUNCTION("""COMPUTED_VALUE"""),"South")</f>
        <v>South</v>
      </c>
      <c r="C32" s="5" t="str">
        <f>IFERROR(__xludf.DUMMYFUNCTION("""COMPUTED_VALUE"""),"Headphones")</f>
        <v>Headphones</v>
      </c>
      <c r="D32" s="5">
        <f>IFERROR(__xludf.DUMMYFUNCTION("""COMPUTED_VALUE"""),220.0)</f>
        <v>220</v>
      </c>
      <c r="E32" s="5">
        <f>IFERROR(__xludf.DUMMYFUNCTION("""COMPUTED_VALUE"""),13200.0)</f>
        <v>13200</v>
      </c>
      <c r="F32" s="5">
        <f>IFERROR(__xludf.DUMMYFUNCTION("""COMPUTED_VALUE"""),60.0)</f>
        <v>60</v>
      </c>
      <c r="G32" s="5">
        <f>IFERROR(__xludf.DUMMYFUNCTION("""COMPUTED_VALUE"""),1980.0)</f>
        <v>1980</v>
      </c>
    </row>
    <row r="33">
      <c r="A33" s="5" t="str">
        <f>IFERROR(__xludf.DUMMYFUNCTION("""COMPUTED_VALUE"""),"Niharika Sharma")</f>
        <v>Niharika Sharma</v>
      </c>
      <c r="B33" s="5" t="str">
        <f>IFERROR(__xludf.DUMMYFUNCTION("""COMPUTED_VALUE"""),"North")</f>
        <v>North</v>
      </c>
      <c r="C33" s="5" t="str">
        <f>IFERROR(__xludf.DUMMYFUNCTION("""COMPUTED_VALUE"""),"Headphones")</f>
        <v>Headphones</v>
      </c>
      <c r="D33" s="5">
        <f>IFERROR(__xludf.DUMMYFUNCTION("""COMPUTED_VALUE"""),310.0)</f>
        <v>310</v>
      </c>
      <c r="E33" s="5">
        <f>IFERROR(__xludf.DUMMYFUNCTION("""COMPUTED_VALUE"""),18600.0)</f>
        <v>18600</v>
      </c>
      <c r="F33" s="5">
        <f>IFERROR(__xludf.DUMMYFUNCTION("""COMPUTED_VALUE"""),60.0)</f>
        <v>60</v>
      </c>
      <c r="G33" s="5">
        <f>IFERROR(__xludf.DUMMYFUNCTION("""COMPUTED_VALUE"""),2790.0)</f>
        <v>2790</v>
      </c>
    </row>
    <row r="34">
      <c r="A34" s="5" t="str">
        <f>IFERROR(__xludf.DUMMYFUNCTION("""COMPUTED_VALUE"""),"Aaradhya Singh")</f>
        <v>Aaradhya Singh</v>
      </c>
      <c r="B34" s="5" t="str">
        <f>IFERROR(__xludf.DUMMYFUNCTION("""COMPUTED_VALUE"""),"South")</f>
        <v>South</v>
      </c>
      <c r="C34" s="5" t="str">
        <f>IFERROR(__xludf.DUMMYFUNCTION("""COMPUTED_VALUE"""),"Headphones")</f>
        <v>Headphones</v>
      </c>
      <c r="D34" s="5">
        <f>IFERROR(__xludf.DUMMYFUNCTION("""COMPUTED_VALUE"""),230.0)</f>
        <v>230</v>
      </c>
      <c r="E34" s="5">
        <f>IFERROR(__xludf.DUMMYFUNCTION("""COMPUTED_VALUE"""),13800.0)</f>
        <v>13800</v>
      </c>
      <c r="F34" s="5">
        <f>IFERROR(__xludf.DUMMYFUNCTION("""COMPUTED_VALUE"""),60.0)</f>
        <v>60</v>
      </c>
      <c r="G34" s="5">
        <f>IFERROR(__xludf.DUMMYFUNCTION("""COMPUTED_VALUE"""),2070.0)</f>
        <v>2070</v>
      </c>
    </row>
    <row r="35">
      <c r="A35" s="5" t="str">
        <f>IFERROR(__xludf.DUMMYFUNCTION("""COMPUTED_VALUE"""),"Kiaan Sharma")</f>
        <v>Kiaan Sharma</v>
      </c>
      <c r="B35" s="5" t="str">
        <f>IFERROR(__xludf.DUMMYFUNCTION("""COMPUTED_VALUE"""),"North")</f>
        <v>North</v>
      </c>
      <c r="C35" s="5" t="str">
        <f>IFERROR(__xludf.DUMMYFUNCTION("""COMPUTED_VALUE"""),"Headphones")</f>
        <v>Headphones</v>
      </c>
      <c r="D35" s="5">
        <f>IFERROR(__xludf.DUMMYFUNCTION("""COMPUTED_VALUE"""),320.0)</f>
        <v>320</v>
      </c>
      <c r="E35" s="5">
        <f>IFERROR(__xludf.DUMMYFUNCTION("""COMPUTED_VALUE"""),19200.0)</f>
        <v>19200</v>
      </c>
      <c r="F35" s="5">
        <f>IFERROR(__xludf.DUMMYFUNCTION("""COMPUTED_VALUE"""),60.0)</f>
        <v>60</v>
      </c>
      <c r="G35" s="5">
        <f>IFERROR(__xludf.DUMMYFUNCTION("""COMPUTED_VALUE"""),2880.0)</f>
        <v>2880</v>
      </c>
    </row>
    <row r="36">
      <c r="A36" s="5" t="str">
        <f>IFERROR(__xludf.DUMMYFUNCTION("""COMPUTED_VALUE"""),"Ishan Reddy")</f>
        <v>Ishan Reddy</v>
      </c>
      <c r="B36" s="5" t="str">
        <f>IFERROR(__xludf.DUMMYFUNCTION("""COMPUTED_VALUE"""),"East")</f>
        <v>East</v>
      </c>
      <c r="C36" s="5" t="str">
        <f>IFERROR(__xludf.DUMMYFUNCTION("""COMPUTED_VALUE"""),"Headphones")</f>
        <v>Headphones</v>
      </c>
      <c r="D36" s="5">
        <f>IFERROR(__xludf.DUMMYFUNCTION("""COMPUTED_VALUE"""),200.0)</f>
        <v>200</v>
      </c>
      <c r="E36" s="5">
        <f>IFERROR(__xludf.DUMMYFUNCTION("""COMPUTED_VALUE"""),12000.0)</f>
        <v>12000</v>
      </c>
      <c r="F36" s="5">
        <f>IFERROR(__xludf.DUMMYFUNCTION("""COMPUTED_VALUE"""),60.0)</f>
        <v>60</v>
      </c>
      <c r="G36" s="5">
        <f>IFERROR(__xludf.DUMMYFUNCTION("""COMPUTED_VALUE"""),1800.0)</f>
        <v>1800</v>
      </c>
    </row>
    <row r="37">
      <c r="A37" s="5" t="str">
        <f>IFERROR(__xludf.DUMMYFUNCTION("""COMPUTED_VALUE"""),"Kabir Singh")</f>
        <v>Kabir Singh</v>
      </c>
      <c r="B37" s="5" t="str">
        <f>IFERROR(__xludf.DUMMYFUNCTION("""COMPUTED_VALUE"""),"North")</f>
        <v>North</v>
      </c>
      <c r="C37" s="5" t="str">
        <f>IFERROR(__xludf.DUMMYFUNCTION("""COMPUTED_VALUE"""),"Laptops")</f>
        <v>Laptops</v>
      </c>
      <c r="D37" s="5">
        <f>IFERROR(__xludf.DUMMYFUNCTION("""COMPUTED_VALUE"""),180.0)</f>
        <v>180</v>
      </c>
      <c r="E37" s="5">
        <f>IFERROR(__xludf.DUMMYFUNCTION("""COMPUTED_VALUE"""),18000.0)</f>
        <v>18000</v>
      </c>
      <c r="F37" s="5">
        <f>IFERROR(__xludf.DUMMYFUNCTION("""COMPUTED_VALUE"""),100.0)</f>
        <v>100</v>
      </c>
      <c r="G37" s="5">
        <f>IFERROR(__xludf.DUMMYFUNCTION("""COMPUTED_VALUE"""),2700.0)</f>
        <v>2700</v>
      </c>
    </row>
    <row r="38">
      <c r="A38" s="5" t="str">
        <f>IFERROR(__xludf.DUMMYFUNCTION("""COMPUTED_VALUE"""),"Arjun Malhotra")</f>
        <v>Arjun Malhotra</v>
      </c>
      <c r="B38" s="5" t="str">
        <f>IFERROR(__xludf.DUMMYFUNCTION("""COMPUTED_VALUE"""),"West")</f>
        <v>West</v>
      </c>
      <c r="C38" s="5" t="str">
        <f>IFERROR(__xludf.DUMMYFUNCTION("""COMPUTED_VALUE"""),"Laptops")</f>
        <v>Laptops</v>
      </c>
      <c r="D38" s="5">
        <f>IFERROR(__xludf.DUMMYFUNCTION("""COMPUTED_VALUE"""),190.0)</f>
        <v>190</v>
      </c>
      <c r="E38" s="5">
        <f>IFERROR(__xludf.DUMMYFUNCTION("""COMPUTED_VALUE"""),19000.0)</f>
        <v>19000</v>
      </c>
      <c r="F38" s="5">
        <f>IFERROR(__xludf.DUMMYFUNCTION("""COMPUTED_VALUE"""),100.0)</f>
        <v>100</v>
      </c>
      <c r="G38" s="5">
        <f>IFERROR(__xludf.DUMMYFUNCTION("""COMPUTED_VALUE"""),2850.0)</f>
        <v>2850</v>
      </c>
    </row>
    <row r="39">
      <c r="A39" s="5" t="str">
        <f>IFERROR(__xludf.DUMMYFUNCTION("""COMPUTED_VALUE"""),"Advik Patel")</f>
        <v>Advik Patel</v>
      </c>
      <c r="B39" s="5" t="str">
        <f>IFERROR(__xludf.DUMMYFUNCTION("""COMPUTED_VALUE"""),"South")</f>
        <v>South</v>
      </c>
      <c r="C39" s="5" t="str">
        <f>IFERROR(__xludf.DUMMYFUNCTION("""COMPUTED_VALUE"""),"Laptops")</f>
        <v>Laptops</v>
      </c>
      <c r="D39" s="5">
        <f>IFERROR(__xludf.DUMMYFUNCTION("""COMPUTED_VALUE"""),170.0)</f>
        <v>170</v>
      </c>
      <c r="E39" s="5">
        <f>IFERROR(__xludf.DUMMYFUNCTION("""COMPUTED_VALUE"""),17000.0)</f>
        <v>17000</v>
      </c>
      <c r="F39" s="5">
        <f>IFERROR(__xludf.DUMMYFUNCTION("""COMPUTED_VALUE"""),100.0)</f>
        <v>100</v>
      </c>
      <c r="G39" s="5">
        <f>IFERROR(__xludf.DUMMYFUNCTION("""COMPUTED_VALUE"""),2550.0)</f>
        <v>2550</v>
      </c>
    </row>
    <row r="40">
      <c r="A40" s="5" t="str">
        <f>IFERROR(__xludf.DUMMYFUNCTION("""COMPUTED_VALUE"""),"Kyra Reddy")</f>
        <v>Kyra Reddy</v>
      </c>
      <c r="B40" s="5" t="str">
        <f>IFERROR(__xludf.DUMMYFUNCTION("""COMPUTED_VALUE"""),"North")</f>
        <v>North</v>
      </c>
      <c r="C40" s="5" t="str">
        <f>IFERROR(__xludf.DUMMYFUNCTION("""COMPUTED_VALUE"""),"Laptops")</f>
        <v>Laptops</v>
      </c>
      <c r="D40" s="5">
        <f>IFERROR(__xludf.DUMMYFUNCTION("""COMPUTED_VALUE"""),195.0)</f>
        <v>195</v>
      </c>
      <c r="E40" s="5">
        <f>IFERROR(__xludf.DUMMYFUNCTION("""COMPUTED_VALUE"""),19500.0)</f>
        <v>19500</v>
      </c>
      <c r="F40" s="5">
        <f>IFERROR(__xludf.DUMMYFUNCTION("""COMPUTED_VALUE"""),100.0)</f>
        <v>100</v>
      </c>
      <c r="G40" s="5">
        <f>IFERROR(__xludf.DUMMYFUNCTION("""COMPUTED_VALUE"""),2925.0)</f>
        <v>2925</v>
      </c>
    </row>
    <row r="41">
      <c r="A41" s="5" t="str">
        <f>IFERROR(__xludf.DUMMYFUNCTION("""COMPUTED_VALUE"""),"Anvi Chauhan")</f>
        <v>Anvi Chauhan</v>
      </c>
      <c r="B41" s="5" t="str">
        <f>IFERROR(__xludf.DUMMYFUNCTION("""COMPUTED_VALUE"""),"West")</f>
        <v>West</v>
      </c>
      <c r="C41" s="5" t="str">
        <f>IFERROR(__xludf.DUMMYFUNCTION("""COMPUTED_VALUE"""),"Laptops")</f>
        <v>Laptops</v>
      </c>
      <c r="D41" s="5">
        <f>IFERROR(__xludf.DUMMYFUNCTION("""COMPUTED_VALUE"""),200.0)</f>
        <v>200</v>
      </c>
      <c r="E41" s="5">
        <f>IFERROR(__xludf.DUMMYFUNCTION("""COMPUTED_VALUE"""),20000.0)</f>
        <v>20000</v>
      </c>
      <c r="F41" s="5">
        <f>IFERROR(__xludf.DUMMYFUNCTION("""COMPUTED_VALUE"""),100.0)</f>
        <v>100</v>
      </c>
      <c r="G41" s="5">
        <f>IFERROR(__xludf.DUMMYFUNCTION("""COMPUTED_VALUE"""),3000.0)</f>
        <v>3000</v>
      </c>
    </row>
    <row r="42">
      <c r="A42" s="5" t="str">
        <f>IFERROR(__xludf.DUMMYFUNCTION("""COMPUTED_VALUE"""),"Kyra Patel")</f>
        <v>Kyra Patel</v>
      </c>
      <c r="B42" s="5" t="str">
        <f>IFERROR(__xludf.DUMMYFUNCTION("""COMPUTED_VALUE"""),"East")</f>
        <v>East</v>
      </c>
      <c r="C42" s="5" t="str">
        <f>IFERROR(__xludf.DUMMYFUNCTION("""COMPUTED_VALUE"""),"Laptops")</f>
        <v>Laptops</v>
      </c>
      <c r="D42" s="5">
        <f>IFERROR(__xludf.DUMMYFUNCTION("""COMPUTED_VALUE"""),160.0)</f>
        <v>160</v>
      </c>
      <c r="E42" s="5">
        <f>IFERROR(__xludf.DUMMYFUNCTION("""COMPUTED_VALUE"""),16000.0)</f>
        <v>16000</v>
      </c>
      <c r="F42" s="5">
        <f>IFERROR(__xludf.DUMMYFUNCTION("""COMPUTED_VALUE"""),100.0)</f>
        <v>100</v>
      </c>
      <c r="G42" s="5">
        <f>IFERROR(__xludf.DUMMYFUNCTION("""COMPUTED_VALUE"""),2400.0)</f>
        <v>2400</v>
      </c>
    </row>
    <row r="44">
      <c r="A44" s="4" t="s">
        <v>53</v>
      </c>
    </row>
    <row r="4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>
      <c r="A46" s="5" t="str">
        <f>IFERROR(__xludf.DUMMYFUNCTION("sort(filter(Sheet1!A2:G29,Sheet1!C2:C29=""phones"",Sheet1!D2:D29&gt;250),6,true)"),"Aarav Kapoor")</f>
        <v>Aarav Kapoor</v>
      </c>
      <c r="B46" s="5" t="str">
        <f>IFERROR(__xludf.DUMMYFUNCTION("""COMPUTED_VALUE"""),"North")</f>
        <v>North</v>
      </c>
      <c r="C46" s="5" t="str">
        <f>IFERROR(__xludf.DUMMYFUNCTION("""COMPUTED_VALUE"""),"Phones")</f>
        <v>Phones</v>
      </c>
      <c r="D46" s="5">
        <f>IFERROR(__xludf.DUMMYFUNCTION("""COMPUTED_VALUE"""),300.0)</f>
        <v>300</v>
      </c>
      <c r="E46" s="5">
        <f>IFERROR(__xludf.DUMMYFUNCTION("""COMPUTED_VALUE"""),9000.0)</f>
        <v>9000</v>
      </c>
      <c r="F46" s="5">
        <f>IFERROR(__xludf.DUMMYFUNCTION("""COMPUTED_VALUE"""),30.0)</f>
        <v>30</v>
      </c>
      <c r="G46" s="5">
        <f>IFERROR(__xludf.DUMMYFUNCTION("""COMPUTED_VALUE"""),1350.0)</f>
        <v>1350</v>
      </c>
    </row>
    <row r="47">
      <c r="A47" s="5" t="str">
        <f>IFERROR(__xludf.DUMMYFUNCTION("""COMPUTED_VALUE"""),"Ananya Reddy")</f>
        <v>Ananya Reddy</v>
      </c>
      <c r="B47" s="5" t="str">
        <f>IFERROR(__xludf.DUMMYFUNCTION("""COMPUTED_VALUE"""),"East")</f>
        <v>East</v>
      </c>
      <c r="C47" s="5" t="str">
        <f>IFERROR(__xludf.DUMMYFUNCTION("""COMPUTED_VALUE"""),"Phones")</f>
        <v>Phones</v>
      </c>
      <c r="D47" s="5">
        <f>IFERROR(__xludf.DUMMYFUNCTION("""COMPUTED_VALUE"""),270.0)</f>
        <v>270</v>
      </c>
      <c r="E47" s="5">
        <f>IFERROR(__xludf.DUMMYFUNCTION("""COMPUTED_VALUE"""),8100.0)</f>
        <v>8100</v>
      </c>
      <c r="F47" s="5">
        <f>IFERROR(__xludf.DUMMYFUNCTION("""COMPUTED_VALUE"""),30.0)</f>
        <v>30</v>
      </c>
      <c r="G47" s="5">
        <f>IFERROR(__xludf.DUMMYFUNCTION("""COMPUTED_VALUE"""),1215.0)</f>
        <v>1215</v>
      </c>
    </row>
    <row r="48">
      <c r="A48" s="5" t="str">
        <f>IFERROR(__xludf.DUMMYFUNCTION("""COMPUTED_VALUE"""),"Aanya Khanna")</f>
        <v>Aanya Khanna</v>
      </c>
      <c r="B48" s="5" t="str">
        <f>IFERROR(__xludf.DUMMYFUNCTION("""COMPUTED_VALUE"""),"North")</f>
        <v>North</v>
      </c>
      <c r="C48" s="5" t="str">
        <f>IFERROR(__xludf.DUMMYFUNCTION("""COMPUTED_VALUE"""),"Phones")</f>
        <v>Phones</v>
      </c>
      <c r="D48" s="5">
        <f>IFERROR(__xludf.DUMMYFUNCTION("""COMPUTED_VALUE"""),280.0)</f>
        <v>280</v>
      </c>
      <c r="E48" s="5">
        <f>IFERROR(__xludf.DUMMYFUNCTION("""COMPUTED_VALUE"""),8400.0)</f>
        <v>8400</v>
      </c>
      <c r="F48" s="5">
        <f>IFERROR(__xludf.DUMMYFUNCTION("""COMPUTED_VALUE"""),30.0)</f>
        <v>30</v>
      </c>
      <c r="G48" s="5">
        <f>IFERROR(__xludf.DUMMYFUNCTION("""COMPUTED_VALUE"""),1260.0)</f>
        <v>1260</v>
      </c>
    </row>
    <row r="49">
      <c r="A49" s="5" t="str">
        <f>IFERROR(__xludf.DUMMYFUNCTION("""COMPUTED_VALUE"""),"Vihaan Sharma")</f>
        <v>Vihaan Sharma</v>
      </c>
      <c r="B49" s="5" t="str">
        <f>IFERROR(__xludf.DUMMYFUNCTION("""COMPUTED_VALUE"""),"West")</f>
        <v>West</v>
      </c>
      <c r="C49" s="5" t="str">
        <f>IFERROR(__xludf.DUMMYFUNCTION("""COMPUTED_VALUE"""),"Phones")</f>
        <v>Phones</v>
      </c>
      <c r="D49" s="5">
        <f>IFERROR(__xludf.DUMMYFUNCTION("""COMPUTED_VALUE"""),260.0)</f>
        <v>260</v>
      </c>
      <c r="E49" s="5">
        <f>IFERROR(__xludf.DUMMYFUNCTION("""COMPUTED_VALUE"""),7800.0)</f>
        <v>7800</v>
      </c>
      <c r="F49" s="5">
        <f>IFERROR(__xludf.DUMMYFUNCTION("""COMPUTED_VALUE"""),30.0)</f>
        <v>30</v>
      </c>
      <c r="G49" s="5">
        <f>IFERROR(__xludf.DUMMYFUNCTION("""COMPUTED_VALUE"""),1170.0)</f>
        <v>1170</v>
      </c>
    </row>
    <row r="50">
      <c r="A50" s="5" t="str">
        <f>IFERROR(__xludf.DUMMYFUNCTION("""COMPUTED_VALUE"""),"Reyansh Malhotra")</f>
        <v>Reyansh Malhotra</v>
      </c>
      <c r="B50" s="5" t="str">
        <f>IFERROR(__xludf.DUMMYFUNCTION("""COMPUTED_VALUE"""),"East")</f>
        <v>East</v>
      </c>
      <c r="C50" s="5" t="str">
        <f>IFERROR(__xludf.DUMMYFUNCTION("""COMPUTED_VALUE"""),"Phones")</f>
        <v>Phones</v>
      </c>
      <c r="D50" s="5">
        <f>IFERROR(__xludf.DUMMYFUNCTION("""COMPUTED_VALUE"""),285.0)</f>
        <v>285</v>
      </c>
      <c r="E50" s="5">
        <f>IFERROR(__xludf.DUMMYFUNCTION("""COMPUTED_VALUE"""),8550.0)</f>
        <v>8550</v>
      </c>
      <c r="F50" s="5">
        <f>IFERROR(__xludf.DUMMYFUNCTION("""COMPUTED_VALUE"""),30.0)</f>
        <v>30</v>
      </c>
      <c r="G50" s="5">
        <f>IFERROR(__xludf.DUMMYFUNCTION("""COMPUTED_VALUE"""),1282.5)</f>
        <v>1282.5</v>
      </c>
    </row>
    <row r="51">
      <c r="A51" s="5" t="str">
        <f>IFERROR(__xludf.DUMMYFUNCTION("""COMPUTED_VALUE"""),"Aarav Khanna")</f>
        <v>Aarav Khanna</v>
      </c>
      <c r="B51" s="5" t="str">
        <f>IFERROR(__xludf.DUMMYFUNCTION("""COMPUTED_VALUE"""),"North")</f>
        <v>North</v>
      </c>
      <c r="C51" s="5" t="str">
        <f>IFERROR(__xludf.DUMMYFUNCTION("""COMPUTED_VALUE"""),"Phones")</f>
        <v>Phones</v>
      </c>
      <c r="D51" s="5">
        <f>IFERROR(__xludf.DUMMYFUNCTION("""COMPUTED_VALUE"""),300.0)</f>
        <v>300</v>
      </c>
      <c r="E51" s="5">
        <f>IFERROR(__xludf.DUMMYFUNCTION("""COMPUTED_VALUE"""),9000.0)</f>
        <v>9000</v>
      </c>
      <c r="F51" s="5">
        <f>IFERROR(__xludf.DUMMYFUNCTION("""COMPUTED_VALUE"""),30.0)</f>
        <v>30</v>
      </c>
      <c r="G51" s="5">
        <f>IFERROR(__xludf.DUMMYFUNCTION("""COMPUTED_VALUE"""),1350.0)</f>
        <v>1350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5.5"/>
  </cols>
  <sheetData>
    <row r="1">
      <c r="A1" s="4" t="s">
        <v>54</v>
      </c>
      <c r="D1" s="4" t="s">
        <v>55</v>
      </c>
      <c r="G1" s="4" t="s">
        <v>56</v>
      </c>
    </row>
    <row r="2">
      <c r="A2" s="1" t="s">
        <v>0</v>
      </c>
      <c r="B2" s="6" t="s">
        <v>57</v>
      </c>
      <c r="C2" s="7"/>
      <c r="D2" s="1" t="s">
        <v>0</v>
      </c>
      <c r="E2" s="6" t="s">
        <v>58</v>
      </c>
      <c r="F2" s="7"/>
      <c r="G2" s="1" t="s">
        <v>0</v>
      </c>
      <c r="H2" s="6" t="s">
        <v>59</v>
      </c>
      <c r="I2" s="6" t="s">
        <v>60</v>
      </c>
    </row>
    <row r="3">
      <c r="A3" s="5" t="str">
        <f t="array" ref="A3:A7">sort(Sheet1!A2:G29,5,false)</f>
        <v>Anvi Chauhan</v>
      </c>
      <c r="B3" s="5">
        <f>vlookup(A3,Sheet1!A2:G29,7,false)</f>
        <v>3000</v>
      </c>
      <c r="D3" s="5" t="str">
        <f t="array" ref="D3:D7">sort(Sheet1!A2:G294,4,false)</f>
        <v>Kiaan Sharma</v>
      </c>
      <c r="E3" s="5">
        <f>vlookup(D3,Sheet1!A2:G29,4,false)</f>
        <v>320</v>
      </c>
      <c r="G3" s="5" t="str">
        <f>IFERROR(__xludf.DUMMYFUNCTION("ARRAY_CONSTRAIN(sort(filter(Sheet1!A2:G29,Sheet1!B2:B29=""south""),5,false),5,1)"),"Advik Patel")</f>
        <v>Advik Patel</v>
      </c>
      <c r="H3" s="5" t="str">
        <f>vlookup($G3,Sheet1!$A$2:$E$29,2,false)</f>
        <v>South</v>
      </c>
      <c r="I3" s="5">
        <f>vlookup($G3,Sheet1!$A$2:$E$29,5,false)</f>
        <v>17000</v>
      </c>
    </row>
    <row r="4">
      <c r="A4" s="5" t="s">
        <v>30</v>
      </c>
      <c r="B4" s="5">
        <f>vlookup(A4,Sheet1!A3:G30,7,false)</f>
        <v>2925</v>
      </c>
      <c r="D4" s="5" t="s">
        <v>22</v>
      </c>
      <c r="E4" s="5">
        <f>VLOOKUP(D4, Sheet1!$A$3:$G$30, 4, FALSE)</f>
        <v>310</v>
      </c>
      <c r="G4" s="5" t="str">
        <f>IFERROR(__xludf.DUMMYFUNCTION("""COMPUTED_VALUE"""),"Diya Patel")</f>
        <v>Diya Patel</v>
      </c>
      <c r="H4" s="5" t="str">
        <f>vlookup($G4,Sheet1!$A$2:$E$29,2,false)</f>
        <v>South</v>
      </c>
      <c r="I4" s="5">
        <f>vlookup($G4,Sheet1!$A$2:$E$29,5,false)</f>
        <v>15000</v>
      </c>
    </row>
    <row r="5">
      <c r="A5" s="5" t="s">
        <v>34</v>
      </c>
      <c r="B5" s="5">
        <f>vlookup(A5,Sheet1!A4:G31,7,false)</f>
        <v>2880</v>
      </c>
      <c r="D5" s="5" t="s">
        <v>7</v>
      </c>
      <c r="E5" s="4">
        <v>300.0</v>
      </c>
      <c r="G5" s="5" t="str">
        <f>IFERROR(__xludf.DUMMYFUNCTION("""COMPUTED_VALUE"""),"Diya Gupta")</f>
        <v>Diya Gupta</v>
      </c>
      <c r="H5" s="5" t="str">
        <f>vlookup($G5,Sheet1!$A$2:$E$29,2,false)</f>
        <v>South</v>
      </c>
      <c r="I5" s="5">
        <f>vlookup($G5,Sheet1!$A$2:$E$29,5,false)</f>
        <v>15000</v>
      </c>
    </row>
    <row r="6">
      <c r="A6" s="5" t="s">
        <v>21</v>
      </c>
      <c r="B6" s="5">
        <f>vlookup(A6,Sheet1!A5:G32,7,false)</f>
        <v>2850</v>
      </c>
      <c r="D6" s="5" t="s">
        <v>38</v>
      </c>
      <c r="E6" s="5">
        <f>vlookup(D6,Sheet1!A5:G32,4,false)</f>
        <v>300</v>
      </c>
      <c r="G6" s="5" t="str">
        <f>IFERROR(__xludf.DUMMYFUNCTION("""COMPUTED_VALUE"""),"Aaradhya Singh")</f>
        <v>Aaradhya Singh</v>
      </c>
      <c r="H6" s="5" t="str">
        <f>vlookup($G6,Sheet1!$A$2:$E$29,2,false)</f>
        <v>South</v>
      </c>
      <c r="I6" s="5">
        <f>vlookup($G6,Sheet1!$A$2:$E$29,5,false)</f>
        <v>13800</v>
      </c>
    </row>
    <row r="7">
      <c r="A7" s="5" t="s">
        <v>22</v>
      </c>
      <c r="B7" s="5">
        <f>vlookup(A7,Sheet1!A6:G33,7,false)</f>
        <v>2790</v>
      </c>
      <c r="D7" s="5" t="s">
        <v>32</v>
      </c>
      <c r="E7" s="5">
        <f>vlookup(D7,Sheet1!A6:G33,4,false)</f>
        <v>285</v>
      </c>
      <c r="G7" s="5" t="str">
        <f>IFERROR(__xludf.DUMMYFUNCTION("""COMPUTED_VALUE"""),"Zara Khan")</f>
        <v>Zara Khan</v>
      </c>
      <c r="H7" s="5" t="str">
        <f>vlookup($G7,Sheet1!$A$2:$E$29,2,false)</f>
        <v>South</v>
      </c>
      <c r="I7" s="5">
        <f>vlookup($G7,Sheet1!$A$2:$E$29,5,false)</f>
        <v>13200</v>
      </c>
    </row>
    <row r="9">
      <c r="A9" s="4" t="s">
        <v>61</v>
      </c>
      <c r="E9" s="4" t="s">
        <v>62</v>
      </c>
    </row>
    <row r="10">
      <c r="A10" s="1" t="s">
        <v>0</v>
      </c>
      <c r="B10" s="6" t="s">
        <v>63</v>
      </c>
      <c r="C10" s="6" t="s">
        <v>64</v>
      </c>
      <c r="E10" s="1" t="s">
        <v>0</v>
      </c>
      <c r="F10" s="6" t="s">
        <v>63</v>
      </c>
      <c r="G10" s="6" t="s">
        <v>57</v>
      </c>
    </row>
    <row r="11">
      <c r="A11" s="5" t="str">
        <f>IFERROR(__xludf.DUMMYFUNCTION("ARRAY_CONSTRAIN(sort(filter(Sheet1!A2:G29,Sheet1!B2:B29=""east""),4,false),5,1)"),"Reyansh Malhotra")</f>
        <v>Reyansh Malhotra</v>
      </c>
      <c r="B11" s="5" t="str">
        <f>VLOOKUP($A11,Sheet1!$A$2:$D$29,3,false)</f>
        <v>Phones</v>
      </c>
      <c r="C11" s="5">
        <f>VLOOKUP($A11,Sheet1!$A$2:$D$29,4,false)</f>
        <v>285</v>
      </c>
      <c r="E11" s="5" t="str">
        <f>IFERROR(__xludf.DUMMYFUNCTION("ARRAY_CONSTRAIN(sort(filter(Sheet1!A2:G29,Sheet1!C2:C29=""laptops""),7,false),5,1)"),"Anvi Chauhan")</f>
        <v>Anvi Chauhan</v>
      </c>
      <c r="F11" s="5" t="str">
        <f>VLOOKUP($E11,Sheet1!$A$2:$G$29,3,false)</f>
        <v>Laptops</v>
      </c>
      <c r="G11" s="5">
        <f>VLOOKUP($E11,Sheet1!$A$2:$G$29,7,false)</f>
        <v>3000</v>
      </c>
    </row>
    <row r="12">
      <c r="A12" s="5" t="str">
        <f>IFERROR(__xludf.DUMMYFUNCTION("""COMPUTED_VALUE"""),"Ananya Reddy")</f>
        <v>Ananya Reddy</v>
      </c>
      <c r="B12" s="5" t="str">
        <f>VLOOKUP($A12,Sheet1!$A$2:$D$29,3,false)</f>
        <v>Phones</v>
      </c>
      <c r="C12" s="5">
        <f>VLOOKUP($A12,Sheet1!$A$2:$D$29,4,false)</f>
        <v>270</v>
      </c>
      <c r="E12" s="5" t="str">
        <f>IFERROR(__xludf.DUMMYFUNCTION("""COMPUTED_VALUE"""),"Kyra Reddy")</f>
        <v>Kyra Reddy</v>
      </c>
      <c r="F12" s="5" t="str">
        <f>VLOOKUP($E12,Sheet1!$A$2:$G$29,3,false)</f>
        <v>Laptops</v>
      </c>
      <c r="G12" s="5">
        <f>VLOOKUP($E12,Sheet1!$A$2:$G$29,7,false)</f>
        <v>2925</v>
      </c>
    </row>
    <row r="13">
      <c r="A13" s="5" t="str">
        <f>IFERROR(__xludf.DUMMYFUNCTION("""COMPUTED_VALUE"""),"Ishan Sharma")</f>
        <v>Ishan Sharma</v>
      </c>
      <c r="B13" s="5" t="str">
        <f>VLOOKUP($A13,Sheet1!$A$2:$D$29,3,false)</f>
        <v>Headphones</v>
      </c>
      <c r="C13" s="5">
        <f>VLOOKUP($A13,Sheet1!$A$2:$D$29,4,false)</f>
        <v>200</v>
      </c>
      <c r="E13" s="5" t="str">
        <f>IFERROR(__xludf.DUMMYFUNCTION("""COMPUTED_VALUE"""),"Arjun Malhotra")</f>
        <v>Arjun Malhotra</v>
      </c>
      <c r="F13" s="5" t="str">
        <f>VLOOKUP($E13,Sheet1!$A$2:$G$29,3,false)</f>
        <v>Laptops</v>
      </c>
      <c r="G13" s="5">
        <f>VLOOKUP($E13,Sheet1!$A$2:$G$29,7,false)</f>
        <v>2850</v>
      </c>
    </row>
    <row r="14">
      <c r="A14" s="5" t="str">
        <f>IFERROR(__xludf.DUMMYFUNCTION("""COMPUTED_VALUE"""),"Ishan Reddy")</f>
        <v>Ishan Reddy</v>
      </c>
      <c r="B14" s="5" t="str">
        <f>VLOOKUP($A14,Sheet1!$A$2:$D$29,3,false)</f>
        <v>Headphones</v>
      </c>
      <c r="C14" s="5">
        <f>VLOOKUP($A14,Sheet1!$A$2:$D$29,4,false)</f>
        <v>200</v>
      </c>
      <c r="E14" s="5" t="str">
        <f>IFERROR(__xludf.DUMMYFUNCTION("""COMPUTED_VALUE"""),"Kabir Singh")</f>
        <v>Kabir Singh</v>
      </c>
      <c r="F14" s="5" t="str">
        <f>VLOOKUP($E14,Sheet1!$A$2:$G$29,3,false)</f>
        <v>Laptops</v>
      </c>
      <c r="G14" s="5">
        <f>VLOOKUP($E14,Sheet1!$A$2:$G$29,7,false)</f>
        <v>2700</v>
      </c>
    </row>
    <row r="15">
      <c r="A15" s="5" t="str">
        <f>IFERROR(__xludf.DUMMYFUNCTION("""COMPUTED_VALUE"""),"Saanvi Gupta")</f>
        <v>Saanvi Gupta</v>
      </c>
      <c r="B15" s="5" t="str">
        <f>VLOOKUP($A15,Sheet1!$A$2:$D$29,3,false)</f>
        <v>Headphones</v>
      </c>
      <c r="C15" s="5">
        <f>VLOOKUP($A15,Sheet1!$A$2:$D$29,4,false)</f>
        <v>190</v>
      </c>
      <c r="E15" s="5" t="str">
        <f>IFERROR(__xludf.DUMMYFUNCTION("""COMPUTED_VALUE"""),"Advik Patel")</f>
        <v>Advik Patel</v>
      </c>
      <c r="F15" s="5" t="str">
        <f>VLOOKUP($E15,Sheet1!$A$2:$G$29,3,false)</f>
        <v>Laptops</v>
      </c>
      <c r="G15" s="5">
        <f>VLOOKUP($E15,Sheet1!$A$2:$G$29,7,false)</f>
        <v>2550</v>
      </c>
    </row>
  </sheetData>
  <drawing r:id="rId1"/>
</worksheet>
</file>