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2" i="1"/>
  <c r="E13"/>
  <c r="E12"/>
  <c r="D12"/>
  <c r="E11"/>
  <c r="E23" l="1"/>
  <c r="E19"/>
  <c r="E18"/>
  <c r="E17"/>
  <c r="E68" s="1"/>
  <c r="E25"/>
  <c r="E21"/>
  <c r="E66" s="1"/>
  <c r="E22"/>
  <c r="E67" s="1"/>
  <c r="E28" l="1"/>
  <c r="E20"/>
  <c r="E51" s="1"/>
  <c r="E31"/>
  <c r="E65"/>
  <c r="E70" s="1"/>
  <c r="E81" s="1"/>
  <c r="E27"/>
  <c r="E37" s="1"/>
  <c r="E34"/>
  <c r="E33"/>
  <c r="E71" l="1"/>
  <c r="E76"/>
  <c r="E74"/>
  <c r="E75"/>
  <c r="E48"/>
  <c r="E52" s="1"/>
  <c r="E54" s="1"/>
  <c r="E47"/>
  <c r="E24"/>
  <c r="E30" s="1"/>
  <c r="E38" s="1"/>
  <c r="E42"/>
  <c r="E73"/>
  <c r="E39"/>
  <c r="E44"/>
  <c r="E72"/>
  <c r="E29"/>
  <c r="E36"/>
  <c r="E35"/>
  <c r="E78" l="1"/>
  <c r="E79" s="1"/>
  <c r="E82" s="1"/>
  <c r="E50"/>
  <c r="E43"/>
  <c r="E32"/>
  <c r="E45" s="1"/>
  <c r="E49"/>
  <c r="E53"/>
  <c r="E40" l="1"/>
  <c r="E41" s="1"/>
  <c r="E46"/>
  <c r="E83"/>
</calcChain>
</file>

<file path=xl/sharedStrings.xml><?xml version="1.0" encoding="utf-8"?>
<sst xmlns="http://schemas.openxmlformats.org/spreadsheetml/2006/main" count="165" uniqueCount="115">
  <si>
    <t>Legends</t>
  </si>
  <si>
    <t>ALL DRUGS</t>
  </si>
  <si>
    <t>EVENT</t>
  </si>
  <si>
    <t>ALL EVENTS</t>
  </si>
  <si>
    <t>TOTAL</t>
  </si>
  <si>
    <t>DRUG I</t>
  </si>
  <si>
    <t>EVENT 1</t>
  </si>
  <si>
    <t>A</t>
  </si>
  <si>
    <t>B</t>
  </si>
  <si>
    <t>C</t>
  </si>
  <si>
    <t>D</t>
  </si>
  <si>
    <t>A+B</t>
  </si>
  <si>
    <t>C+D</t>
  </si>
  <si>
    <t>A+C</t>
  </si>
  <si>
    <t>B+D</t>
  </si>
  <si>
    <t>A+B+C+D</t>
  </si>
  <si>
    <t>Input Values in below table</t>
  </si>
  <si>
    <t>DRUG of Interest</t>
  </si>
  <si>
    <t>PRR</t>
  </si>
  <si>
    <t>Fields</t>
  </si>
  <si>
    <t>Notation</t>
  </si>
  <si>
    <t xml:space="preserve">A+B </t>
  </si>
  <si>
    <t>Eij</t>
  </si>
  <si>
    <t>Nij</t>
  </si>
  <si>
    <t>Nij/Eij</t>
  </si>
  <si>
    <t>PRR Lower bound (95% CI)</t>
  </si>
  <si>
    <t>PRR Upper bound (95% CI)</t>
  </si>
  <si>
    <t>Chi-sqr (B)</t>
  </si>
  <si>
    <t>Chi sqr (A)</t>
  </si>
  <si>
    <t>Chi-sqr (C )</t>
  </si>
  <si>
    <t>Chi-sqr (D)</t>
  </si>
  <si>
    <t>Chi-sqr (A+B+C+D)</t>
  </si>
  <si>
    <t>Value</t>
  </si>
  <si>
    <t>PRR (-)</t>
  </si>
  <si>
    <t xml:space="preserve">PRR (+) </t>
  </si>
  <si>
    <t>Chi-sqr</t>
  </si>
  <si>
    <t>Chi-sqr (A)</t>
  </si>
  <si>
    <t>Chi-sqr (C   )</t>
  </si>
  <si>
    <t>Description</t>
  </si>
  <si>
    <t>Observed (A)</t>
  </si>
  <si>
    <t>Expected (A)</t>
  </si>
  <si>
    <t>SE (PRR)</t>
  </si>
  <si>
    <t>Standard Error (PRR)</t>
  </si>
  <si>
    <t>ROR</t>
  </si>
  <si>
    <t>Standard Error (ROR)</t>
  </si>
  <si>
    <t>SE (ROR)</t>
  </si>
  <si>
    <t>ROR Lower bound (95% CI)</t>
  </si>
  <si>
    <t>ROR (-)</t>
  </si>
  <si>
    <t>ROR (+)</t>
  </si>
  <si>
    <t>ROR Upper bound (95% CI)</t>
  </si>
  <si>
    <t>Yule's Q</t>
  </si>
  <si>
    <t>LI 95 (Q)</t>
  </si>
  <si>
    <t>Standard Error (Q)</t>
  </si>
  <si>
    <t>SE (yule's Q)</t>
  </si>
  <si>
    <t>LI 95 (Q) -</t>
  </si>
  <si>
    <t>LI 95 (Q) +</t>
  </si>
  <si>
    <t>Chi-sqr (w Yates)</t>
  </si>
  <si>
    <t>Poisson Probability (p)</t>
  </si>
  <si>
    <t>p</t>
  </si>
  <si>
    <t>Observed/Expected (A)</t>
  </si>
  <si>
    <t>Expected (B)</t>
  </si>
  <si>
    <t xml:space="preserve">Expected ( C ) </t>
  </si>
  <si>
    <t>Expected (D)</t>
  </si>
  <si>
    <t>Exp (B)</t>
  </si>
  <si>
    <t>Exp (D)</t>
  </si>
  <si>
    <t>Exp (C  )</t>
  </si>
  <si>
    <t>Statistical Measures</t>
  </si>
  <si>
    <t>Q&gt;0</t>
  </si>
  <si>
    <t>Chi sqr (A) (yates corr)</t>
  </si>
  <si>
    <t>Chi-sqr (B)  (yates corr)</t>
  </si>
  <si>
    <t>Chi-sqr (C )  (yates corr)</t>
  </si>
  <si>
    <t>Chi-sqr (D)  (yates corr)</t>
  </si>
  <si>
    <t>Chi-sqr (A) w yates</t>
  </si>
  <si>
    <t>Chi-sqr (B) w yates</t>
  </si>
  <si>
    <t>Chi-sqr (C   ) w yates</t>
  </si>
  <si>
    <t>Chi-sqr (D) w yates</t>
  </si>
  <si>
    <t>Chi-sqr (A+B+C+D) Yates</t>
  </si>
  <si>
    <t>S</t>
  </si>
  <si>
    <t>BCPNN computation</t>
  </si>
  <si>
    <t>Alpha 1</t>
  </si>
  <si>
    <t>Alpha</t>
  </si>
  <si>
    <t>Beta 1</t>
  </si>
  <si>
    <t xml:space="preserve">Beta </t>
  </si>
  <si>
    <t>Gamma 11</t>
  </si>
  <si>
    <t>ϒ</t>
  </si>
  <si>
    <t>α</t>
  </si>
  <si>
    <t>β</t>
  </si>
  <si>
    <r>
      <t>ϒ</t>
    </r>
    <r>
      <rPr>
        <vertAlign val="subscript"/>
        <sz val="11"/>
        <color theme="1"/>
        <rFont val="Calibri"/>
        <family val="2"/>
        <scheme val="minor"/>
      </rPr>
      <t>11</t>
    </r>
  </si>
  <si>
    <r>
      <t>α</t>
    </r>
    <r>
      <rPr>
        <vertAlign val="subscript"/>
        <sz val="11"/>
        <color theme="1"/>
        <rFont val="Calibri"/>
        <family val="2"/>
      </rPr>
      <t>1</t>
    </r>
  </si>
  <si>
    <r>
      <t>β</t>
    </r>
    <r>
      <rPr>
        <vertAlign val="subscript"/>
        <sz val="11"/>
        <color theme="1"/>
        <rFont val="Calibri"/>
        <family val="2"/>
        <scheme val="minor"/>
      </rPr>
      <t>1</t>
    </r>
  </si>
  <si>
    <t>Assume below given values</t>
  </si>
  <si>
    <t>Total Number of Reports</t>
  </si>
  <si>
    <r>
      <t>C</t>
    </r>
    <r>
      <rPr>
        <vertAlign val="subscript"/>
        <sz val="11"/>
        <color theme="1"/>
        <rFont val="Calibri"/>
        <family val="2"/>
        <scheme val="minor"/>
      </rPr>
      <t>x</t>
    </r>
  </si>
  <si>
    <t>Total number of drug reports</t>
  </si>
  <si>
    <t>Total number of event reports</t>
  </si>
  <si>
    <r>
      <t>C</t>
    </r>
    <r>
      <rPr>
        <vertAlign val="subscript"/>
        <sz val="11"/>
        <color theme="1"/>
        <rFont val="Calibri"/>
        <family val="2"/>
        <scheme val="minor"/>
      </rPr>
      <t>y</t>
    </r>
  </si>
  <si>
    <t>Total number of D-E reports</t>
  </si>
  <si>
    <r>
      <t>C</t>
    </r>
    <r>
      <rPr>
        <vertAlign val="subscript"/>
        <sz val="11"/>
        <color theme="1"/>
        <rFont val="Calibri"/>
        <family val="2"/>
        <scheme val="minor"/>
      </rPr>
      <t>xy</t>
    </r>
  </si>
  <si>
    <t>Gamma</t>
  </si>
  <si>
    <t>Posterior probability of Drug-X listed on report</t>
  </si>
  <si>
    <t>Posterior probability of Event-Y listed on report</t>
  </si>
  <si>
    <t>Posterior probability of X-Y listed on report</t>
  </si>
  <si>
    <t>E{p(x)}</t>
  </si>
  <si>
    <t>E{p(y)}</t>
  </si>
  <si>
    <t>E{p(xy)}</t>
  </si>
  <si>
    <t>Expected Value (IC)</t>
  </si>
  <si>
    <t>V(Px)</t>
  </si>
  <si>
    <t>V(Py)</t>
  </si>
  <si>
    <t>V(Pxy)</t>
  </si>
  <si>
    <t>V(IC)</t>
  </si>
  <si>
    <t>SQRT (V (IC))</t>
  </si>
  <si>
    <t>Lower bound IC (95% CI)</t>
  </si>
  <si>
    <t>Upper Bound IC (95%)</t>
  </si>
  <si>
    <t>From A, B, C, D</t>
  </si>
  <si>
    <t>Computed parameters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</si>
</sst>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/>
    <xf numFmtId="0" fontId="0" fillId="0" borderId="0" xfId="0" applyAlignment="1">
      <alignment vertical="top"/>
    </xf>
    <xf numFmtId="0" fontId="0" fillId="10" borderId="0" xfId="0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10" borderId="0" xfId="0" applyFont="1" applyFill="1"/>
    <xf numFmtId="0" fontId="0" fillId="7" borderId="0" xfId="0" applyFill="1"/>
    <xf numFmtId="0" fontId="1" fillId="7" borderId="0" xfId="0" applyFont="1" applyFill="1" applyAlignment="1">
      <alignment horizontal="left"/>
    </xf>
    <xf numFmtId="0" fontId="0" fillId="9" borderId="0" xfId="0" applyFill="1"/>
    <xf numFmtId="0" fontId="1" fillId="9" borderId="0" xfId="0" applyFont="1" applyFill="1" applyAlignment="1">
      <alignment horizontal="left"/>
    </xf>
    <xf numFmtId="0" fontId="0" fillId="8" borderId="0" xfId="0" applyFill="1"/>
    <xf numFmtId="0" fontId="0" fillId="2" borderId="0" xfId="0" applyFill="1"/>
    <xf numFmtId="0" fontId="0" fillId="11" borderId="0" xfId="0" applyFill="1"/>
    <xf numFmtId="0" fontId="1" fillId="11" borderId="0" xfId="0" applyFont="1" applyFill="1" applyAlignment="1">
      <alignment horizontal="left"/>
    </xf>
    <xf numFmtId="0" fontId="2" fillId="0" borderId="0" xfId="0" applyFont="1"/>
    <xf numFmtId="0" fontId="0" fillId="12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8" borderId="0" xfId="0" applyFont="1" applyFill="1" applyAlignment="1">
      <alignment horizontal="left"/>
    </xf>
    <xf numFmtId="0" fontId="0" fillId="6" borderId="0" xfId="0" applyFont="1" applyFill="1"/>
    <xf numFmtId="0" fontId="0" fillId="0" borderId="0" xfId="0" applyAlignment="1">
      <alignment vertical="top"/>
    </xf>
    <xf numFmtId="0" fontId="1" fillId="7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83"/>
  <sheetViews>
    <sheetView tabSelected="1" workbookViewId="0">
      <selection activeCell="F21" sqref="F21:G21"/>
    </sheetView>
  </sheetViews>
  <sheetFormatPr defaultRowHeight="15"/>
  <cols>
    <col min="3" max="3" customWidth="true" width="43.140625" collapsed="true"/>
    <col min="4" max="4" customWidth="true" width="19.7109375" collapsed="true"/>
    <col min="5" max="5" customWidth="true" width="18.140625" collapsed="true"/>
    <col min="6" max="6" customWidth="true" width="22.5703125" collapsed="true"/>
    <col min="7" max="7" customWidth="true" width="64.140625" collapsed="true"/>
  </cols>
  <sheetData>
    <row r="1" spans="3:7">
      <c r="C1" s="2" t="s">
        <v>0</v>
      </c>
    </row>
    <row r="2" spans="3:7">
      <c r="C2" s="4"/>
      <c r="D2" s="5" t="s">
        <v>6</v>
      </c>
      <c r="E2" s="5" t="s">
        <v>3</v>
      </c>
      <c r="F2" s="5" t="s">
        <v>4</v>
      </c>
    </row>
    <row r="3" spans="3:7">
      <c r="C3" s="3" t="s">
        <v>5</v>
      </c>
      <c r="D3" s="1" t="s">
        <v>7</v>
      </c>
      <c r="E3" s="1" t="s">
        <v>8</v>
      </c>
      <c r="F3" s="1" t="s">
        <v>11</v>
      </c>
    </row>
    <row r="4" spans="3:7">
      <c r="C4" s="3" t="s">
        <v>1</v>
      </c>
      <c r="D4" s="1" t="s">
        <v>9</v>
      </c>
      <c r="E4" s="1" t="s">
        <v>10</v>
      </c>
      <c r="F4" s="1" t="s">
        <v>12</v>
      </c>
    </row>
    <row r="5" spans="3:7">
      <c r="C5" s="3" t="s">
        <v>4</v>
      </c>
      <c r="D5" s="1" t="s">
        <v>13</v>
      </c>
      <c r="E5" s="1" t="s">
        <v>14</v>
      </c>
      <c r="F5" s="1" t="s">
        <v>15</v>
      </c>
    </row>
    <row r="7" spans="3:7">
      <c r="C7" s="3" t="s">
        <v>16</v>
      </c>
    </row>
    <row r="10" spans="3:7">
      <c r="C10" s="7"/>
      <c r="D10" s="7" t="s">
        <v>2</v>
      </c>
      <c r="E10" s="7" t="s">
        <v>3</v>
      </c>
      <c r="F10" s="7" t="s">
        <v>4</v>
      </c>
    </row>
    <row r="11" spans="3:7">
      <c r="C11" s="6" t="s">
        <v>17</v>
      </c>
      <c r="D11" t="n">
        <v>874.0</v>
      </c>
      <c r="E11" s="8">
        <f>(F11-D11)</f>
        <v>350</v>
      </c>
      <c r="F11" t="n">
        <v>29140.0</v>
      </c>
    </row>
    <row r="12" spans="3:7">
      <c r="C12" s="6" t="s">
        <v>1</v>
      </c>
      <c r="D12" s="8">
        <f>(D13-D11)</f>
        <v>450</v>
      </c>
      <c r="E12" s="8">
        <f>(F13-(D11+D12+E11))</f>
        <v>12000</v>
      </c>
      <c r="F12" s="9">
        <f>(D12+E12)</f>
        <v>12450</v>
      </c>
    </row>
    <row r="13" spans="3:7">
      <c r="C13" s="6" t="s">
        <v>4</v>
      </c>
      <c r="D13" t="n">
        <v>169318.0</v>
      </c>
      <c r="E13" s="9">
        <f>(E11+E12)</f>
        <v>12350</v>
      </c>
      <c r="F13" t="n">
        <v>5726581.0</v>
      </c>
    </row>
    <row r="16" spans="3:7">
      <c r="C16" s="10" t="s">
        <v>19</v>
      </c>
      <c r="D16" s="10" t="s">
        <v>20</v>
      </c>
      <c r="E16" s="10" t="s">
        <v>32</v>
      </c>
      <c r="F16" s="36" t="s">
        <v>38</v>
      </c>
      <c r="G16" s="36"/>
    </row>
    <row r="17" spans="2:7">
      <c r="B17" t="s">
        <v>77</v>
      </c>
      <c r="C17" t="s">
        <v>7</v>
      </c>
      <c r="D17" t="s">
        <v>7</v>
      </c>
      <c r="E17" s="13">
        <f>D11</f>
        <v>100</v>
      </c>
      <c r="F17" s="35"/>
      <c r="G17" s="35"/>
    </row>
    <row r="18" spans="2:7">
      <c r="B18" t="s">
        <v>77</v>
      </c>
      <c r="C18" t="s">
        <v>8</v>
      </c>
      <c r="D18" t="s">
        <v>8</v>
      </c>
      <c r="E18" s="14">
        <f>E11</f>
        <v>350</v>
      </c>
      <c r="F18" s="35"/>
      <c r="G18" s="35"/>
    </row>
    <row r="19" spans="2:7">
      <c r="B19" t="s">
        <v>77</v>
      </c>
      <c r="C19" t="s">
        <v>9</v>
      </c>
      <c r="D19" t="s">
        <v>9</v>
      </c>
      <c r="E19" s="13">
        <f>D12</f>
        <v>450</v>
      </c>
      <c r="F19" s="35"/>
      <c r="G19" s="35"/>
    </row>
    <row r="20" spans="2:7">
      <c r="B20" t="s">
        <v>77</v>
      </c>
      <c r="C20" t="s">
        <v>10</v>
      </c>
      <c r="D20" t="s">
        <v>10</v>
      </c>
      <c r="E20" s="14">
        <f>E12</f>
        <v>12000</v>
      </c>
      <c r="F20" s="35"/>
      <c r="G20" s="35"/>
    </row>
    <row r="21" spans="2:7">
      <c r="C21" t="s">
        <v>11</v>
      </c>
      <c r="D21" t="s">
        <v>21</v>
      </c>
      <c r="E21" s="13">
        <f>F11</f>
        <v>450</v>
      </c>
      <c r="F21" s="35"/>
      <c r="G21" s="35"/>
    </row>
    <row r="22" spans="2:7">
      <c r="C22" t="s">
        <v>13</v>
      </c>
      <c r="D22" t="s">
        <v>13</v>
      </c>
      <c r="E22" s="14">
        <f>D13</f>
        <v>550</v>
      </c>
      <c r="F22" s="35"/>
      <c r="G22" s="35"/>
    </row>
    <row r="23" spans="2:7">
      <c r="C23" t="s">
        <v>12</v>
      </c>
      <c r="D23" t="s">
        <v>12</v>
      </c>
      <c r="E23" s="14">
        <f>D12+E12</f>
        <v>12450</v>
      </c>
      <c r="F23" s="11"/>
      <c r="G23" s="11"/>
    </row>
    <row r="24" spans="2:7">
      <c r="C24" t="s">
        <v>14</v>
      </c>
      <c r="D24" t="s">
        <v>14</v>
      </c>
      <c r="E24" s="14">
        <f>E18+E20</f>
        <v>12350</v>
      </c>
      <c r="F24" s="11"/>
      <c r="G24" s="11"/>
    </row>
    <row r="25" spans="2:7">
      <c r="B25" t="s">
        <v>77</v>
      </c>
      <c r="C25" t="s">
        <v>15</v>
      </c>
      <c r="D25" t="s">
        <v>15</v>
      </c>
      <c r="E25" s="13">
        <f>F13</f>
        <v>12900</v>
      </c>
      <c r="F25" s="35"/>
      <c r="G25" s="35"/>
    </row>
    <row r="26" spans="2:7">
      <c r="C26" s="17" t="s">
        <v>66</v>
      </c>
      <c r="D26" s="12"/>
      <c r="E26" s="15"/>
      <c r="F26" s="35"/>
      <c r="G26" s="35"/>
    </row>
    <row r="27" spans="2:7">
      <c r="B27" t="s">
        <v>77</v>
      </c>
      <c r="C27" s="23" t="s">
        <v>40</v>
      </c>
      <c r="D27" s="23" t="s">
        <v>22</v>
      </c>
      <c r="E27" s="14">
        <f>E21*E22/E25</f>
        <v>19.186046511627907</v>
      </c>
      <c r="F27" s="35"/>
      <c r="G27" s="35"/>
    </row>
    <row r="28" spans="2:7">
      <c r="B28" t="s">
        <v>77</v>
      </c>
      <c r="C28" s="23" t="s">
        <v>39</v>
      </c>
      <c r="D28" s="23" t="s">
        <v>23</v>
      </c>
      <c r="E28" s="14">
        <f>E17</f>
        <v>100</v>
      </c>
      <c r="F28" s="35"/>
      <c r="G28" s="35"/>
    </row>
    <row r="29" spans="2:7">
      <c r="B29" t="s">
        <v>77</v>
      </c>
      <c r="C29" s="23" t="s">
        <v>59</v>
      </c>
      <c r="D29" s="23" t="s">
        <v>24</v>
      </c>
      <c r="E29" s="14">
        <f>E28/E27</f>
        <v>5.2121212121212119</v>
      </c>
      <c r="F29" s="35"/>
      <c r="G29" s="35"/>
    </row>
    <row r="30" spans="2:7">
      <c r="C30" s="23" t="s">
        <v>60</v>
      </c>
      <c r="D30" s="23" t="s">
        <v>63</v>
      </c>
      <c r="E30" s="14">
        <f>E21*E24/E25</f>
        <v>430.81395348837208</v>
      </c>
      <c r="F30" s="11"/>
      <c r="G30" s="11"/>
    </row>
    <row r="31" spans="2:7">
      <c r="C31" s="23" t="s">
        <v>61</v>
      </c>
      <c r="D31" s="23" t="s">
        <v>65</v>
      </c>
      <c r="E31" s="14">
        <f>E23*E22/E25</f>
        <v>530.81395348837214</v>
      </c>
      <c r="F31" s="11"/>
      <c r="G31" s="11"/>
    </row>
    <row r="32" spans="2:7">
      <c r="C32" s="23" t="s">
        <v>62</v>
      </c>
      <c r="D32" s="23" t="s">
        <v>64</v>
      </c>
      <c r="E32" s="14">
        <f>E23*E24/E25</f>
        <v>11919.186046511628</v>
      </c>
      <c r="F32" s="11"/>
      <c r="G32" s="11"/>
    </row>
    <row r="33" spans="2:8">
      <c r="B33" t="s">
        <v>77</v>
      </c>
      <c r="C33" s="22" t="s">
        <v>18</v>
      </c>
      <c r="D33" s="22" t="s">
        <v>18</v>
      </c>
      <c r="E33" s="16">
        <f>(E17*E23)/(E19*E21)</f>
        <v>6.1481481481481479</v>
      </c>
      <c r="F33" s="35"/>
      <c r="G33" s="35"/>
    </row>
    <row r="34" spans="2:8">
      <c r="C34" s="22" t="s">
        <v>42</v>
      </c>
      <c r="D34" s="22" t="s">
        <v>41</v>
      </c>
      <c r="E34" s="16">
        <f>SQRT((1/E17)+(1/E19)-(1/E21)-(1/E23))</f>
        <v>9.9597583880631557E-2</v>
      </c>
      <c r="F34" s="35"/>
      <c r="G34" s="35"/>
    </row>
    <row r="35" spans="2:8">
      <c r="B35" t="s">
        <v>77</v>
      </c>
      <c r="C35" s="22" t="s">
        <v>25</v>
      </c>
      <c r="D35" s="22" t="s">
        <v>33</v>
      </c>
      <c r="E35" s="16">
        <f>E33/EXP(1.96*E34)</f>
        <v>5.0578407245623511</v>
      </c>
      <c r="F35" s="35"/>
      <c r="G35" s="35"/>
      <c r="H35" s="11"/>
    </row>
    <row r="36" spans="2:8">
      <c r="B36" t="s">
        <v>77</v>
      </c>
      <c r="C36" s="22" t="s">
        <v>26</v>
      </c>
      <c r="D36" s="22" t="s">
        <v>34</v>
      </c>
      <c r="E36" s="16">
        <f>E33*EXP(1.96*E34)</f>
        <v>7.4734907068170413</v>
      </c>
      <c r="F36" s="35"/>
      <c r="G36" s="35"/>
    </row>
    <row r="37" spans="2:8">
      <c r="B37" t="s">
        <v>77</v>
      </c>
      <c r="C37" s="18" t="s">
        <v>28</v>
      </c>
      <c r="D37" s="18" t="s">
        <v>36</v>
      </c>
      <c r="E37" s="19">
        <f>((E17-E27)^2)/E27</f>
        <v>340.39816772374911</v>
      </c>
      <c r="F37" s="35"/>
      <c r="G37" s="35"/>
    </row>
    <row r="38" spans="2:8">
      <c r="B38" t="s">
        <v>77</v>
      </c>
      <c r="C38" s="18" t="s">
        <v>27</v>
      </c>
      <c r="D38" s="18" t="s">
        <v>27</v>
      </c>
      <c r="E38" s="19">
        <f>((E18-E30)^2)/E30</f>
        <v>15.159432570693275</v>
      </c>
      <c r="F38" s="35"/>
      <c r="G38" s="35"/>
    </row>
    <row r="39" spans="2:8">
      <c r="B39" t="s">
        <v>77</v>
      </c>
      <c r="C39" s="18" t="s">
        <v>29</v>
      </c>
      <c r="D39" s="18" t="s">
        <v>37</v>
      </c>
      <c r="E39" s="19">
        <f>((E19-E31)^2)/E31</f>
        <v>12.303548230978896</v>
      </c>
      <c r="F39" s="35"/>
      <c r="G39" s="35"/>
    </row>
    <row r="40" spans="2:8">
      <c r="B40" t="s">
        <v>77</v>
      </c>
      <c r="C40" s="18" t="s">
        <v>30</v>
      </c>
      <c r="D40" s="18" t="s">
        <v>30</v>
      </c>
      <c r="E40" s="19">
        <f>((E20-E32)^2)/E32</f>
        <v>0.54793129773590221</v>
      </c>
      <c r="F40" s="35"/>
      <c r="G40" s="35"/>
    </row>
    <row r="41" spans="2:8">
      <c r="B41" t="s">
        <v>77</v>
      </c>
      <c r="C41" s="18" t="s">
        <v>31</v>
      </c>
      <c r="D41" s="18" t="s">
        <v>35</v>
      </c>
      <c r="E41" s="19">
        <f>SUM(E37:E40)</f>
        <v>368.40907982315719</v>
      </c>
      <c r="F41" s="35"/>
      <c r="G41" s="35"/>
    </row>
    <row r="42" spans="2:8">
      <c r="C42" s="20" t="s">
        <v>68</v>
      </c>
      <c r="D42" s="20" t="s">
        <v>72</v>
      </c>
      <c r="E42" s="21">
        <f>((ABS(E17-E27)-0.5)^2)/E27</f>
        <v>336.19907681465821</v>
      </c>
      <c r="F42" s="11"/>
      <c r="G42" s="11"/>
    </row>
    <row r="43" spans="2:8">
      <c r="C43" s="20" t="s">
        <v>69</v>
      </c>
      <c r="D43" s="20" t="s">
        <v>73</v>
      </c>
      <c r="E43" s="21">
        <f>((ABS(E18-E30)-0.5)^2)/E30</f>
        <v>14.972428522110279</v>
      </c>
      <c r="F43" s="11"/>
      <c r="G43" s="11"/>
    </row>
    <row r="44" spans="2:8">
      <c r="C44" s="20" t="s">
        <v>70</v>
      </c>
      <c r="D44" s="20" t="s">
        <v>74</v>
      </c>
      <c r="E44" s="21">
        <f>((ABS(E19-E31)-0.5)^2)/E31</f>
        <v>12.15177386077079</v>
      </c>
      <c r="F44" s="11"/>
      <c r="G44" s="11"/>
    </row>
    <row r="45" spans="2:8">
      <c r="C45" s="20" t="s">
        <v>71</v>
      </c>
      <c r="D45" s="20" t="s">
        <v>75</v>
      </c>
      <c r="E45" s="21">
        <f>((ABS(E20-E32)-0.5)^2)/E32</f>
        <v>0.54117211525699882</v>
      </c>
      <c r="F45" s="11"/>
      <c r="G45" s="11"/>
    </row>
    <row r="46" spans="2:8">
      <c r="B46" t="s">
        <v>77</v>
      </c>
      <c r="C46" s="20" t="s">
        <v>76</v>
      </c>
      <c r="D46" s="20" t="s">
        <v>56</v>
      </c>
      <c r="E46" s="21">
        <f>SUM(E42:E45)</f>
        <v>363.86445131279629</v>
      </c>
      <c r="F46" s="11"/>
      <c r="G46" s="11"/>
    </row>
    <row r="47" spans="2:8">
      <c r="B47" t="s">
        <v>77</v>
      </c>
      <c r="C47" s="24" t="s">
        <v>43</v>
      </c>
      <c r="D47" s="24" t="s">
        <v>43</v>
      </c>
      <c r="E47" s="25">
        <f>(E17*E20)/(E18*E19)</f>
        <v>7.6190476190476186</v>
      </c>
      <c r="F47" s="35"/>
      <c r="G47" s="35"/>
    </row>
    <row r="48" spans="2:8">
      <c r="C48" s="24" t="s">
        <v>44</v>
      </c>
      <c r="D48" s="24" t="s">
        <v>45</v>
      </c>
      <c r="E48" s="25">
        <f>SQRT((1/E17)+(1/E18)+(1/E19)+(1/E20))</f>
        <v>0.12313690922180243</v>
      </c>
      <c r="F48" s="35"/>
      <c r="G48" s="35"/>
    </row>
    <row r="49" spans="1:7">
      <c r="B49" t="s">
        <v>77</v>
      </c>
      <c r="C49" s="24" t="s">
        <v>46</v>
      </c>
      <c r="D49" s="24" t="s">
        <v>47</v>
      </c>
      <c r="E49" s="25">
        <f>E47/EXP(1.96*E48)</f>
        <v>5.9852794846334376</v>
      </c>
      <c r="F49" s="35"/>
      <c r="G49" s="35"/>
    </row>
    <row r="50" spans="1:7">
      <c r="B50" t="s">
        <v>77</v>
      </c>
      <c r="C50" s="24" t="s">
        <v>49</v>
      </c>
      <c r="D50" s="24" t="s">
        <v>48</v>
      </c>
      <c r="E50" s="25">
        <f>E47*EXP(1.96*E48)</f>
        <v>9.6987762677335354</v>
      </c>
      <c r="F50" s="35"/>
      <c r="G50" s="35"/>
    </row>
    <row r="51" spans="1:7">
      <c r="B51" t="s">
        <v>77</v>
      </c>
      <c r="C51" s="18" t="s">
        <v>50</v>
      </c>
      <c r="D51" s="18" t="s">
        <v>67</v>
      </c>
      <c r="E51" s="19">
        <f>(E17*E20-E18*E19)/(E17*E20+E18*E19)</f>
        <v>0.76795580110497241</v>
      </c>
      <c r="F51" s="35"/>
      <c r="G51" s="35"/>
    </row>
    <row r="52" spans="1:7">
      <c r="C52" s="18" t="s">
        <v>52</v>
      </c>
      <c r="D52" s="18" t="s">
        <v>53</v>
      </c>
      <c r="E52" s="19">
        <f>(0.5*(1-E51^2))*SQRT(E48)</f>
        <v>7.1979072727591104E-2</v>
      </c>
      <c r="F52" s="11"/>
      <c r="G52" s="11"/>
    </row>
    <row r="53" spans="1:7">
      <c r="B53" t="s">
        <v>77</v>
      </c>
      <c r="C53" s="18" t="s">
        <v>51</v>
      </c>
      <c r="D53" s="18" t="s">
        <v>54</v>
      </c>
      <c r="E53" s="19">
        <f>E51-1.96*E52</f>
        <v>0.62687681855889388</v>
      </c>
      <c r="F53" s="35"/>
      <c r="G53" s="35"/>
    </row>
    <row r="54" spans="1:7">
      <c r="B54" t="s">
        <v>77</v>
      </c>
      <c r="C54" s="18" t="s">
        <v>51</v>
      </c>
      <c r="D54" s="18" t="s">
        <v>55</v>
      </c>
      <c r="E54" s="19">
        <f>E51+1.96*E52</f>
        <v>0.90903478365105095</v>
      </c>
    </row>
    <row r="55" spans="1:7">
      <c r="C55" t="s">
        <v>57</v>
      </c>
      <c r="D55" t="s">
        <v>58</v>
      </c>
    </row>
    <row r="56" spans="1:7">
      <c r="E56" s="16"/>
    </row>
    <row r="57" spans="1:7">
      <c r="B57" s="7"/>
      <c r="C57" s="7" t="s">
        <v>78</v>
      </c>
      <c r="D57" s="7"/>
      <c r="E57" s="7"/>
    </row>
    <row r="58" spans="1:7">
      <c r="A58" s="27"/>
      <c r="B58" s="27"/>
      <c r="C58" s="28" t="s">
        <v>90</v>
      </c>
      <c r="D58" s="27"/>
      <c r="E58" s="27"/>
    </row>
    <row r="59" spans="1:7" ht="18">
      <c r="C59" s="31" t="s">
        <v>79</v>
      </c>
      <c r="D59" s="26" t="s">
        <v>88</v>
      </c>
      <c r="E59" s="33">
        <v>1</v>
      </c>
    </row>
    <row r="60" spans="1:7">
      <c r="C60" s="31" t="s">
        <v>80</v>
      </c>
      <c r="D60" s="26" t="s">
        <v>85</v>
      </c>
      <c r="E60" s="32">
        <v>2</v>
      </c>
    </row>
    <row r="61" spans="1:7" ht="18">
      <c r="C61" s="31" t="s">
        <v>81</v>
      </c>
      <c r="D61" s="31" t="s">
        <v>89</v>
      </c>
      <c r="E61" s="33">
        <v>1</v>
      </c>
    </row>
    <row r="62" spans="1:7">
      <c r="C62" s="31" t="s">
        <v>82</v>
      </c>
      <c r="D62" s="31" t="s">
        <v>86</v>
      </c>
      <c r="E62" s="32">
        <v>2</v>
      </c>
    </row>
    <row r="63" spans="1:7" ht="18">
      <c r="C63" s="31" t="s">
        <v>83</v>
      </c>
      <c r="D63" s="31" t="s">
        <v>87</v>
      </c>
      <c r="E63" s="33">
        <v>1</v>
      </c>
    </row>
    <row r="64" spans="1:7">
      <c r="C64" s="34" t="s">
        <v>113</v>
      </c>
      <c r="D64" s="31"/>
      <c r="E64" s="31"/>
    </row>
    <row r="65" spans="3:5">
      <c r="C65" s="31" t="s">
        <v>91</v>
      </c>
      <c r="D65" s="31" t="s">
        <v>9</v>
      </c>
      <c r="E65" s="33">
        <f>E25</f>
        <v>12900</v>
      </c>
    </row>
    <row r="66" spans="3:5" ht="18">
      <c r="C66" s="31" t="s">
        <v>93</v>
      </c>
      <c r="D66" s="31" t="s">
        <v>92</v>
      </c>
      <c r="E66" s="32">
        <f>E21</f>
        <v>450</v>
      </c>
    </row>
    <row r="67" spans="3:5" ht="18">
      <c r="C67" s="31" t="s">
        <v>94</v>
      </c>
      <c r="D67" s="31" t="s">
        <v>95</v>
      </c>
      <c r="E67" s="33">
        <f>E22</f>
        <v>550</v>
      </c>
    </row>
    <row r="68" spans="3:5" ht="18">
      <c r="C68" s="31" t="s">
        <v>96</v>
      </c>
      <c r="D68" s="31" t="s">
        <v>97</v>
      </c>
      <c r="E68" s="32">
        <f>E17</f>
        <v>100</v>
      </c>
    </row>
    <row r="69" spans="3:5" ht="18.75">
      <c r="C69" s="34" t="s">
        <v>114</v>
      </c>
      <c r="D69" s="30"/>
      <c r="E69" s="16"/>
    </row>
    <row r="70" spans="3:5">
      <c r="C70" t="s">
        <v>98</v>
      </c>
      <c r="D70" s="31" t="s">
        <v>84</v>
      </c>
      <c r="E70" s="32">
        <f>E63*((E65+E60)*(E65+E62))/((E66+E59)*(E67+E61))</f>
        <v>669.86291403253915</v>
      </c>
    </row>
    <row r="71" spans="3:5">
      <c r="C71" t="s">
        <v>99</v>
      </c>
      <c r="D71" s="31" t="s">
        <v>102</v>
      </c>
      <c r="E71" s="33">
        <f>(E66+E59)/(E65+E60)</f>
        <v>3.4955820802976281E-2</v>
      </c>
    </row>
    <row r="72" spans="3:5">
      <c r="C72" t="s">
        <v>100</v>
      </c>
      <c r="D72" s="31" t="s">
        <v>103</v>
      </c>
      <c r="E72" s="32">
        <f>(E67+E61)/(E65+E62)</f>
        <v>4.2706557122926675E-2</v>
      </c>
    </row>
    <row r="73" spans="3:5">
      <c r="C73" t="s">
        <v>101</v>
      </c>
      <c r="D73" s="31" t="s">
        <v>104</v>
      </c>
      <c r="E73" s="33">
        <f>(E68+E63)/(E65+E70)</f>
        <v>7.4429639149527676E-3</v>
      </c>
    </row>
    <row r="74" spans="3:5">
      <c r="C74" t="s">
        <v>106</v>
      </c>
      <c r="E74" s="33">
        <f>((E66+E60)*(E65-E66+E60-E59))/(((E65+E60)^2)*(E65+E60+1))</f>
        <v>2.6202208342762987E-6</v>
      </c>
    </row>
    <row r="75" spans="3:5">
      <c r="C75" t="s">
        <v>107</v>
      </c>
      <c r="E75" s="32">
        <f>((E67+E62)*(E65-E67+E62-E61))/(((E65+E62)^2)*(E65+E62+1))</f>
        <v>3.1742156391690658E-6</v>
      </c>
    </row>
    <row r="76" spans="3:5">
      <c r="C76" t="s">
        <v>108</v>
      </c>
      <c r="E76" s="33">
        <f>((E68+E63)*(E65-E68+E70-E63))/(((E65+E70)^2)*(E65+E70+1))</f>
        <v>5.4436967272542339E-7</v>
      </c>
    </row>
    <row r="78" spans="3:5">
      <c r="C78" t="s">
        <v>109</v>
      </c>
      <c r="E78" s="29">
        <f>(E74/E71^2)+(E75/E72^2)+(E76/E73^2)</f>
        <v>1.3711332019294635E-2</v>
      </c>
    </row>
    <row r="79" spans="3:5">
      <c r="C79" t="s">
        <v>110</v>
      </c>
      <c r="E79" s="29">
        <f>SQRT(E78)</f>
        <v>0.11709539708841947</v>
      </c>
    </row>
    <row r="80" spans="3:5">
      <c r="E80" s="29"/>
    </row>
    <row r="81" spans="3:5">
      <c r="C81" s="2" t="s">
        <v>105</v>
      </c>
      <c r="D81" s="2"/>
      <c r="E81" s="13">
        <f>LOG((((E68+E63)*(E65+E60)*(E65+E62))/((E65+E70)*(E66+E59)*(E67+E61))),2)</f>
        <v>2.3178150280132019</v>
      </c>
    </row>
    <row r="82" spans="3:5">
      <c r="C82" s="2" t="s">
        <v>111</v>
      </c>
      <c r="D82" s="2"/>
      <c r="E82" s="13">
        <f>E81-1.96*E79</f>
        <v>2.0883080497198998</v>
      </c>
    </row>
    <row r="83" spans="3:5">
      <c r="C83" s="2" t="s">
        <v>112</v>
      </c>
      <c r="D83" s="2"/>
      <c r="E83" s="13">
        <f>E81+1.96*E79</f>
        <v>2.5473220063065041</v>
      </c>
    </row>
  </sheetData>
  <mergeCells count="27">
    <mergeCell ref="F29:G29"/>
    <mergeCell ref="F16:G16"/>
    <mergeCell ref="F17:G17"/>
    <mergeCell ref="F18:G18"/>
    <mergeCell ref="F19:G19"/>
    <mergeCell ref="F20:G20"/>
    <mergeCell ref="F21:G21"/>
    <mergeCell ref="F22:G22"/>
    <mergeCell ref="F25:G25"/>
    <mergeCell ref="F26:G26"/>
    <mergeCell ref="F27:G27"/>
    <mergeCell ref="F28:G28"/>
    <mergeCell ref="F35:G35"/>
    <mergeCell ref="F47:G47"/>
    <mergeCell ref="F48:G48"/>
    <mergeCell ref="F33:G33"/>
    <mergeCell ref="F34:G34"/>
    <mergeCell ref="F36:G36"/>
    <mergeCell ref="F37:G37"/>
    <mergeCell ref="F38:G38"/>
    <mergeCell ref="F39:G39"/>
    <mergeCell ref="F49:G49"/>
    <mergeCell ref="F50:G50"/>
    <mergeCell ref="F51:G51"/>
    <mergeCell ref="F53:G53"/>
    <mergeCell ref="F40:G40"/>
    <mergeCell ref="F41:G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2012-03-15T06:20:41Z</dcterms:created>
  <dc:creator>sharad</dc:creator>
  <lastModifiedBy>ponnappa</lastModifiedBy>
  <dcterms:modified xsi:type="dcterms:W3CDTF">2013-10-28T10:55:24Z</dcterms:modified>
</coreProperties>
</file>