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https://onemsci-my.sharepoint.com/personal/pratik_shah_msci_com/Documents/Desktop/"/>
    </mc:Choice>
  </mc:AlternateContent>
  <xr:revisionPtr revIDLastSave="974" documentId="8_{B67C1DD1-6811-4E79-8C8E-2947922F92CE}" xr6:coauthVersionLast="47" xr6:coauthVersionMax="47" xr10:uidLastSave="{DAAFDF8F-0F6F-430F-90B5-328EB237B56F}"/>
  <bookViews>
    <workbookView xWindow="-120" yWindow="-120" windowWidth="29040" windowHeight="15720" tabRatio="665" xr2:uid="{00000000-000D-0000-FFFF-FFFF00000000}"/>
  </bookViews>
  <sheets>
    <sheet name="Sheet1" sheetId="1" r:id="rId1"/>
    <sheet name="Sheet8" sheetId="9" r:id="rId2"/>
    <sheet name="Sheet9" sheetId="19" r:id="rId3"/>
    <sheet name="Option Writing" sheetId="21" r:id="rId4"/>
    <sheet name="Futures" sheetId="20" r:id="rId5"/>
    <sheet name="Buying" sheetId="22" r:id="rId6"/>
    <sheet name="Sheet5" sheetId="18" r:id="rId7"/>
    <sheet name="Sheet11" sheetId="12" r:id="rId8"/>
    <sheet name="Sheet2" sheetId="2" r:id="rId9"/>
    <sheet name="Sheet3" sheetId="15" r:id="rId10"/>
    <sheet name="Sheet track" sheetId="3" r:id="rId11"/>
    <sheet name="openrule" sheetId="16" r:id="rId12"/>
    <sheet name="Sheet6" sheetId="6" r:id="rId13"/>
    <sheet name="Sheet7" sheetId="7" r:id="rId14"/>
    <sheet name="Sheet12" sheetId="13" r:id="rId15"/>
    <sheet name="per" sheetId="14" r:id="rId16"/>
    <sheet name="Sheet4" sheetId="17" r:id="rId1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7" i="20" l="1"/>
  <c r="R67" i="20" s="1"/>
  <c r="S67" i="20" s="1"/>
  <c r="O67" i="20"/>
  <c r="Q66" i="20"/>
  <c r="R66" i="20" s="1"/>
  <c r="S66" i="20" s="1"/>
  <c r="O66" i="20"/>
  <c r="Q65" i="20"/>
  <c r="R65" i="20" s="1"/>
  <c r="S65" i="20" s="1"/>
  <c r="O65" i="20"/>
  <c r="Q64" i="20"/>
  <c r="R64" i="20" s="1"/>
  <c r="S64" i="20" s="1"/>
  <c r="O64" i="20"/>
  <c r="Q63" i="20"/>
  <c r="R63" i="20" s="1"/>
  <c r="S63" i="20" s="1"/>
  <c r="O63" i="20"/>
  <c r="Q62" i="20"/>
  <c r="R62" i="20" s="1"/>
  <c r="S62" i="20" s="1"/>
  <c r="O62" i="20"/>
  <c r="Q61" i="20"/>
  <c r="R61" i="20" s="1"/>
  <c r="S61" i="20" s="1"/>
  <c r="O61" i="20"/>
  <c r="Q60" i="20"/>
  <c r="R60" i="20" s="1"/>
  <c r="S60" i="20" s="1"/>
  <c r="O60" i="20"/>
  <c r="Q59" i="20"/>
  <c r="R59" i="20" s="1"/>
  <c r="S59" i="20" s="1"/>
  <c r="O59" i="20"/>
  <c r="Q58" i="20"/>
  <c r="O58" i="20"/>
  <c r="Q57" i="20"/>
  <c r="R57" i="20" s="1"/>
  <c r="S57" i="20" s="1"/>
  <c r="O57" i="20"/>
  <c r="H2" i="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F64" i="20"/>
  <c r="G64" i="20" s="1"/>
  <c r="H64" i="20" s="1"/>
  <c r="F62" i="20"/>
  <c r="G62" i="20" s="1"/>
  <c r="H62" i="20" s="1"/>
  <c r="F58" i="20"/>
  <c r="G58" i="20" s="1"/>
  <c r="H58" i="20" s="1"/>
  <c r="F61" i="20"/>
  <c r="G61" i="20" s="1"/>
  <c r="H61" i="20" s="1"/>
  <c r="F59" i="20"/>
  <c r="G59" i="20" s="1"/>
  <c r="H59" i="20" s="1"/>
  <c r="G57" i="20"/>
  <c r="H57" i="20" s="1"/>
  <c r="F57" i="20"/>
  <c r="F65" i="20"/>
  <c r="G65" i="20" s="1"/>
  <c r="H65" i="20" s="1"/>
  <c r="F67" i="20"/>
  <c r="G67" i="20" s="1"/>
  <c r="H67" i="20" s="1"/>
  <c r="F60" i="20"/>
  <c r="G60" i="20" s="1"/>
  <c r="H60" i="20" s="1"/>
  <c r="F66" i="20"/>
  <c r="G66" i="20" s="1"/>
  <c r="H66" i="20" s="1"/>
  <c r="D67" i="20"/>
  <c r="F63" i="20"/>
  <c r="G63" i="20" s="1"/>
  <c r="H63" i="20" s="1"/>
  <c r="D66" i="20"/>
  <c r="D65" i="20"/>
  <c r="D64" i="20"/>
  <c r="D63" i="20"/>
  <c r="D62" i="20"/>
  <c r="D61" i="20"/>
  <c r="D60" i="20"/>
  <c r="D59" i="20"/>
  <c r="D58" i="20"/>
  <c r="D57" i="20"/>
  <c r="C5" i="22"/>
  <c r="C4" i="22"/>
  <c r="C3" i="22"/>
  <c r="C2" i="22"/>
  <c r="C1" i="22"/>
  <c r="D85" i="13"/>
  <c r="R58" i="20" l="1"/>
  <c r="S58" i="20" s="1"/>
  <c r="L3" i="21"/>
  <c r="J3" i="21"/>
  <c r="Q34" i="20"/>
  <c r="Q35" i="20"/>
  <c r="Q33" i="20"/>
  <c r="P34" i="20"/>
  <c r="P35" i="20"/>
  <c r="P33" i="20"/>
  <c r="O34" i="20"/>
  <c r="O35" i="20"/>
  <c r="O33" i="20"/>
  <c r="V26" i="20"/>
  <c r="V28" i="20"/>
  <c r="V29" i="20"/>
  <c r="V27" i="20"/>
  <c r="N1" i="9"/>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B1" i="1"/>
  <c r="B2" i="1" s="1"/>
  <c r="B3" i="1" s="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E2" i="1"/>
  <c r="E3" i="1" s="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X1" i="9"/>
  <c r="Y1" i="9" s="1"/>
  <c r="M3" i="12"/>
  <c r="N3" i="12" s="1"/>
  <c r="M4" i="12"/>
  <c r="N4" i="12" s="1"/>
  <c r="M2" i="12"/>
  <c r="N2" i="12" s="1"/>
  <c r="G1" i="19"/>
  <c r="V30" i="20" l="1"/>
  <c r="F2" i="1"/>
  <c r="F3" i="1" s="1"/>
  <c r="F4" i="1" s="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C1" i="1"/>
  <c r="L2" i="9"/>
  <c r="L3" i="9" s="1"/>
  <c r="L4" i="9" s="1"/>
  <c r="L5" i="9" s="1"/>
  <c r="L6" i="9" s="1"/>
  <c r="L7" i="9" s="1"/>
  <c r="L8" i="9" s="1"/>
  <c r="L9" i="9" s="1"/>
  <c r="L10" i="9" s="1"/>
  <c r="L11" i="9" s="1"/>
  <c r="L12" i="9" s="1"/>
  <c r="L13" i="9" s="1"/>
  <c r="L14" i="9" s="1"/>
  <c r="L15" i="9" s="1"/>
  <c r="L16" i="9" s="1"/>
  <c r="L17" i="9" s="1"/>
  <c r="L18" i="9" s="1"/>
  <c r="L19" i="9" s="1"/>
  <c r="L20" i="9" s="1"/>
  <c r="L21" i="9" s="1"/>
  <c r="L22" i="9" s="1"/>
  <c r="L23" i="9" s="1"/>
  <c r="L24" i="9" s="1"/>
  <c r="L25" i="9" s="1"/>
  <c r="L26" i="9" s="1"/>
  <c r="L27" i="9" s="1"/>
  <c r="L28" i="9" s="1"/>
  <c r="L29" i="9" s="1"/>
  <c r="L30" i="9" s="1"/>
  <c r="L31" i="9" s="1"/>
  <c r="L32" i="9" s="1"/>
  <c r="L33" i="9" s="1"/>
  <c r="L34" i="9" s="1"/>
  <c r="L35" i="9" s="1"/>
  <c r="L36" i="9" s="1"/>
  <c r="L37" i="9" s="1"/>
  <c r="L38" i="9" s="1"/>
  <c r="L39" i="9" s="1"/>
  <c r="L40" i="9" s="1"/>
  <c r="L41" i="9" s="1"/>
  <c r="L42" i="9" s="1"/>
  <c r="L43" i="9" s="1"/>
  <c r="L44" i="9" s="1"/>
  <c r="L45" i="9" s="1"/>
  <c r="L46" i="9" s="1"/>
  <c r="L47" i="9" s="1"/>
  <c r="L48" i="9" s="1"/>
  <c r="L49" i="9" s="1"/>
  <c r="L50" i="9" s="1"/>
  <c r="L51" i="9" s="1"/>
  <c r="L52" i="9" s="1"/>
  <c r="L53" i="9" s="1"/>
  <c r="L54" i="9" s="1"/>
  <c r="L55" i="9" s="1"/>
  <c r="L56" i="9" s="1"/>
  <c r="L57" i="9" s="1"/>
  <c r="L58" i="9" s="1"/>
  <c r="L59" i="9" s="1"/>
  <c r="L60" i="9" s="1"/>
  <c r="L61" i="9" s="1"/>
  <c r="L62" i="9" s="1"/>
  <c r="L63" i="9" s="1"/>
  <c r="L64" i="9" s="1"/>
  <c r="L65" i="9" s="1"/>
  <c r="L66" i="9" s="1"/>
  <c r="L67" i="9" s="1"/>
  <c r="L68" i="9" s="1"/>
  <c r="L69" i="9" s="1"/>
  <c r="L70" i="9" s="1"/>
  <c r="L71" i="9" s="1"/>
  <c r="L72" i="9" s="1"/>
  <c r="L73" i="9" s="1"/>
  <c r="L74" i="9" s="1"/>
  <c r="L75" i="9" s="1"/>
  <c r="L76" i="9" s="1"/>
  <c r="L77" i="9" s="1"/>
  <c r="L78" i="9" s="1"/>
  <c r="L79" i="9" s="1"/>
  <c r="L80" i="9" s="1"/>
  <c r="L81" i="9" s="1"/>
  <c r="L82" i="9" s="1"/>
  <c r="L83" i="9" s="1"/>
  <c r="L84" i="9" s="1"/>
  <c r="L85" i="9" s="1"/>
  <c r="L86" i="9" s="1"/>
  <c r="L87" i="9" s="1"/>
  <c r="L88" i="9" s="1"/>
  <c r="L89" i="9" s="1"/>
  <c r="L90" i="9" s="1"/>
  <c r="L91" i="9" s="1"/>
  <c r="L92" i="9" s="1"/>
  <c r="L93" i="9" s="1"/>
  <c r="L94" i="9" s="1"/>
  <c r="L95" i="9" s="1"/>
  <c r="L96" i="9" s="1"/>
  <c r="L97" i="9" s="1"/>
  <c r="L98" i="9" s="1"/>
  <c r="L99" i="9" s="1"/>
  <c r="L100" i="9" s="1"/>
  <c r="L101" i="9" s="1"/>
  <c r="L102" i="9" s="1"/>
  <c r="L103" i="9" s="1"/>
  <c r="L104" i="9" s="1"/>
  <c r="L105" i="9" s="1"/>
  <c r="L106" i="9" s="1"/>
  <c r="L107" i="9" s="1"/>
  <c r="L108" i="9" s="1"/>
  <c r="L109" i="9" s="1"/>
  <c r="L110" i="9" s="1"/>
  <c r="L111" i="9" s="1"/>
  <c r="L112" i="9" s="1"/>
  <c r="L113" i="9" s="1"/>
  <c r="L114" i="9" s="1"/>
  <c r="L115" i="9" s="1"/>
  <c r="L116" i="9" s="1"/>
  <c r="L117" i="9" s="1"/>
  <c r="L118" i="9" s="1"/>
  <c r="L119" i="9" s="1"/>
  <c r="L120" i="9" s="1"/>
  <c r="L121" i="9" s="1"/>
  <c r="L122" i="9" s="1"/>
  <c r="L123" i="9" s="1"/>
  <c r="L124" i="9" s="1"/>
  <c r="L125" i="9" s="1"/>
  <c r="L126" i="9" s="1"/>
  <c r="L127" i="9" s="1"/>
  <c r="L128" i="9" s="1"/>
  <c r="L129" i="9" s="1"/>
  <c r="L130" i="9" s="1"/>
  <c r="L131" i="9" s="1"/>
  <c r="L132" i="9" s="1"/>
  <c r="L133" i="9" s="1"/>
  <c r="L134" i="9" s="1"/>
  <c r="L135" i="9" s="1"/>
  <c r="L136" i="9" s="1"/>
  <c r="L137" i="9" s="1"/>
  <c r="L138" i="9" s="1"/>
  <c r="L139" i="9" s="1"/>
  <c r="L140" i="9" s="1"/>
  <c r="L141" i="9" s="1"/>
  <c r="L142" i="9" s="1"/>
  <c r="L143" i="9" s="1"/>
  <c r="L144" i="9" s="1"/>
  <c r="L145" i="9" s="1"/>
  <c r="L146" i="9" s="1"/>
  <c r="L147" i="9" s="1"/>
  <c r="L148" i="9" s="1"/>
  <c r="L149" i="9" s="1"/>
  <c r="L150" i="9" s="1"/>
  <c r="L151" i="9" s="1"/>
  <c r="L152" i="9" s="1"/>
  <c r="L153" i="9" s="1"/>
  <c r="L154" i="9" s="1"/>
  <c r="L155" i="9" s="1"/>
  <c r="L156" i="9" s="1"/>
  <c r="D1" i="1" l="1"/>
  <c r="D2" i="1" s="1"/>
  <c r="D3" i="1" s="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G2" i="1"/>
  <c r="G3" i="1" s="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C2" i="1"/>
  <c r="C3" i="1" s="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W2" i="9" l="1"/>
  <c r="X2" i="9" s="1"/>
  <c r="V2" i="9"/>
  <c r="V3" i="9" s="1"/>
  <c r="V4" i="9" s="1"/>
  <c r="V5" i="9" s="1"/>
  <c r="V6" i="9" s="1"/>
  <c r="V7" i="9" s="1"/>
  <c r="V8" i="9" s="1"/>
  <c r="V9" i="9" s="1"/>
  <c r="V10" i="9" s="1"/>
  <c r="V11" i="9" s="1"/>
  <c r="V12" i="9" s="1"/>
  <c r="V13" i="9" s="1"/>
  <c r="V14" i="9" s="1"/>
  <c r="V15" i="9" s="1"/>
  <c r="V16" i="9" s="1"/>
  <c r="V17" i="9" s="1"/>
  <c r="V18" i="9" s="1"/>
  <c r="V19" i="9" s="1"/>
  <c r="V20" i="9" s="1"/>
  <c r="V21" i="9" s="1"/>
  <c r="V22" i="9" s="1"/>
  <c r="V23" i="9" s="1"/>
  <c r="V24" i="9" s="1"/>
  <c r="V25" i="9" s="1"/>
  <c r="V26" i="9" s="1"/>
  <c r="V27" i="9" s="1"/>
  <c r="V28" i="9" s="1"/>
  <c r="V29" i="9" s="1"/>
  <c r="V30" i="9" s="1"/>
  <c r="V31" i="9" s="1"/>
  <c r="V32" i="9" s="1"/>
  <c r="V33" i="9" s="1"/>
  <c r="V34" i="9" s="1"/>
  <c r="V35" i="9" s="1"/>
  <c r="V36" i="9" s="1"/>
  <c r="V37" i="9" s="1"/>
  <c r="V38" i="9" s="1"/>
  <c r="V39" i="9" s="1"/>
  <c r="V40" i="9" s="1"/>
  <c r="V41" i="9" s="1"/>
  <c r="V42" i="9" s="1"/>
  <c r="V43" i="9" s="1"/>
  <c r="V44" i="9" s="1"/>
  <c r="V45" i="9" s="1"/>
  <c r="V46" i="9" s="1"/>
  <c r="V47" i="9" s="1"/>
  <c r="V48" i="9" s="1"/>
  <c r="V49" i="9" s="1"/>
  <c r="V50" i="9" s="1"/>
  <c r="V51" i="9" s="1"/>
  <c r="V52" i="9" s="1"/>
  <c r="V53" i="9" s="1"/>
  <c r="V54" i="9" s="1"/>
  <c r="V55" i="9" s="1"/>
  <c r="V56" i="9" s="1"/>
  <c r="V57" i="9" s="1"/>
  <c r="V58" i="9" s="1"/>
  <c r="V59" i="9" s="1"/>
  <c r="V60" i="9" s="1"/>
  <c r="V61" i="9" s="1"/>
  <c r="V62" i="9" s="1"/>
  <c r="V63" i="9" s="1"/>
  <c r="V64" i="9" s="1"/>
  <c r="V65" i="9" s="1"/>
  <c r="V66" i="9" s="1"/>
  <c r="V67" i="9" s="1"/>
  <c r="V68" i="9" s="1"/>
  <c r="V69" i="9" s="1"/>
  <c r="V70" i="9" s="1"/>
  <c r="V71" i="9" s="1"/>
  <c r="V72" i="9" s="1"/>
  <c r="V73" i="9" s="1"/>
  <c r="V74" i="9" s="1"/>
  <c r="V75" i="9" s="1"/>
  <c r="V76" i="9" s="1"/>
  <c r="V77" i="9" s="1"/>
  <c r="V78" i="9" s="1"/>
  <c r="V79" i="9" s="1"/>
  <c r="V80" i="9" s="1"/>
  <c r="V81" i="9" s="1"/>
  <c r="V82" i="9" s="1"/>
  <c r="V83" i="9" s="1"/>
  <c r="V84" i="9" s="1"/>
  <c r="V85" i="9" s="1"/>
  <c r="V86" i="9" s="1"/>
  <c r="V87" i="9" s="1"/>
  <c r="V88" i="9" s="1"/>
  <c r="V89" i="9" s="1"/>
  <c r="V90" i="9" s="1"/>
  <c r="V91" i="9" s="1"/>
  <c r="V92" i="9" s="1"/>
  <c r="V93" i="9" s="1"/>
  <c r="V94" i="9" s="1"/>
  <c r="V95" i="9" s="1"/>
  <c r="V96" i="9" s="1"/>
  <c r="V97" i="9" s="1"/>
  <c r="V98" i="9" s="1"/>
  <c r="V99" i="9" s="1"/>
  <c r="V100" i="9" s="1"/>
  <c r="V101" i="9" s="1"/>
  <c r="V102" i="9" s="1"/>
  <c r="V103" i="9" s="1"/>
  <c r="V104" i="9" s="1"/>
  <c r="V105" i="9" s="1"/>
  <c r="V106" i="9" s="1"/>
  <c r="V107" i="9" s="1"/>
  <c r="V108" i="9" s="1"/>
  <c r="V109" i="9" s="1"/>
  <c r="V110" i="9" s="1"/>
  <c r="V111" i="9" s="1"/>
  <c r="V112" i="9" s="1"/>
  <c r="V113" i="9" s="1"/>
  <c r="V114" i="9" s="1"/>
  <c r="V115" i="9" s="1"/>
  <c r="V116" i="9" s="1"/>
  <c r="V117" i="9" s="1"/>
  <c r="V118" i="9" s="1"/>
  <c r="V119" i="9" s="1"/>
  <c r="V120" i="9" s="1"/>
  <c r="V121" i="9" s="1"/>
  <c r="V122" i="9" s="1"/>
  <c r="V123" i="9" s="1"/>
  <c r="V124" i="9" s="1"/>
  <c r="V125" i="9" s="1"/>
  <c r="V126" i="9" s="1"/>
  <c r="V127" i="9" s="1"/>
  <c r="V128" i="9" s="1"/>
  <c r="V129" i="9" s="1"/>
  <c r="V130" i="9" s="1"/>
  <c r="V131" i="9" s="1"/>
  <c r="V132" i="9" s="1"/>
  <c r="V133" i="9" s="1"/>
  <c r="V134" i="9" s="1"/>
  <c r="V135" i="9" s="1"/>
  <c r="V136" i="9" s="1"/>
  <c r="V137" i="9" s="1"/>
  <c r="V138" i="9" s="1"/>
  <c r="V139" i="9" s="1"/>
  <c r="V140" i="9" s="1"/>
  <c r="V141" i="9" s="1"/>
  <c r="V142" i="9" s="1"/>
  <c r="V143" i="9" s="1"/>
  <c r="V144" i="9" s="1"/>
  <c r="V145" i="9" s="1"/>
  <c r="V146" i="9" s="1"/>
  <c r="V147" i="9" s="1"/>
  <c r="V148" i="9" s="1"/>
  <c r="V149" i="9" s="1"/>
  <c r="V150" i="9" s="1"/>
  <c r="V151" i="9" s="1"/>
  <c r="V152" i="9" s="1"/>
  <c r="V153" i="9" s="1"/>
  <c r="V154" i="9" s="1"/>
  <c r="V155" i="9" s="1"/>
  <c r="V156" i="9" s="1"/>
  <c r="Y2" i="9" l="1"/>
  <c r="AC1" i="9"/>
  <c r="W3" i="9" l="1"/>
  <c r="AE1" i="9"/>
  <c r="AI1" i="9"/>
  <c r="X3" i="9" l="1"/>
  <c r="Y3" i="9" s="1"/>
  <c r="W4" i="9" s="1"/>
  <c r="AD1" i="9"/>
  <c r="AB2" i="9" s="1"/>
  <c r="AC2" i="9" s="1"/>
  <c r="X4" i="9" l="1"/>
  <c r="Y4" i="9" s="1"/>
  <c r="W5" i="9" s="1"/>
  <c r="X5" i="9" s="1"/>
  <c r="AI2" i="9"/>
  <c r="AE2" i="9"/>
  <c r="AD2" i="9"/>
  <c r="AB3" i="9" s="1"/>
  <c r="AC3" i="9" s="1"/>
  <c r="D8" i="18"/>
  <c r="D32" i="18"/>
  <c r="D40" i="18"/>
  <c r="D48" i="18"/>
  <c r="D55" i="18"/>
  <c r="D56" i="18"/>
  <c r="D72" i="18"/>
  <c r="D76" i="18"/>
  <c r="D96" i="18"/>
  <c r="D104" i="18"/>
  <c r="D112" i="18"/>
  <c r="D119" i="18"/>
  <c r="D120" i="18"/>
  <c r="C3" i="18"/>
  <c r="C4" i="18"/>
  <c r="D4" i="18" s="1"/>
  <c r="C5" i="18"/>
  <c r="D5" i="18" s="1"/>
  <c r="C6" i="18"/>
  <c r="D6" i="18" s="1"/>
  <c r="C7" i="18"/>
  <c r="D7" i="18" s="1"/>
  <c r="C8" i="18"/>
  <c r="C9" i="18"/>
  <c r="D9" i="18" s="1"/>
  <c r="C10" i="18"/>
  <c r="D10" i="18" s="1"/>
  <c r="C11" i="18"/>
  <c r="D11" i="18" s="1"/>
  <c r="C12" i="18"/>
  <c r="D12" i="18" s="1"/>
  <c r="C13" i="18"/>
  <c r="D13" i="18" s="1"/>
  <c r="C14" i="18"/>
  <c r="D14" i="18" s="1"/>
  <c r="C15" i="18"/>
  <c r="D15" i="18" s="1"/>
  <c r="C16" i="18"/>
  <c r="D16" i="18" s="1"/>
  <c r="C17" i="18"/>
  <c r="D17" i="18" s="1"/>
  <c r="C18" i="18"/>
  <c r="D18" i="18" s="1"/>
  <c r="C19" i="18"/>
  <c r="D19" i="18" s="1"/>
  <c r="C20" i="18"/>
  <c r="D20" i="18" s="1"/>
  <c r="C21" i="18"/>
  <c r="D21" i="18" s="1"/>
  <c r="C22" i="18"/>
  <c r="D22" i="18" s="1"/>
  <c r="C23" i="18"/>
  <c r="D23" i="18" s="1"/>
  <c r="C24" i="18"/>
  <c r="D24" i="18" s="1"/>
  <c r="C25" i="18"/>
  <c r="D25" i="18" s="1"/>
  <c r="C26" i="18"/>
  <c r="D26" i="18" s="1"/>
  <c r="C27" i="18"/>
  <c r="D27" i="18" s="1"/>
  <c r="C28" i="18"/>
  <c r="D28" i="18" s="1"/>
  <c r="C29" i="18"/>
  <c r="D29" i="18" s="1"/>
  <c r="C30" i="18"/>
  <c r="D30" i="18" s="1"/>
  <c r="C31" i="18"/>
  <c r="D31" i="18" s="1"/>
  <c r="C32" i="18"/>
  <c r="C33" i="18"/>
  <c r="D33" i="18" s="1"/>
  <c r="C34" i="18"/>
  <c r="D34" i="18" s="1"/>
  <c r="C35" i="18"/>
  <c r="D35" i="18" s="1"/>
  <c r="C36" i="18"/>
  <c r="D36" i="18" s="1"/>
  <c r="C37" i="18"/>
  <c r="D37" i="18" s="1"/>
  <c r="C38" i="18"/>
  <c r="D38" i="18" s="1"/>
  <c r="C39" i="18"/>
  <c r="D39" i="18" s="1"/>
  <c r="C40" i="18"/>
  <c r="C41" i="18"/>
  <c r="D41" i="18" s="1"/>
  <c r="C42" i="18"/>
  <c r="D42" i="18" s="1"/>
  <c r="C43" i="18"/>
  <c r="D43" i="18" s="1"/>
  <c r="C44" i="18"/>
  <c r="D44" i="18" s="1"/>
  <c r="C45" i="18"/>
  <c r="D45" i="18" s="1"/>
  <c r="C46" i="18"/>
  <c r="D46" i="18" s="1"/>
  <c r="C47" i="18"/>
  <c r="D47" i="18" s="1"/>
  <c r="C48" i="18"/>
  <c r="C49" i="18"/>
  <c r="D49" i="18" s="1"/>
  <c r="C50" i="18"/>
  <c r="D50" i="18" s="1"/>
  <c r="C51" i="18"/>
  <c r="D51" i="18" s="1"/>
  <c r="C52" i="18"/>
  <c r="D52" i="18" s="1"/>
  <c r="C53" i="18"/>
  <c r="D53" i="18" s="1"/>
  <c r="C54" i="18"/>
  <c r="D54" i="18" s="1"/>
  <c r="C55" i="18"/>
  <c r="C56" i="18"/>
  <c r="C57" i="18"/>
  <c r="D57" i="18" s="1"/>
  <c r="C58" i="18"/>
  <c r="D58" i="18" s="1"/>
  <c r="C59" i="18"/>
  <c r="D59" i="18" s="1"/>
  <c r="C60" i="18"/>
  <c r="D60" i="18" s="1"/>
  <c r="C61" i="18"/>
  <c r="D61" i="18" s="1"/>
  <c r="C62" i="18"/>
  <c r="D62" i="18" s="1"/>
  <c r="C63" i="18"/>
  <c r="D63" i="18" s="1"/>
  <c r="C64" i="18"/>
  <c r="D64" i="18" s="1"/>
  <c r="C65" i="18"/>
  <c r="D65" i="18" s="1"/>
  <c r="C66" i="18"/>
  <c r="D66" i="18" s="1"/>
  <c r="C67" i="18"/>
  <c r="D67" i="18" s="1"/>
  <c r="C68" i="18"/>
  <c r="D68" i="18" s="1"/>
  <c r="C69" i="18"/>
  <c r="D69" i="18" s="1"/>
  <c r="C70" i="18"/>
  <c r="D70" i="18" s="1"/>
  <c r="C71" i="18"/>
  <c r="D71" i="18" s="1"/>
  <c r="C72" i="18"/>
  <c r="C73" i="18"/>
  <c r="D73" i="18" s="1"/>
  <c r="C74" i="18"/>
  <c r="D74" i="18" s="1"/>
  <c r="C75" i="18"/>
  <c r="D75" i="18" s="1"/>
  <c r="C76" i="18"/>
  <c r="C77" i="18"/>
  <c r="D77" i="18" s="1"/>
  <c r="C78" i="18"/>
  <c r="D78" i="18" s="1"/>
  <c r="C79" i="18"/>
  <c r="D79" i="18" s="1"/>
  <c r="C80" i="18"/>
  <c r="D80" i="18" s="1"/>
  <c r="C81" i="18"/>
  <c r="D81" i="18" s="1"/>
  <c r="C82" i="18"/>
  <c r="D82" i="18" s="1"/>
  <c r="C83" i="18"/>
  <c r="D83" i="18" s="1"/>
  <c r="C84" i="18"/>
  <c r="D84" i="18" s="1"/>
  <c r="C85" i="18"/>
  <c r="D85" i="18" s="1"/>
  <c r="C86" i="18"/>
  <c r="D86" i="18" s="1"/>
  <c r="C87" i="18"/>
  <c r="D87" i="18" s="1"/>
  <c r="C88" i="18"/>
  <c r="D88" i="18" s="1"/>
  <c r="C89" i="18"/>
  <c r="D89" i="18" s="1"/>
  <c r="C90" i="18"/>
  <c r="D90" i="18" s="1"/>
  <c r="C91" i="18"/>
  <c r="D91" i="18" s="1"/>
  <c r="C92" i="18"/>
  <c r="D92" i="18" s="1"/>
  <c r="C93" i="18"/>
  <c r="D93" i="18" s="1"/>
  <c r="C94" i="18"/>
  <c r="D94" i="18" s="1"/>
  <c r="C95" i="18"/>
  <c r="D95" i="18" s="1"/>
  <c r="C96" i="18"/>
  <c r="C97" i="18"/>
  <c r="D97" i="18" s="1"/>
  <c r="C98" i="18"/>
  <c r="D98" i="18" s="1"/>
  <c r="C99" i="18"/>
  <c r="D99" i="18" s="1"/>
  <c r="C100" i="18"/>
  <c r="D100" i="18" s="1"/>
  <c r="C101" i="18"/>
  <c r="D101" i="18" s="1"/>
  <c r="C102" i="18"/>
  <c r="D102" i="18" s="1"/>
  <c r="C103" i="18"/>
  <c r="D103" i="18" s="1"/>
  <c r="C104" i="18"/>
  <c r="C105" i="18"/>
  <c r="D105" i="18" s="1"/>
  <c r="C106" i="18"/>
  <c r="D106" i="18" s="1"/>
  <c r="C107" i="18"/>
  <c r="D107" i="18" s="1"/>
  <c r="C108" i="18"/>
  <c r="D108" i="18" s="1"/>
  <c r="C109" i="18"/>
  <c r="D109" i="18" s="1"/>
  <c r="C110" i="18"/>
  <c r="D110" i="18" s="1"/>
  <c r="C111" i="18"/>
  <c r="D111" i="18" s="1"/>
  <c r="C112" i="18"/>
  <c r="C113" i="18"/>
  <c r="D113" i="18" s="1"/>
  <c r="C114" i="18"/>
  <c r="D114" i="18" s="1"/>
  <c r="C115" i="18"/>
  <c r="D115" i="18" s="1"/>
  <c r="C116" i="18"/>
  <c r="D116" i="18" s="1"/>
  <c r="C117" i="18"/>
  <c r="D117" i="18" s="1"/>
  <c r="C118" i="18"/>
  <c r="D118" i="18" s="1"/>
  <c r="C119" i="18"/>
  <c r="C120" i="18"/>
  <c r="C121" i="18"/>
  <c r="D121" i="18" s="1"/>
  <c r="C122" i="18"/>
  <c r="D122" i="18" s="1"/>
  <c r="C123" i="18"/>
  <c r="D123" i="18" s="1"/>
  <c r="C124" i="18"/>
  <c r="D124" i="18" s="1"/>
  <c r="C125" i="18"/>
  <c r="D125" i="18" s="1"/>
  <c r="C126" i="18"/>
  <c r="D126" i="18" s="1"/>
  <c r="C127" i="18"/>
  <c r="D127" i="18" s="1"/>
  <c r="C2" i="18"/>
  <c r="Y5" i="9" l="1"/>
  <c r="AI3" i="9"/>
  <c r="O25" i="7"/>
  <c r="O26" i="7"/>
  <c r="O27" i="7"/>
  <c r="O28" i="7"/>
  <c r="O29" i="7"/>
  <c r="O18" i="7"/>
  <c r="O19" i="7"/>
  <c r="O20" i="7"/>
  <c r="O21" i="7"/>
  <c r="O22" i="7"/>
  <c r="O23" i="7"/>
  <c r="O24" i="7"/>
  <c r="O16" i="7"/>
  <c r="O17" i="7"/>
  <c r="O11" i="7"/>
  <c r="O12" i="7"/>
  <c r="O13" i="7"/>
  <c r="O14" i="7"/>
  <c r="O15" i="7"/>
  <c r="O9" i="7"/>
  <c r="O10" i="7"/>
  <c r="O5" i="7"/>
  <c r="O6" i="7"/>
  <c r="O7" i="7"/>
  <c r="O8" i="7"/>
  <c r="O4" i="7"/>
  <c r="O116" i="7"/>
  <c r="O115" i="7"/>
  <c r="P114" i="7"/>
  <c r="O114" i="7"/>
  <c r="P113" i="7"/>
  <c r="O113" i="7"/>
  <c r="P112" i="7"/>
  <c r="O112" i="7"/>
  <c r="P111" i="7"/>
  <c r="O111" i="7"/>
  <c r="P110" i="7"/>
  <c r="O110" i="7"/>
  <c r="P109" i="7"/>
  <c r="O109" i="7"/>
  <c r="P108" i="7"/>
  <c r="O108" i="7"/>
  <c r="P107" i="7"/>
  <c r="O107" i="7"/>
  <c r="P106" i="7"/>
  <c r="O106" i="7"/>
  <c r="P105" i="7"/>
  <c r="O105" i="7"/>
  <c r="P104" i="7"/>
  <c r="O104" i="7"/>
  <c r="P103" i="7"/>
  <c r="O103" i="7"/>
  <c r="P102" i="7"/>
  <c r="O102" i="7"/>
  <c r="P101" i="7"/>
  <c r="O101" i="7"/>
  <c r="P100" i="7"/>
  <c r="O100" i="7"/>
  <c r="P99" i="7"/>
  <c r="O99" i="7"/>
  <c r="P98" i="7"/>
  <c r="O98" i="7"/>
  <c r="P97" i="7"/>
  <c r="O97" i="7"/>
  <c r="P96" i="7"/>
  <c r="O96" i="7"/>
  <c r="P95" i="7"/>
  <c r="O95" i="7"/>
  <c r="O94" i="7"/>
  <c r="O93" i="7"/>
  <c r="P92" i="7"/>
  <c r="O92" i="7"/>
  <c r="P91" i="7"/>
  <c r="O91" i="7"/>
  <c r="O90" i="7"/>
  <c r="P89" i="7"/>
  <c r="O89" i="7"/>
  <c r="P88" i="7"/>
  <c r="O88" i="7"/>
  <c r="O87" i="7"/>
  <c r="O86" i="7"/>
  <c r="P85" i="7"/>
  <c r="O85" i="7"/>
  <c r="P84" i="7"/>
  <c r="O84" i="7"/>
  <c r="P83" i="7"/>
  <c r="O83" i="7"/>
  <c r="P82" i="7"/>
  <c r="O82" i="7"/>
  <c r="P81" i="7"/>
  <c r="O81" i="7"/>
  <c r="P78" i="7"/>
  <c r="O78" i="7"/>
  <c r="P77" i="7"/>
  <c r="O77" i="7"/>
  <c r="P76" i="7"/>
  <c r="O76" i="7"/>
  <c r="P75" i="7"/>
  <c r="O75" i="7"/>
  <c r="P74" i="7"/>
  <c r="O74" i="7"/>
  <c r="P71" i="7"/>
  <c r="O71" i="7"/>
  <c r="P70" i="7"/>
  <c r="O70" i="7"/>
  <c r="P69" i="7"/>
  <c r="O69" i="7"/>
  <c r="P68" i="7"/>
  <c r="O68" i="7"/>
  <c r="P67" i="7"/>
  <c r="O67" i="7"/>
  <c r="P64" i="7"/>
  <c r="O64" i="7"/>
  <c r="P63" i="7"/>
  <c r="O63" i="7"/>
  <c r="P62" i="7"/>
  <c r="O62" i="7"/>
  <c r="P61" i="7"/>
  <c r="O61" i="7"/>
  <c r="P60" i="7"/>
  <c r="O60" i="7"/>
  <c r="P57" i="7"/>
  <c r="O57" i="7"/>
  <c r="P56" i="7"/>
  <c r="O56" i="7"/>
  <c r="P55" i="7"/>
  <c r="O55" i="7"/>
  <c r="P54" i="7"/>
  <c r="O54" i="7"/>
  <c r="P53" i="7"/>
  <c r="O53" i="7"/>
  <c r="P50" i="7"/>
  <c r="O50" i="7"/>
  <c r="P49" i="7"/>
  <c r="O49" i="7"/>
  <c r="P48" i="7"/>
  <c r="O48" i="7"/>
  <c r="P47" i="7"/>
  <c r="O47" i="7"/>
  <c r="P46" i="7"/>
  <c r="O46" i="7"/>
  <c r="P43" i="7"/>
  <c r="O43" i="7"/>
  <c r="P42" i="7"/>
  <c r="O42" i="7"/>
  <c r="P41" i="7"/>
  <c r="O41" i="7"/>
  <c r="P40" i="7"/>
  <c r="O40" i="7"/>
  <c r="P39" i="7"/>
  <c r="O39" i="7"/>
  <c r="P36" i="7"/>
  <c r="O36" i="7"/>
  <c r="P35" i="7"/>
  <c r="O35" i="7"/>
  <c r="P34" i="7"/>
  <c r="O34" i="7"/>
  <c r="P33" i="7"/>
  <c r="O33" i="7"/>
  <c r="P32" i="7"/>
  <c r="O32" i="7"/>
  <c r="P29" i="7"/>
  <c r="P28" i="7"/>
  <c r="P27" i="7"/>
  <c r="P26" i="7"/>
  <c r="P25" i="7"/>
  <c r="P22" i="7"/>
  <c r="P21" i="7"/>
  <c r="P20" i="7"/>
  <c r="P19" i="7"/>
  <c r="P18" i="7"/>
  <c r="P15" i="7"/>
  <c r="P14" i="7"/>
  <c r="P13" i="7"/>
  <c r="P12" i="7"/>
  <c r="P11" i="7"/>
  <c r="P8" i="7"/>
  <c r="P7" i="7"/>
  <c r="P6" i="7"/>
  <c r="P5" i="7"/>
  <c r="P4" i="7"/>
  <c r="W6" i="9" l="1"/>
  <c r="X6" i="9" s="1"/>
  <c r="AE3" i="9"/>
  <c r="AD3" i="9"/>
  <c r="AB4" i="9" s="1"/>
  <c r="AC4" i="9" s="1"/>
  <c r="Y6" i="9" l="1"/>
  <c r="W7" i="9" s="1"/>
  <c r="AI4" i="9"/>
  <c r="J1" i="9"/>
  <c r="X7" i="9" l="1"/>
  <c r="Y7" i="9" s="1"/>
  <c r="W8" i="9" s="1"/>
  <c r="AD4" i="9"/>
  <c r="AB5" i="9" s="1"/>
  <c r="AC5" i="9" s="1"/>
  <c r="AE4" i="9"/>
  <c r="X8" i="9" l="1"/>
  <c r="Y8" i="9" s="1"/>
  <c r="W9" i="9" s="1"/>
  <c r="X9" i="9" s="1"/>
  <c r="Y9" i="9" s="1"/>
  <c r="W10" i="9" s="1"/>
  <c r="X10" i="9" s="1"/>
  <c r="Y10" i="9" s="1"/>
  <c r="W11" i="9" s="1"/>
  <c r="X11" i="9" s="1"/>
  <c r="AI5" i="9"/>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30" i="2"/>
  <c r="K31" i="2"/>
  <c r="K32" i="2"/>
  <c r="K33" i="2"/>
  <c r="K34" i="2"/>
  <c r="K35" i="2"/>
  <c r="K36" i="2"/>
  <c r="K37" i="2"/>
  <c r="K38" i="2"/>
  <c r="K39" i="2"/>
  <c r="K29" i="2"/>
  <c r="Y11" i="9" l="1"/>
  <c r="W12" i="9" s="1"/>
  <c r="X12" i="9" s="1"/>
  <c r="AE5" i="9"/>
  <c r="AD5" i="9"/>
  <c r="AB6" i="9" s="1"/>
  <c r="AC6" i="9" s="1"/>
  <c r="C20" i="2"/>
  <c r="C21" i="2"/>
  <c r="C22" i="2"/>
  <c r="C23" i="2"/>
  <c r="C13" i="2"/>
  <c r="C14" i="2"/>
  <c r="C1" i="2"/>
  <c r="C2" i="2"/>
  <c r="C3" i="2"/>
  <c r="C4" i="2"/>
  <c r="Y12" i="9" l="1"/>
  <c r="W13" i="9" s="1"/>
  <c r="X13" i="9" s="1"/>
  <c r="AI6" i="9"/>
  <c r="C12" i="2"/>
  <c r="B21" i="2"/>
  <c r="B22" i="2"/>
  <c r="B23" i="2"/>
  <c r="B20" i="2"/>
  <c r="B1" i="2"/>
  <c r="B2" i="2"/>
  <c r="B3" i="2"/>
  <c r="B4" i="2"/>
  <c r="B13" i="2"/>
  <c r="B12" i="2" s="1"/>
  <c r="B14" i="2"/>
  <c r="Y13" i="9" l="1"/>
  <c r="W14" i="9" s="1"/>
  <c r="X14" i="9" s="1"/>
  <c r="AE6" i="9"/>
  <c r="AD6" i="9"/>
  <c r="AB7" i="9" s="1"/>
  <c r="AC7" i="9" s="1"/>
  <c r="O1" i="9"/>
  <c r="M2" i="9" s="1"/>
  <c r="N2" i="9" s="1"/>
  <c r="Y14" i="9" l="1"/>
  <c r="W15" i="9" s="1"/>
  <c r="X15" i="9" s="1"/>
  <c r="AI7" i="9"/>
  <c r="Y15" i="9" l="1"/>
  <c r="W16" i="9" s="1"/>
  <c r="X16" i="9" s="1"/>
  <c r="AE7" i="9"/>
  <c r="AD7" i="9"/>
  <c r="AB8" i="9" s="1"/>
  <c r="AC8" i="9" s="1"/>
  <c r="O2" i="9"/>
  <c r="M3" i="9" l="1"/>
  <c r="N3" i="9" s="1"/>
  <c r="T2" i="9"/>
  <c r="Y16" i="9"/>
  <c r="W17" i="9" s="1"/>
  <c r="X17" i="9" s="1"/>
  <c r="AI8" i="9"/>
  <c r="O3" i="9" l="1"/>
  <c r="T3" i="9" s="1"/>
  <c r="Y17" i="9"/>
  <c r="W18" i="9" s="1"/>
  <c r="X18" i="9" s="1"/>
  <c r="AE8" i="9"/>
  <c r="AD8" i="9"/>
  <c r="AB9" i="9" s="1"/>
  <c r="AC9" i="9" s="1"/>
  <c r="M4" i="9" l="1"/>
  <c r="N4" i="9" s="1"/>
  <c r="Y18" i="9"/>
  <c r="W19" i="9" s="1"/>
  <c r="X19" i="9" s="1"/>
  <c r="AI9" i="9"/>
  <c r="O4" i="9" l="1"/>
  <c r="T4" i="9" s="1"/>
  <c r="Y19" i="9"/>
  <c r="W20" i="9" s="1"/>
  <c r="X20" i="9" s="1"/>
  <c r="AD9" i="9"/>
  <c r="AB10" i="9" s="1"/>
  <c r="AC10" i="9" s="1"/>
  <c r="AE9" i="9"/>
  <c r="O14" i="17"/>
  <c r="P14" i="17" s="1"/>
  <c r="O15" i="17"/>
  <c r="P15" i="17" s="1"/>
  <c r="O16" i="17"/>
  <c r="P16" i="17" s="1"/>
  <c r="N14" i="17"/>
  <c r="N15" i="17"/>
  <c r="N16" i="17"/>
  <c r="O13" i="17"/>
  <c r="P13" i="17" s="1"/>
  <c r="N13" i="17"/>
  <c r="F15" i="17"/>
  <c r="G15" i="17" s="1"/>
  <c r="F16" i="17"/>
  <c r="G16" i="17" s="1"/>
  <c r="F17" i="17"/>
  <c r="G17" i="17" s="1"/>
  <c r="F18" i="17"/>
  <c r="G18" i="17" s="1"/>
  <c r="F19" i="17"/>
  <c r="G19" i="17" s="1"/>
  <c r="F20" i="17"/>
  <c r="G20" i="17" s="1"/>
  <c r="F21" i="17"/>
  <c r="G21" i="17" s="1"/>
  <c r="F22" i="17"/>
  <c r="G22" i="17" s="1"/>
  <c r="F23" i="17"/>
  <c r="G23" i="17" s="1"/>
  <c r="F24" i="17"/>
  <c r="G24" i="17" s="1"/>
  <c r="F25" i="17"/>
  <c r="G25" i="17" s="1"/>
  <c r="F26" i="17"/>
  <c r="G26" i="17" s="1"/>
  <c r="F27" i="17"/>
  <c r="G27" i="17" s="1"/>
  <c r="E15" i="17"/>
  <c r="E16" i="17"/>
  <c r="E17" i="17"/>
  <c r="E18" i="17"/>
  <c r="E19" i="17"/>
  <c r="E20" i="17"/>
  <c r="E21" i="17"/>
  <c r="E22" i="17"/>
  <c r="E23" i="17"/>
  <c r="E24" i="17"/>
  <c r="E25" i="17"/>
  <c r="E26" i="17"/>
  <c r="E27" i="17"/>
  <c r="E14" i="17"/>
  <c r="F13" i="17"/>
  <c r="G13" i="17" s="1"/>
  <c r="F14" i="17"/>
  <c r="G14" i="17" s="1"/>
  <c r="E13" i="17"/>
  <c r="S104" i="3"/>
  <c r="S105" i="3"/>
  <c r="S106" i="3"/>
  <c r="S107" i="3"/>
  <c r="S108" i="3"/>
  <c r="S109" i="3"/>
  <c r="S110" i="3"/>
  <c r="S111" i="3"/>
  <c r="S112" i="3"/>
  <c r="S113" i="3"/>
  <c r="S114" i="3"/>
  <c r="S115" i="3"/>
  <c r="S116" i="3"/>
  <c r="S103" i="3"/>
  <c r="S100" i="3"/>
  <c r="S101" i="3"/>
  <c r="S102" i="3"/>
  <c r="M5" i="9" l="1"/>
  <c r="N5" i="9" s="1"/>
  <c r="Y20" i="9"/>
  <c r="W21" i="9" s="1"/>
  <c r="X21" i="9" s="1"/>
  <c r="AI10" i="9"/>
  <c r="S99" i="3"/>
  <c r="O5" i="9" l="1"/>
  <c r="T5" i="9" s="1"/>
  <c r="Y21" i="9"/>
  <c r="W22" i="9" s="1"/>
  <c r="X22" i="9" s="1"/>
  <c r="AE10" i="9"/>
  <c r="AD10" i="9"/>
  <c r="AB11" i="9" s="1"/>
  <c r="AC11" i="9" s="1"/>
  <c r="T98" i="3"/>
  <c r="T99" i="3"/>
  <c r="U99" i="3" s="1"/>
  <c r="T100" i="3"/>
  <c r="T101" i="3"/>
  <c r="T102" i="3"/>
  <c r="U102" i="3" s="1"/>
  <c r="T103" i="3"/>
  <c r="U103" i="3" s="1"/>
  <c r="T104" i="3"/>
  <c r="U104" i="3" s="1"/>
  <c r="T105" i="3"/>
  <c r="U105" i="3" s="1"/>
  <c r="T106" i="3"/>
  <c r="U106" i="3" s="1"/>
  <c r="T107" i="3"/>
  <c r="U107" i="3" s="1"/>
  <c r="T108" i="3"/>
  <c r="U108" i="3" s="1"/>
  <c r="T109" i="3"/>
  <c r="U109" i="3" s="1"/>
  <c r="T110" i="3"/>
  <c r="U110" i="3" s="1"/>
  <c r="T111" i="3"/>
  <c r="U111" i="3" s="1"/>
  <c r="T112" i="3"/>
  <c r="U112" i="3" s="1"/>
  <c r="T113" i="3"/>
  <c r="U113" i="3" s="1"/>
  <c r="T114" i="3"/>
  <c r="U114" i="3" s="1"/>
  <c r="S98" i="3"/>
  <c r="U98" i="3" s="1"/>
  <c r="T97" i="3"/>
  <c r="S97" i="3"/>
  <c r="T96" i="3"/>
  <c r="S96" i="3"/>
  <c r="U96" i="3" s="1"/>
  <c r="S93" i="3"/>
  <c r="S94" i="3"/>
  <c r="S95" i="3"/>
  <c r="T95" i="3"/>
  <c r="M6" i="9" l="1"/>
  <c r="N6" i="9" s="1"/>
  <c r="U97" i="3"/>
  <c r="Y22" i="9"/>
  <c r="W23" i="9" s="1"/>
  <c r="X23" i="9" s="1"/>
  <c r="AI11" i="9"/>
  <c r="U95" i="3"/>
  <c r="S92" i="3"/>
  <c r="T92" i="3"/>
  <c r="T88" i="3"/>
  <c r="T89" i="3"/>
  <c r="T91" i="3"/>
  <c r="S86" i="3"/>
  <c r="S87" i="3"/>
  <c r="S88" i="3"/>
  <c r="S89" i="3"/>
  <c r="S90" i="3"/>
  <c r="S91" i="3"/>
  <c r="K1" i="9"/>
  <c r="I2" i="9" s="1"/>
  <c r="J2" i="9" s="1"/>
  <c r="C1" i="9"/>
  <c r="D1" i="9" s="1"/>
  <c r="Z4" i="3"/>
  <c r="T84" i="3"/>
  <c r="T85" i="3"/>
  <c r="S84" i="3"/>
  <c r="S85" i="3"/>
  <c r="O6" i="9" l="1"/>
  <c r="T6" i="9" s="1"/>
  <c r="Y23" i="9"/>
  <c r="W24" i="9" s="1"/>
  <c r="X24" i="9" s="1"/>
  <c r="AE11" i="9"/>
  <c r="AD11" i="9"/>
  <c r="AB12" i="9" s="1"/>
  <c r="AC12" i="9" s="1"/>
  <c r="U91" i="3"/>
  <c r="U89" i="3"/>
  <c r="U88" i="3"/>
  <c r="K2" i="9"/>
  <c r="I3" i="9" s="1"/>
  <c r="J3" i="9" s="1"/>
  <c r="U85" i="3"/>
  <c r="AA4" i="3"/>
  <c r="AB4" i="3" s="1"/>
  <c r="AC4" i="3" s="1"/>
  <c r="AD4" i="3" s="1"/>
  <c r="Z5" i="3" s="1"/>
  <c r="AA5" i="3" s="1"/>
  <c r="AB5" i="3" s="1"/>
  <c r="AC5" i="3" s="1"/>
  <c r="AD5" i="3" s="1"/>
  <c r="Z6" i="3" s="1"/>
  <c r="AA6" i="3" s="1"/>
  <c r="AB6" i="3" s="1"/>
  <c r="AC6" i="3" s="1"/>
  <c r="AD6" i="3" s="1"/>
  <c r="Z7" i="3" s="1"/>
  <c r="AA7" i="3" s="1"/>
  <c r="U92" i="3"/>
  <c r="U84" i="3"/>
  <c r="B2" i="9"/>
  <c r="E1" i="9"/>
  <c r="D47" i="14"/>
  <c r="D46" i="14"/>
  <c r="AA2" i="3"/>
  <c r="T77" i="3"/>
  <c r="T78" i="3"/>
  <c r="T81" i="3"/>
  <c r="T82" i="3"/>
  <c r="T83" i="3"/>
  <c r="S76" i="3"/>
  <c r="S77" i="3"/>
  <c r="S78" i="3"/>
  <c r="S81" i="3"/>
  <c r="S82" i="3"/>
  <c r="S83" i="3"/>
  <c r="W4" i="3"/>
  <c r="M7" i="9" l="1"/>
  <c r="N7" i="9" s="1"/>
  <c r="Y24" i="9"/>
  <c r="W25" i="9" s="1"/>
  <c r="X25" i="9" s="1"/>
  <c r="AI12" i="9"/>
  <c r="U82" i="3"/>
  <c r="U78" i="3"/>
  <c r="U81" i="3"/>
  <c r="U83" i="3"/>
  <c r="U77" i="3"/>
  <c r="C2" i="9"/>
  <c r="D2" i="9" s="1"/>
  <c r="E2" i="9" s="1"/>
  <c r="AB7" i="3"/>
  <c r="AC7" i="3" s="1"/>
  <c r="AD7" i="3" s="1"/>
  <c r="Z8" i="3" s="1"/>
  <c r="AA8" i="3" s="1"/>
  <c r="D45" i="14"/>
  <c r="D44" i="14"/>
  <c r="O7" i="9" l="1"/>
  <c r="T7" i="9" s="1"/>
  <c r="Y25" i="9"/>
  <c r="W26" i="9" s="1"/>
  <c r="X26" i="9" s="1"/>
  <c r="AE12" i="9"/>
  <c r="AD12" i="9"/>
  <c r="AB13" i="9" s="1"/>
  <c r="AC13" i="9" s="1"/>
  <c r="B3" i="9"/>
  <c r="C3" i="9" s="1"/>
  <c r="D3" i="9" s="1"/>
  <c r="E3" i="9" s="1"/>
  <c r="K3" i="9"/>
  <c r="AB8" i="3"/>
  <c r="AC8" i="3" s="1"/>
  <c r="AD8" i="3" s="1"/>
  <c r="Z9" i="3" s="1"/>
  <c r="AA9" i="3" s="1"/>
  <c r="T76" i="3"/>
  <c r="U76" i="3" s="1"/>
  <c r="T74" i="3"/>
  <c r="T75" i="3"/>
  <c r="S74" i="3"/>
  <c r="S75" i="3"/>
  <c r="M8" i="9" l="1"/>
  <c r="N8" i="9" s="1"/>
  <c r="Y26" i="9"/>
  <c r="W27" i="9" s="1"/>
  <c r="X27" i="9" s="1"/>
  <c r="AI13" i="9"/>
  <c r="B4" i="9"/>
  <c r="C4" i="9" s="1"/>
  <c r="D4" i="9" s="1"/>
  <c r="B5" i="9" s="1"/>
  <c r="C5" i="9" s="1"/>
  <c r="I4" i="9"/>
  <c r="J4" i="9" s="1"/>
  <c r="U74" i="3"/>
  <c r="U75" i="3"/>
  <c r="S71" i="3"/>
  <c r="T71" i="3"/>
  <c r="T67" i="3"/>
  <c r="T68" i="3"/>
  <c r="T69" i="3"/>
  <c r="T70" i="3"/>
  <c r="S67" i="3"/>
  <c r="U67" i="3" s="1"/>
  <c r="S68" i="3"/>
  <c r="S69" i="3"/>
  <c r="S70" i="3"/>
  <c r="D34" i="14"/>
  <c r="D35" i="14"/>
  <c r="D36" i="14"/>
  <c r="D37" i="14"/>
  <c r="S64" i="3"/>
  <c r="T64" i="3"/>
  <c r="S62" i="3"/>
  <c r="S63" i="3"/>
  <c r="T62" i="3"/>
  <c r="T63" i="3"/>
  <c r="D32" i="14"/>
  <c r="O8" i="9" l="1"/>
  <c r="T8" i="9" s="1"/>
  <c r="U69" i="3"/>
  <c r="U68" i="3"/>
  <c r="Y27" i="9"/>
  <c r="W28" i="9" s="1"/>
  <c r="X28" i="9" s="1"/>
  <c r="AD13" i="9"/>
  <c r="AB14" i="9" s="1"/>
  <c r="AC14" i="9" s="1"/>
  <c r="AE13" i="9"/>
  <c r="E4" i="9"/>
  <c r="K4" i="9"/>
  <c r="U63" i="3"/>
  <c r="U70" i="3"/>
  <c r="U62" i="3"/>
  <c r="U71" i="3"/>
  <c r="U64" i="3"/>
  <c r="D5" i="9"/>
  <c r="B6" i="9" s="1"/>
  <c r="T57" i="3"/>
  <c r="T60" i="3"/>
  <c r="T61" i="3"/>
  <c r="S57" i="3"/>
  <c r="S60" i="3"/>
  <c r="U60" i="3" s="1"/>
  <c r="S61" i="3"/>
  <c r="M9" i="9" l="1"/>
  <c r="N9" i="9" s="1"/>
  <c r="Y28" i="9"/>
  <c r="W29" i="9" s="1"/>
  <c r="X29" i="9" s="1"/>
  <c r="AI14" i="9"/>
  <c r="I5" i="9"/>
  <c r="J5" i="9" s="1"/>
  <c r="E5" i="9"/>
  <c r="U57" i="3"/>
  <c r="U61" i="3"/>
  <c r="C6" i="9"/>
  <c r="T5" i="3"/>
  <c r="T6" i="3"/>
  <c r="T7" i="3"/>
  <c r="T8" i="3"/>
  <c r="T11" i="3"/>
  <c r="T12" i="3"/>
  <c r="T13" i="3"/>
  <c r="T14" i="3"/>
  <c r="T15" i="3"/>
  <c r="T18" i="3"/>
  <c r="T19" i="3"/>
  <c r="T20" i="3"/>
  <c r="T21" i="3"/>
  <c r="T22" i="3"/>
  <c r="T25" i="3"/>
  <c r="T26" i="3"/>
  <c r="T27" i="3"/>
  <c r="T28" i="3"/>
  <c r="T29" i="3"/>
  <c r="T32" i="3"/>
  <c r="T33" i="3"/>
  <c r="T34" i="3"/>
  <c r="T35" i="3"/>
  <c r="T36" i="3"/>
  <c r="T39" i="3"/>
  <c r="T40" i="3"/>
  <c r="T41" i="3"/>
  <c r="T42" i="3"/>
  <c r="T43" i="3"/>
  <c r="T46" i="3"/>
  <c r="T47" i="3"/>
  <c r="T48" i="3"/>
  <c r="T49" i="3"/>
  <c r="T50" i="3"/>
  <c r="T53" i="3"/>
  <c r="T54" i="3"/>
  <c r="T55" i="3"/>
  <c r="T56" i="3"/>
  <c r="T4" i="3"/>
  <c r="S42" i="3"/>
  <c r="U42" i="3" s="1"/>
  <c r="S43" i="3"/>
  <c r="S46" i="3"/>
  <c r="S47" i="3"/>
  <c r="S48" i="3"/>
  <c r="S49" i="3"/>
  <c r="S50" i="3"/>
  <c r="S53" i="3"/>
  <c r="S54" i="3"/>
  <c r="U54" i="3" s="1"/>
  <c r="S55" i="3"/>
  <c r="S56" i="3"/>
  <c r="S41" i="3"/>
  <c r="U41" i="3" s="1"/>
  <c r="S5" i="3"/>
  <c r="S6" i="3"/>
  <c r="S7" i="3"/>
  <c r="S8" i="3"/>
  <c r="S11" i="3"/>
  <c r="S12" i="3"/>
  <c r="S13" i="3"/>
  <c r="S14" i="3"/>
  <c r="S15" i="3"/>
  <c r="S18" i="3"/>
  <c r="S19" i="3"/>
  <c r="S20" i="3"/>
  <c r="S21" i="3"/>
  <c r="S22" i="3"/>
  <c r="S25" i="3"/>
  <c r="S26" i="3"/>
  <c r="S27" i="3"/>
  <c r="S28" i="3"/>
  <c r="S29" i="3"/>
  <c r="S32" i="3"/>
  <c r="S33" i="3"/>
  <c r="S34" i="3"/>
  <c r="S35" i="3"/>
  <c r="S36" i="3"/>
  <c r="S39" i="3"/>
  <c r="S40" i="3"/>
  <c r="S4" i="3"/>
  <c r="V4" i="3" s="1"/>
  <c r="O9" i="9" l="1"/>
  <c r="T9" i="9" s="1"/>
  <c r="U46" i="3"/>
  <c r="U56" i="3"/>
  <c r="U55" i="3"/>
  <c r="U43" i="3"/>
  <c r="Y29" i="9"/>
  <c r="W30" i="9" s="1"/>
  <c r="X30" i="9" s="1"/>
  <c r="AE14" i="9"/>
  <c r="AD14" i="9"/>
  <c r="AB15" i="9" s="1"/>
  <c r="AC15" i="9" s="1"/>
  <c r="U47" i="3"/>
  <c r="U50" i="3"/>
  <c r="K5" i="9"/>
  <c r="I6" i="9" s="1"/>
  <c r="J6" i="9" s="1"/>
  <c r="U53" i="3"/>
  <c r="U49" i="3"/>
  <c r="U48" i="3"/>
  <c r="U29" i="3"/>
  <c r="U25" i="3"/>
  <c r="U19" i="3"/>
  <c r="U13" i="3"/>
  <c r="U7" i="3"/>
  <c r="U35" i="3"/>
  <c r="U40" i="3"/>
  <c r="U28" i="3"/>
  <c r="U18" i="3"/>
  <c r="U6" i="3"/>
  <c r="U39" i="3"/>
  <c r="U33" i="3"/>
  <c r="U27" i="3"/>
  <c r="U21" i="3"/>
  <c r="U15" i="3"/>
  <c r="U11" i="3"/>
  <c r="U5" i="3"/>
  <c r="X5" i="3" s="1"/>
  <c r="U4" i="3"/>
  <c r="X4" i="3" s="1"/>
  <c r="U36" i="3"/>
  <c r="U32" i="3"/>
  <c r="U26" i="3"/>
  <c r="U20" i="3"/>
  <c r="U14" i="3"/>
  <c r="U8" i="3"/>
  <c r="U22" i="3"/>
  <c r="U12" i="3"/>
  <c r="U34" i="3"/>
  <c r="W5" i="3"/>
  <c r="V5" i="3"/>
  <c r="D6" i="9"/>
  <c r="B7" i="9" s="1"/>
  <c r="D27" i="14"/>
  <c r="M10" i="9" l="1"/>
  <c r="N10" i="9" s="1"/>
  <c r="Y30" i="9"/>
  <c r="W31" i="9" s="1"/>
  <c r="X31" i="9" s="1"/>
  <c r="AI15" i="9"/>
  <c r="K6" i="9"/>
  <c r="X6" i="3"/>
  <c r="V6" i="3"/>
  <c r="W6" i="3"/>
  <c r="E6" i="9"/>
  <c r="C7" i="9"/>
  <c r="O10" i="9" l="1"/>
  <c r="T10" i="9" s="1"/>
  <c r="Y31" i="9"/>
  <c r="W32" i="9" s="1"/>
  <c r="X32" i="9" s="1"/>
  <c r="AE15" i="9"/>
  <c r="AD15" i="9"/>
  <c r="AB16" i="9" s="1"/>
  <c r="AC16" i="9" s="1"/>
  <c r="I7" i="9"/>
  <c r="J7" i="9" s="1"/>
  <c r="V7" i="3"/>
  <c r="W7" i="3"/>
  <c r="X7" i="3"/>
  <c r="D7" i="9"/>
  <c r="E7" i="9" s="1"/>
  <c r="AB9" i="3"/>
  <c r="AC9" i="3" s="1"/>
  <c r="AD9" i="3" s="1"/>
  <c r="Z10" i="3" s="1"/>
  <c r="AA10" i="3" s="1"/>
  <c r="M11" i="9" l="1"/>
  <c r="N11" i="9" s="1"/>
  <c r="Y32" i="9"/>
  <c r="W33" i="9" s="1"/>
  <c r="X33" i="9" s="1"/>
  <c r="AI16" i="9"/>
  <c r="K7" i="9"/>
  <c r="I8" i="9" s="1"/>
  <c r="J8" i="9" s="1"/>
  <c r="V8" i="3"/>
  <c r="W8" i="3"/>
  <c r="X8" i="3"/>
  <c r="B8" i="9"/>
  <c r="C8" i="9" s="1"/>
  <c r="D8" i="9" s="1"/>
  <c r="B9" i="9" s="1"/>
  <c r="P40" i="14"/>
  <c r="N64" i="14"/>
  <c r="N63" i="14"/>
  <c r="N62" i="14"/>
  <c r="N61" i="14"/>
  <c r="N60" i="14"/>
  <c r="N59" i="14"/>
  <c r="N58" i="14"/>
  <c r="N57" i="14"/>
  <c r="N56" i="14"/>
  <c r="O11" i="9" l="1"/>
  <c r="T11" i="9" s="1"/>
  <c r="Y33" i="9"/>
  <c r="W34" i="9" s="1"/>
  <c r="X34" i="9" s="1"/>
  <c r="AE16" i="9"/>
  <c r="AD16" i="9"/>
  <c r="AB17" i="9" s="1"/>
  <c r="AC17" i="9" s="1"/>
  <c r="K8" i="9"/>
  <c r="V9" i="3"/>
  <c r="X10" i="3" s="1"/>
  <c r="W9" i="3"/>
  <c r="X9" i="3"/>
  <c r="E8" i="9"/>
  <c r="C9" i="9"/>
  <c r="P41" i="14"/>
  <c r="P42" i="14" s="1"/>
  <c r="P43" i="14" s="1"/>
  <c r="P44" i="14" s="1"/>
  <c r="P45" i="14" s="1"/>
  <c r="P46" i="14" s="1"/>
  <c r="P47" i="14" s="1"/>
  <c r="P48" i="14" s="1"/>
  <c r="P49" i="14" s="1"/>
  <c r="P50" i="14" s="1"/>
  <c r="P51" i="14" s="1"/>
  <c r="P52" i="14" s="1"/>
  <c r="P53" i="14" s="1"/>
  <c r="P54" i="14" s="1"/>
  <c r="P55" i="14" s="1"/>
  <c r="P56" i="14" s="1"/>
  <c r="P57" i="14" s="1"/>
  <c r="P58" i="14" s="1"/>
  <c r="P59" i="14" s="1"/>
  <c r="P60" i="14" s="1"/>
  <c r="P61" i="14" s="1"/>
  <c r="P62" i="14" s="1"/>
  <c r="P63" i="14" s="1"/>
  <c r="P64" i="14" s="1"/>
  <c r="L65" i="14"/>
  <c r="L66" i="14" s="1"/>
  <c r="L67" i="14" s="1"/>
  <c r="L68" i="14" s="1"/>
  <c r="L69" i="14" s="1"/>
  <c r="L70" i="14" s="1"/>
  <c r="L71" i="14" s="1"/>
  <c r="L72" i="14" s="1"/>
  <c r="N54" i="14"/>
  <c r="N53" i="14"/>
  <c r="N52" i="14"/>
  <c r="N51" i="14"/>
  <c r="N50" i="14"/>
  <c r="N49" i="14"/>
  <c r="N48" i="14"/>
  <c r="N47" i="14"/>
  <c r="N46" i="14"/>
  <c r="N45" i="14"/>
  <c r="N44" i="14"/>
  <c r="N43" i="14"/>
  <c r="N42" i="14"/>
  <c r="N41" i="14"/>
  <c r="K41" i="14"/>
  <c r="K42" i="14" s="1"/>
  <c r="K43" i="14" s="1"/>
  <c r="K44" i="14" s="1"/>
  <c r="K45" i="14" s="1"/>
  <c r="K46" i="14" s="1"/>
  <c r="K47" i="14" s="1"/>
  <c r="K48" i="14" s="1"/>
  <c r="K49" i="14" s="1"/>
  <c r="K50" i="14" s="1"/>
  <c r="K51" i="14" s="1"/>
  <c r="K52" i="14" s="1"/>
  <c r="K53" i="14" s="1"/>
  <c r="K54" i="14" s="1"/>
  <c r="M12" i="9" l="1"/>
  <c r="N12" i="9" s="1"/>
  <c r="Y34" i="9"/>
  <c r="W35" i="9" s="1"/>
  <c r="X35" i="9" s="1"/>
  <c r="AI17" i="9"/>
  <c r="I9" i="9"/>
  <c r="J9" i="9" s="1"/>
  <c r="V10" i="3"/>
  <c r="X11" i="3" s="1"/>
  <c r="W10" i="3"/>
  <c r="D9" i="9"/>
  <c r="E9" i="9" s="1"/>
  <c r="K55" i="14"/>
  <c r="K56" i="14" s="1"/>
  <c r="K57" i="14" s="1"/>
  <c r="K58" i="14" s="1"/>
  <c r="K59" i="14" s="1"/>
  <c r="K60" i="14" s="1"/>
  <c r="K61" i="14" s="1"/>
  <c r="K62" i="14" s="1"/>
  <c r="K63" i="14" s="1"/>
  <c r="K64" i="14" s="1"/>
  <c r="K65" i="14" s="1"/>
  <c r="K66" i="14" s="1"/>
  <c r="K67" i="14" s="1"/>
  <c r="K68" i="14" s="1"/>
  <c r="K69" i="14" s="1"/>
  <c r="K70" i="14" s="1"/>
  <c r="K71" i="14" s="1"/>
  <c r="K72" i="14" s="1"/>
  <c r="D21" i="14"/>
  <c r="D19" i="14"/>
  <c r="D20" i="14"/>
  <c r="D16" i="14"/>
  <c r="D17" i="14"/>
  <c r="D18" i="14"/>
  <c r="D13" i="14"/>
  <c r="D14" i="14"/>
  <c r="D15" i="14"/>
  <c r="D12" i="14"/>
  <c r="O12" i="9" l="1"/>
  <c r="T12" i="9" s="1"/>
  <c r="B10" i="9"/>
  <c r="Y35" i="9"/>
  <c r="W36" i="9" s="1"/>
  <c r="X36" i="9" s="1"/>
  <c r="AD17" i="9"/>
  <c r="AB18" i="9" s="1"/>
  <c r="AC18" i="9" s="1"/>
  <c r="AE17" i="9"/>
  <c r="K9" i="9"/>
  <c r="V11" i="3"/>
  <c r="X12" i="3" s="1"/>
  <c r="W11" i="3"/>
  <c r="C10" i="9"/>
  <c r="AB10" i="3"/>
  <c r="AC10" i="3" s="1"/>
  <c r="AD10" i="3" s="1"/>
  <c r="Z11" i="3" s="1"/>
  <c r="AA11" i="3" s="1"/>
  <c r="D22" i="14"/>
  <c r="M13" i="9" l="1"/>
  <c r="N13" i="9" s="1"/>
  <c r="Y36" i="9"/>
  <c r="W37" i="9" s="1"/>
  <c r="AI18" i="9"/>
  <c r="I10" i="9"/>
  <c r="J10" i="9" s="1"/>
  <c r="V12" i="3"/>
  <c r="X13" i="3" s="1"/>
  <c r="W12" i="3"/>
  <c r="D10" i="9"/>
  <c r="E10" i="9" s="1"/>
  <c r="AB11" i="3"/>
  <c r="AC11" i="3" s="1"/>
  <c r="AD11" i="3" s="1"/>
  <c r="Z12" i="3" s="1"/>
  <c r="AA12" i="3" s="1"/>
  <c r="D24" i="14"/>
  <c r="D23" i="14"/>
  <c r="W8" i="14"/>
  <c r="W9" i="14" s="1"/>
  <c r="X7" i="14"/>
  <c r="X37" i="9" l="1"/>
  <c r="Y37" i="9" s="1"/>
  <c r="W38" i="9" s="1"/>
  <c r="X38" i="9" s="1"/>
  <c r="O13" i="9"/>
  <c r="T13" i="9" s="1"/>
  <c r="AE18" i="9"/>
  <c r="AD18" i="9"/>
  <c r="AB19" i="9" s="1"/>
  <c r="AC19" i="9" s="1"/>
  <c r="K10" i="9"/>
  <c r="V13" i="3"/>
  <c r="X14" i="3" s="1"/>
  <c r="W13" i="3"/>
  <c r="B11" i="9"/>
  <c r="C11" i="9" s="1"/>
  <c r="AB12" i="3"/>
  <c r="AC12" i="3" s="1"/>
  <c r="AD12" i="3" s="1"/>
  <c r="Z13" i="3" s="1"/>
  <c r="AA13" i="3" s="1"/>
  <c r="D25" i="14"/>
  <c r="X9" i="14"/>
  <c r="W10" i="14"/>
  <c r="X8" i="14"/>
  <c r="A8" i="14"/>
  <c r="A9" i="14" s="1"/>
  <c r="A10" i="14" s="1"/>
  <c r="A11" i="14" s="1"/>
  <c r="A12" i="14" s="1"/>
  <c r="A13" i="14" s="1"/>
  <c r="A14" i="14" s="1"/>
  <c r="A15" i="14" s="1"/>
  <c r="M14" i="9" l="1"/>
  <c r="N14" i="9" s="1"/>
  <c r="Y38" i="9"/>
  <c r="W39" i="9" s="1"/>
  <c r="X39" i="9" s="1"/>
  <c r="AI19" i="9"/>
  <c r="I11" i="9"/>
  <c r="J11" i="9" s="1"/>
  <c r="V14" i="3"/>
  <c r="X15" i="3" s="1"/>
  <c r="W14" i="3"/>
  <c r="D11" i="9"/>
  <c r="B12" i="9" s="1"/>
  <c r="A16" i="14"/>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D26" i="14"/>
  <c r="W11" i="14"/>
  <c r="X10" i="14"/>
  <c r="O14" i="9" l="1"/>
  <c r="T14" i="9" s="1"/>
  <c r="Y39" i="9"/>
  <c r="W40" i="9" s="1"/>
  <c r="X40" i="9" s="1"/>
  <c r="AE19" i="9"/>
  <c r="AD19" i="9"/>
  <c r="AB20" i="9" s="1"/>
  <c r="AC20" i="9" s="1"/>
  <c r="K11" i="9"/>
  <c r="I12" i="9" s="1"/>
  <c r="J12" i="9" s="1"/>
  <c r="V15" i="3"/>
  <c r="X16" i="3" s="1"/>
  <c r="W15" i="3"/>
  <c r="E11" i="9"/>
  <c r="C12" i="9"/>
  <c r="AB13" i="3"/>
  <c r="AC13" i="3" s="1"/>
  <c r="AD13" i="3" s="1"/>
  <c r="Z14" i="3" s="1"/>
  <c r="AA14" i="3" s="1"/>
  <c r="B28" i="14"/>
  <c r="D28" i="14" s="1"/>
  <c r="V12" i="14"/>
  <c r="X11" i="14"/>
  <c r="M15" i="9" l="1"/>
  <c r="N15" i="9" s="1"/>
  <c r="Y40" i="9"/>
  <c r="W41" i="9" s="1"/>
  <c r="X41" i="9" s="1"/>
  <c r="AI20" i="9"/>
  <c r="K12" i="9"/>
  <c r="I13" i="9" s="1"/>
  <c r="J13" i="9" s="1"/>
  <c r="V16" i="3"/>
  <c r="X17" i="3" s="1"/>
  <c r="W16" i="3"/>
  <c r="D12" i="9"/>
  <c r="E12" i="9" s="1"/>
  <c r="AB14" i="3"/>
  <c r="AC14" i="3" s="1"/>
  <c r="AD14" i="3" s="1"/>
  <c r="Z15" i="3" s="1"/>
  <c r="AA15" i="3" s="1"/>
  <c r="B29" i="14"/>
  <c r="D29" i="14" s="1"/>
  <c r="V13" i="14"/>
  <c r="W12" i="14"/>
  <c r="O15" i="9" l="1"/>
  <c r="Y41" i="9"/>
  <c r="W42" i="9" s="1"/>
  <c r="X42" i="9" s="1"/>
  <c r="AE20" i="9"/>
  <c r="AD20" i="9"/>
  <c r="AB21" i="9" s="1"/>
  <c r="AC21" i="9" s="1"/>
  <c r="B13" i="9"/>
  <c r="C13" i="9" s="1"/>
  <c r="K13" i="9"/>
  <c r="I14" i="9" s="1"/>
  <c r="J14" i="9" s="1"/>
  <c r="V17" i="3"/>
  <c r="X18" i="3" s="1"/>
  <c r="W17" i="3"/>
  <c r="AB15" i="3"/>
  <c r="AC15" i="3" s="1"/>
  <c r="AD15" i="3" s="1"/>
  <c r="Z16" i="3" s="1"/>
  <c r="AA16" i="3" s="1"/>
  <c r="B30" i="14"/>
  <c r="W13" i="14"/>
  <c r="V14" i="14"/>
  <c r="M16" i="9" l="1"/>
  <c r="N16" i="9" s="1"/>
  <c r="T15" i="9"/>
  <c r="Y42" i="9"/>
  <c r="W43" i="9" s="1"/>
  <c r="X43" i="9" s="1"/>
  <c r="AI21" i="9"/>
  <c r="K14" i="9"/>
  <c r="I15" i="9" s="1"/>
  <c r="J15" i="9" s="1"/>
  <c r="V18" i="3"/>
  <c r="X19" i="3" s="1"/>
  <c r="W18" i="3"/>
  <c r="D13" i="9"/>
  <c r="B14" i="9" s="1"/>
  <c r="AB16" i="3"/>
  <c r="AC16" i="3" s="1"/>
  <c r="AD16" i="3" s="1"/>
  <c r="Z17" i="3" s="1"/>
  <c r="AA17" i="3" s="1"/>
  <c r="D30" i="14"/>
  <c r="D31" i="14"/>
  <c r="V15" i="14"/>
  <c r="W14" i="14"/>
  <c r="O16" i="9" l="1"/>
  <c r="Y43" i="9"/>
  <c r="W44" i="9" s="1"/>
  <c r="X44" i="9" s="1"/>
  <c r="AE21" i="9"/>
  <c r="AD21" i="9"/>
  <c r="AB22" i="9" s="1"/>
  <c r="AC22" i="9" s="1"/>
  <c r="K15" i="9"/>
  <c r="I16" i="9" s="1"/>
  <c r="J16" i="9" s="1"/>
  <c r="V19" i="3"/>
  <c r="W19" i="3"/>
  <c r="E13" i="9"/>
  <c r="C14" i="9"/>
  <c r="W15" i="14"/>
  <c r="V16" i="14"/>
  <c r="M17" i="9" l="1"/>
  <c r="N17" i="9" s="1"/>
  <c r="T16" i="9"/>
  <c r="Y44" i="9"/>
  <c r="W45" i="9" s="1"/>
  <c r="X45" i="9" s="1"/>
  <c r="AI22" i="9"/>
  <c r="K16" i="9"/>
  <c r="I17" i="9" s="1"/>
  <c r="J17" i="9" s="1"/>
  <c r="V20" i="3"/>
  <c r="W20" i="3"/>
  <c r="X20" i="3"/>
  <c r="D14" i="9"/>
  <c r="B15" i="9" s="1"/>
  <c r="AB17" i="3"/>
  <c r="AC17" i="3" s="1"/>
  <c r="AD17" i="3" s="1"/>
  <c r="Z18" i="3" s="1"/>
  <c r="AA18" i="3" s="1"/>
  <c r="D33" i="14"/>
  <c r="V17" i="14"/>
  <c r="W16" i="14"/>
  <c r="O17" i="9" l="1"/>
  <c r="Y45" i="9"/>
  <c r="W46" i="9" s="1"/>
  <c r="X46" i="9" s="1"/>
  <c r="AE22" i="9"/>
  <c r="AD22" i="9"/>
  <c r="AB23" i="9" s="1"/>
  <c r="AC23" i="9" s="1"/>
  <c r="K17" i="9"/>
  <c r="I18" i="9" s="1"/>
  <c r="J18" i="9" s="1"/>
  <c r="V21" i="3"/>
  <c r="W21" i="3"/>
  <c r="X21" i="3"/>
  <c r="E14" i="9"/>
  <c r="C15" i="9"/>
  <c r="AB18" i="3"/>
  <c r="AC18" i="3" s="1"/>
  <c r="AD18" i="3" s="1"/>
  <c r="Z19" i="3" s="1"/>
  <c r="AA19" i="3" s="1"/>
  <c r="D38" i="14"/>
  <c r="W17" i="14"/>
  <c r="V18" i="14"/>
  <c r="T17" i="9" l="1"/>
  <c r="M18" i="9"/>
  <c r="N18" i="9" s="1"/>
  <c r="Y46" i="9"/>
  <c r="W47" i="9" s="1"/>
  <c r="X47" i="9" s="1"/>
  <c r="AI23" i="9"/>
  <c r="V22" i="3"/>
  <c r="W22" i="3"/>
  <c r="X22" i="3"/>
  <c r="D15" i="9"/>
  <c r="E15" i="9" s="1"/>
  <c r="AB19" i="3"/>
  <c r="AC19" i="3" s="1"/>
  <c r="AD19" i="3" s="1"/>
  <c r="Z20" i="3" s="1"/>
  <c r="AA20" i="3" s="1"/>
  <c r="D39" i="14"/>
  <c r="V19" i="14"/>
  <c r="W18" i="14"/>
  <c r="O18" i="9" l="1"/>
  <c r="Y47" i="9"/>
  <c r="W48" i="9" s="1"/>
  <c r="X48" i="9" s="1"/>
  <c r="AE23" i="9"/>
  <c r="AD23" i="9"/>
  <c r="AB24" i="9" s="1"/>
  <c r="AC24" i="9" s="1"/>
  <c r="K18" i="9"/>
  <c r="I19" i="9" s="1"/>
  <c r="J19" i="9" s="1"/>
  <c r="B16" i="9"/>
  <c r="C16" i="9" s="1"/>
  <c r="V23" i="3"/>
  <c r="X24" i="3" s="1"/>
  <c r="W23" i="3"/>
  <c r="X23" i="3"/>
  <c r="AB20" i="3"/>
  <c r="AC20" i="3" s="1"/>
  <c r="AD20" i="3" s="1"/>
  <c r="Z21" i="3" s="1"/>
  <c r="AA21" i="3" s="1"/>
  <c r="D40" i="14"/>
  <c r="W19" i="14"/>
  <c r="V20" i="14"/>
  <c r="M19" i="9" l="1"/>
  <c r="N19" i="9" s="1"/>
  <c r="T18" i="9"/>
  <c r="Y48" i="9"/>
  <c r="W49" i="9" s="1"/>
  <c r="X49" i="9" s="1"/>
  <c r="AI24" i="9"/>
  <c r="V24" i="3"/>
  <c r="W24" i="3"/>
  <c r="D16" i="9"/>
  <c r="E16" i="9" s="1"/>
  <c r="AB21" i="3"/>
  <c r="AC21" i="3" s="1"/>
  <c r="AD21" i="3" s="1"/>
  <c r="Z22" i="3" s="1"/>
  <c r="AA22" i="3" s="1"/>
  <c r="D41" i="14"/>
  <c r="V21" i="14"/>
  <c r="W20" i="14"/>
  <c r="O19" i="9" l="1"/>
  <c r="Y49" i="9"/>
  <c r="W50" i="9" s="1"/>
  <c r="X50" i="9" s="1"/>
  <c r="AE24" i="9"/>
  <c r="AD24" i="9"/>
  <c r="AB25" i="9" s="1"/>
  <c r="AC25" i="9" s="1"/>
  <c r="B17" i="9"/>
  <c r="C17" i="9" s="1"/>
  <c r="K19" i="9"/>
  <c r="I20" i="9" s="1"/>
  <c r="J20" i="9" s="1"/>
  <c r="V25" i="3"/>
  <c r="X26" i="3" s="1"/>
  <c r="W25" i="3"/>
  <c r="X25" i="3"/>
  <c r="AB22" i="3"/>
  <c r="AC22" i="3" s="1"/>
  <c r="AD22" i="3" s="1"/>
  <c r="Z23" i="3" s="1"/>
  <c r="AA23" i="3" s="1"/>
  <c r="D43" i="14"/>
  <c r="D42" i="14"/>
  <c r="W21" i="14"/>
  <c r="V22" i="14"/>
  <c r="M20" i="9" l="1"/>
  <c r="T19" i="9"/>
  <c r="Y50" i="9"/>
  <c r="W51" i="9" s="1"/>
  <c r="X51" i="9" s="1"/>
  <c r="AI25" i="9"/>
  <c r="V26" i="3"/>
  <c r="W26" i="3"/>
  <c r="D17" i="9"/>
  <c r="E17" i="9" s="1"/>
  <c r="AB23" i="3"/>
  <c r="AC23" i="3" s="1"/>
  <c r="AD23" i="3" s="1"/>
  <c r="Z24" i="3" s="1"/>
  <c r="AA24" i="3" s="1"/>
  <c r="V23" i="14"/>
  <c r="W22" i="14"/>
  <c r="N20" i="9" l="1"/>
  <c r="O20" i="9" s="1"/>
  <c r="Y51" i="9"/>
  <c r="W52" i="9" s="1"/>
  <c r="X52" i="9" s="1"/>
  <c r="AD25" i="9"/>
  <c r="AB26" i="9" s="1"/>
  <c r="AC26" i="9" s="1"/>
  <c r="AE25" i="9"/>
  <c r="K20" i="9"/>
  <c r="I21" i="9" s="1"/>
  <c r="J21" i="9" s="1"/>
  <c r="V27" i="3"/>
  <c r="X28" i="3" s="1"/>
  <c r="W27" i="3"/>
  <c r="X27" i="3"/>
  <c r="B18" i="9"/>
  <c r="C18" i="9" s="1"/>
  <c r="AB24" i="3"/>
  <c r="AC24" i="3" s="1"/>
  <c r="AD24" i="3" s="1"/>
  <c r="Z25" i="3" s="1"/>
  <c r="AA25" i="3" s="1"/>
  <c r="W23" i="14"/>
  <c r="V24" i="14"/>
  <c r="M21" i="9" l="1"/>
  <c r="T20" i="9"/>
  <c r="Y52" i="9"/>
  <c r="W53" i="9" s="1"/>
  <c r="X53" i="9" s="1"/>
  <c r="AI26" i="9"/>
  <c r="V28" i="3"/>
  <c r="W28" i="3"/>
  <c r="D18" i="9"/>
  <c r="B19" i="9" s="1"/>
  <c r="AB25" i="3"/>
  <c r="AC25" i="3" s="1"/>
  <c r="AD25" i="3" s="1"/>
  <c r="Z26" i="3" s="1"/>
  <c r="AA26" i="3" s="1"/>
  <c r="V25" i="14"/>
  <c r="W24" i="14"/>
  <c r="N21" i="9" l="1"/>
  <c r="O21" i="9" s="1"/>
  <c r="Y53" i="9"/>
  <c r="W54" i="9" s="1"/>
  <c r="X54" i="9" s="1"/>
  <c r="AE26" i="9"/>
  <c r="AD26" i="9"/>
  <c r="AB27" i="9" s="1"/>
  <c r="AC27" i="9" s="1"/>
  <c r="K21" i="9"/>
  <c r="I22" i="9" s="1"/>
  <c r="J22" i="9" s="1"/>
  <c r="V29" i="3"/>
  <c r="X30" i="3" s="1"/>
  <c r="W29" i="3"/>
  <c r="X29" i="3"/>
  <c r="E18" i="9"/>
  <c r="C19" i="9"/>
  <c r="AB26" i="3"/>
  <c r="AC26" i="3" s="1"/>
  <c r="AD26" i="3" s="1"/>
  <c r="Z27" i="3" s="1"/>
  <c r="AA27" i="3" s="1"/>
  <c r="W25" i="14"/>
  <c r="V26" i="14"/>
  <c r="T21" i="9" l="1"/>
  <c r="M22" i="9"/>
  <c r="N22" i="9" s="1"/>
  <c r="O22" i="9" s="1"/>
  <c r="T22" i="9" s="1"/>
  <c r="Y54" i="9"/>
  <c r="W55" i="9" s="1"/>
  <c r="X55" i="9" s="1"/>
  <c r="AI27" i="9"/>
  <c r="V30" i="3"/>
  <c r="X31" i="3" s="1"/>
  <c r="W30" i="3"/>
  <c r="D19" i="9"/>
  <c r="E19" i="9" s="1"/>
  <c r="AB27" i="3"/>
  <c r="AC27" i="3" s="1"/>
  <c r="AD27" i="3" s="1"/>
  <c r="Z28" i="3" s="1"/>
  <c r="AA28" i="3" s="1"/>
  <c r="W27" i="14"/>
  <c r="W26" i="14"/>
  <c r="M23" i="9" l="1"/>
  <c r="N23" i="9" s="1"/>
  <c r="Y55" i="9"/>
  <c r="W56" i="9" s="1"/>
  <c r="X56" i="9" s="1"/>
  <c r="AE27" i="9"/>
  <c r="AD27" i="9"/>
  <c r="AB28" i="9" s="1"/>
  <c r="AC28" i="9" s="1"/>
  <c r="O23" i="9"/>
  <c r="T23" i="9" s="1"/>
  <c r="K22" i="9"/>
  <c r="I23" i="9" s="1"/>
  <c r="J23" i="9" s="1"/>
  <c r="V31" i="3"/>
  <c r="W31" i="3"/>
  <c r="B20" i="9"/>
  <c r="C20" i="9"/>
  <c r="AB28" i="3"/>
  <c r="AC28" i="3" s="1"/>
  <c r="AD28" i="3" s="1"/>
  <c r="Z29" i="3" s="1"/>
  <c r="AA29" i="3" s="1"/>
  <c r="X27" i="14"/>
  <c r="W28" i="14"/>
  <c r="M24" i="9" l="1"/>
  <c r="N24" i="9" s="1"/>
  <c r="Y56" i="9"/>
  <c r="W57" i="9" s="1"/>
  <c r="X57" i="9" s="1"/>
  <c r="AI28" i="9"/>
  <c r="V32" i="3"/>
  <c r="W32" i="3"/>
  <c r="X32" i="3"/>
  <c r="D20" i="9"/>
  <c r="E20" i="9" s="1"/>
  <c r="AB29" i="3"/>
  <c r="AC29" i="3" s="1"/>
  <c r="AD29" i="3" s="1"/>
  <c r="Z30" i="3" s="1"/>
  <c r="AA30" i="3" s="1"/>
  <c r="W29" i="14"/>
  <c r="X29" i="14" s="1"/>
  <c r="X28" i="14"/>
  <c r="Y57" i="9" l="1"/>
  <c r="W58" i="9" s="1"/>
  <c r="X58" i="9" s="1"/>
  <c r="AE28" i="9"/>
  <c r="AD28" i="9"/>
  <c r="AB29" i="9" s="1"/>
  <c r="AC29" i="9" s="1"/>
  <c r="O24" i="9"/>
  <c r="T24" i="9" s="1"/>
  <c r="K23" i="9"/>
  <c r="I24" i="9" s="1"/>
  <c r="J24" i="9" s="1"/>
  <c r="V33" i="3"/>
  <c r="X34" i="3" s="1"/>
  <c r="W33" i="3"/>
  <c r="X33" i="3"/>
  <c r="B21" i="9"/>
  <c r="C21" i="9" s="1"/>
  <c r="AB30" i="3"/>
  <c r="AC30" i="3" s="1"/>
  <c r="AD30" i="3" s="1"/>
  <c r="Z31" i="3" s="1"/>
  <c r="AA31" i="3" s="1"/>
  <c r="M25" i="9" l="1"/>
  <c r="N25" i="9" s="1"/>
  <c r="Y58" i="9"/>
  <c r="W59" i="9" s="1"/>
  <c r="X59" i="9" s="1"/>
  <c r="AI29" i="9"/>
  <c r="V34" i="3"/>
  <c r="W34" i="3"/>
  <c r="D21" i="9"/>
  <c r="E21" i="9" s="1"/>
  <c r="AB31" i="3"/>
  <c r="AC31" i="3" s="1"/>
  <c r="AD31" i="3" s="1"/>
  <c r="Z32" i="3" s="1"/>
  <c r="AA32" i="3" s="1"/>
  <c r="Y59" i="9" l="1"/>
  <c r="W60" i="9" s="1"/>
  <c r="X60" i="9" s="1"/>
  <c r="AD29" i="9"/>
  <c r="AB30" i="9" s="1"/>
  <c r="AC30" i="9" s="1"/>
  <c r="AE29" i="9"/>
  <c r="O25" i="9"/>
  <c r="T25" i="9" s="1"/>
  <c r="K24" i="9"/>
  <c r="I25" i="9" s="1"/>
  <c r="J25" i="9" s="1"/>
  <c r="V35" i="3"/>
  <c r="X36" i="3" s="1"/>
  <c r="W35" i="3"/>
  <c r="X35" i="3"/>
  <c r="B22" i="9"/>
  <c r="C22" i="9" s="1"/>
  <c r="AB32" i="3"/>
  <c r="AC32" i="3" s="1"/>
  <c r="AD32" i="3" s="1"/>
  <c r="Z33" i="3" s="1"/>
  <c r="AA33" i="3" s="1"/>
  <c r="M26" i="9" l="1"/>
  <c r="N26" i="9" s="1"/>
  <c r="Y60" i="9"/>
  <c r="W61" i="9" s="1"/>
  <c r="X61" i="9" s="1"/>
  <c r="AI30" i="9"/>
  <c r="V36" i="3"/>
  <c r="X37" i="3" s="1"/>
  <c r="W36" i="3"/>
  <c r="D22" i="9"/>
  <c r="E22" i="9" s="1"/>
  <c r="AB33" i="3"/>
  <c r="AC33" i="3" s="1"/>
  <c r="AD33" i="3" s="1"/>
  <c r="Z34" i="3" s="1"/>
  <c r="AA34" i="3" s="1"/>
  <c r="Y61" i="9" l="1"/>
  <c r="W62" i="9" s="1"/>
  <c r="X62" i="9" s="1"/>
  <c r="AE30" i="9"/>
  <c r="AD30" i="9"/>
  <c r="AB31" i="9" s="1"/>
  <c r="AC31" i="9" s="1"/>
  <c r="O26" i="9"/>
  <c r="T26" i="9" s="1"/>
  <c r="B23" i="9"/>
  <c r="C23" i="9" s="1"/>
  <c r="K25" i="9"/>
  <c r="I26" i="9" s="1"/>
  <c r="J26" i="9" s="1"/>
  <c r="V37" i="3"/>
  <c r="X38" i="3" s="1"/>
  <c r="W37" i="3"/>
  <c r="AB34" i="3"/>
  <c r="AC34" i="3" s="1"/>
  <c r="AD34" i="3" s="1"/>
  <c r="Z35" i="3" s="1"/>
  <c r="AA35" i="3" s="1"/>
  <c r="M27" i="9" l="1"/>
  <c r="N27" i="9" s="1"/>
  <c r="Y62" i="9"/>
  <c r="W63" i="9" s="1"/>
  <c r="X63" i="9" s="1"/>
  <c r="AI31" i="9"/>
  <c r="V38" i="3"/>
  <c r="W38" i="3"/>
  <c r="D23" i="9"/>
  <c r="E23" i="9" s="1"/>
  <c r="AB35" i="3"/>
  <c r="AC35" i="3" s="1"/>
  <c r="AD35" i="3" s="1"/>
  <c r="Z36" i="3" s="1"/>
  <c r="AA36" i="3" s="1"/>
  <c r="Y63" i="9" l="1"/>
  <c r="W64" i="9" s="1"/>
  <c r="X64" i="9" s="1"/>
  <c r="AE31" i="9"/>
  <c r="AD31" i="9"/>
  <c r="AB32" i="9" s="1"/>
  <c r="AC32" i="9" s="1"/>
  <c r="O27" i="9"/>
  <c r="B24" i="9"/>
  <c r="C24" i="9" s="1"/>
  <c r="K26" i="9"/>
  <c r="I27" i="9" s="1"/>
  <c r="J27" i="9" s="1"/>
  <c r="V39" i="3"/>
  <c r="W39" i="3"/>
  <c r="X39" i="3"/>
  <c r="AB36" i="3"/>
  <c r="AC36" i="3" s="1"/>
  <c r="AD36" i="3" s="1"/>
  <c r="Z37" i="3" s="1"/>
  <c r="AA37" i="3" s="1"/>
  <c r="M28" i="9" l="1"/>
  <c r="N28" i="9" s="1"/>
  <c r="T27" i="9"/>
  <c r="Y64" i="9"/>
  <c r="W65" i="9" s="1"/>
  <c r="X65" i="9" s="1"/>
  <c r="AI32" i="9"/>
  <c r="V40" i="3"/>
  <c r="X41" i="3" s="1"/>
  <c r="W40" i="3"/>
  <c r="X40" i="3"/>
  <c r="D24" i="9"/>
  <c r="E24" i="9" s="1"/>
  <c r="AB37" i="3"/>
  <c r="AC37" i="3" s="1"/>
  <c r="AD37" i="3" s="1"/>
  <c r="Z38" i="3" s="1"/>
  <c r="AA38" i="3" s="1"/>
  <c r="Y65" i="9" l="1"/>
  <c r="W66" i="9" s="1"/>
  <c r="X66" i="9" s="1"/>
  <c r="AE32" i="9"/>
  <c r="AD32" i="9"/>
  <c r="AB33" i="9" s="1"/>
  <c r="AC33" i="9" s="1"/>
  <c r="O28" i="9"/>
  <c r="T28" i="9" s="1"/>
  <c r="B25" i="9"/>
  <c r="C25" i="9" s="1"/>
  <c r="K27" i="9"/>
  <c r="I28" i="9" s="1"/>
  <c r="J28" i="9" s="1"/>
  <c r="V41" i="3"/>
  <c r="X42" i="3" s="1"/>
  <c r="W41" i="3"/>
  <c r="AB38" i="3"/>
  <c r="AC38" i="3" s="1"/>
  <c r="AD38" i="3" s="1"/>
  <c r="Z39" i="3" s="1"/>
  <c r="AA39" i="3" s="1"/>
  <c r="M29" i="9" l="1"/>
  <c r="N29" i="9" s="1"/>
  <c r="Y66" i="9"/>
  <c r="W67" i="9" s="1"/>
  <c r="X67" i="9" s="1"/>
  <c r="AI33" i="9"/>
  <c r="V42" i="3"/>
  <c r="W42" i="3"/>
  <c r="D25" i="9"/>
  <c r="E25" i="9" s="1"/>
  <c r="AB39" i="3"/>
  <c r="AC39" i="3" s="1"/>
  <c r="AD39" i="3" s="1"/>
  <c r="Z40" i="3" s="1"/>
  <c r="AA40" i="3" s="1"/>
  <c r="Y67" i="9" l="1"/>
  <c r="W68" i="9" s="1"/>
  <c r="X68" i="9" s="1"/>
  <c r="AE33" i="9"/>
  <c r="AD33" i="9"/>
  <c r="AB34" i="9" s="1"/>
  <c r="AC34" i="9" s="1"/>
  <c r="O29" i="9"/>
  <c r="B26" i="9"/>
  <c r="C26" i="9" s="1"/>
  <c r="K28" i="9"/>
  <c r="I29" i="9" s="1"/>
  <c r="J29" i="9" s="1"/>
  <c r="V43" i="3"/>
  <c r="X44" i="3" s="1"/>
  <c r="W43" i="3"/>
  <c r="X43" i="3"/>
  <c r="AB40" i="3"/>
  <c r="AC40" i="3" s="1"/>
  <c r="AD40" i="3" s="1"/>
  <c r="Z41" i="3" s="1"/>
  <c r="AA41" i="3" s="1"/>
  <c r="M30" i="9" l="1"/>
  <c r="N30" i="9" s="1"/>
  <c r="T29" i="9"/>
  <c r="Y68" i="9"/>
  <c r="W69" i="9" s="1"/>
  <c r="X69" i="9" s="1"/>
  <c r="Y69" i="9" s="1"/>
  <c r="AI34" i="9"/>
  <c r="V44" i="3"/>
  <c r="X45" i="3" s="1"/>
  <c r="W44" i="3"/>
  <c r="D26" i="9"/>
  <c r="E26" i="9" s="1"/>
  <c r="AB41" i="3"/>
  <c r="AC41" i="3" s="1"/>
  <c r="AD41" i="3" s="1"/>
  <c r="Z42" i="3" s="1"/>
  <c r="AA42" i="3" s="1"/>
  <c r="W70" i="9" l="1"/>
  <c r="X70" i="9" s="1"/>
  <c r="AE34" i="9"/>
  <c r="AD34" i="9"/>
  <c r="AB35" i="9" s="1"/>
  <c r="AC35" i="9" s="1"/>
  <c r="O30" i="9"/>
  <c r="T30" i="9" s="1"/>
  <c r="B27" i="9"/>
  <c r="C27" i="9" s="1"/>
  <c r="K29" i="9"/>
  <c r="I30" i="9" s="1"/>
  <c r="J30" i="9" s="1"/>
  <c r="V45" i="3"/>
  <c r="X46" i="3" s="1"/>
  <c r="W45" i="3"/>
  <c r="AB42" i="3"/>
  <c r="AC42" i="3" s="1"/>
  <c r="AD42" i="3" s="1"/>
  <c r="Z43" i="3" s="1"/>
  <c r="AA43" i="3" s="1"/>
  <c r="M31" i="9" l="1"/>
  <c r="N31" i="9" s="1"/>
  <c r="Y70" i="9"/>
  <c r="W71" i="9" s="1"/>
  <c r="X71" i="9" s="1"/>
  <c r="AI35" i="9"/>
  <c r="V46" i="3"/>
  <c r="X47" i="3" s="1"/>
  <c r="W46" i="3"/>
  <c r="D27" i="9"/>
  <c r="E27" i="9" s="1"/>
  <c r="AB43" i="3"/>
  <c r="AC43" i="3" s="1"/>
  <c r="AD43" i="3" s="1"/>
  <c r="Z44" i="3" s="1"/>
  <c r="AA44" i="3" s="1"/>
  <c r="Y71" i="9" l="1"/>
  <c r="W72" i="9" s="1"/>
  <c r="X72" i="9" s="1"/>
  <c r="AE35" i="9"/>
  <c r="AD35" i="9"/>
  <c r="AB36" i="9" s="1"/>
  <c r="AC36" i="9" s="1"/>
  <c r="O31" i="9"/>
  <c r="T31" i="9" s="1"/>
  <c r="B28" i="9"/>
  <c r="C28" i="9" s="1"/>
  <c r="K30" i="9"/>
  <c r="I31" i="9" s="1"/>
  <c r="J31" i="9" s="1"/>
  <c r="V47" i="3"/>
  <c r="X48" i="3" s="1"/>
  <c r="W47" i="3"/>
  <c r="AB44" i="3"/>
  <c r="AC44" i="3" s="1"/>
  <c r="AD44" i="3" s="1"/>
  <c r="Z45" i="3" s="1"/>
  <c r="AA45" i="3" s="1"/>
  <c r="M32" i="9" l="1"/>
  <c r="N32" i="9" s="1"/>
  <c r="Y72" i="9"/>
  <c r="W73" i="9" s="1"/>
  <c r="X73" i="9" s="1"/>
  <c r="AI36" i="9"/>
  <c r="V48" i="3"/>
  <c r="X49" i="3" s="1"/>
  <c r="W48" i="3"/>
  <c r="D28" i="9"/>
  <c r="E28" i="9" s="1"/>
  <c r="AB45" i="3"/>
  <c r="AC45" i="3" s="1"/>
  <c r="AD45" i="3" s="1"/>
  <c r="Z46" i="3" s="1"/>
  <c r="AA46" i="3" s="1"/>
  <c r="Y73" i="9" l="1"/>
  <c r="W74" i="9" s="1"/>
  <c r="X74" i="9" s="1"/>
  <c r="AE36" i="9"/>
  <c r="AD36" i="9"/>
  <c r="AB37" i="9" s="1"/>
  <c r="AC37" i="9" s="1"/>
  <c r="O32" i="9"/>
  <c r="B29" i="9"/>
  <c r="C29" i="9" s="1"/>
  <c r="K31" i="9"/>
  <c r="I32" i="9" s="1"/>
  <c r="J32" i="9" s="1"/>
  <c r="V49" i="3"/>
  <c r="X50" i="3" s="1"/>
  <c r="W49" i="3"/>
  <c r="AB46" i="3"/>
  <c r="AC46" i="3" s="1"/>
  <c r="AD46" i="3" s="1"/>
  <c r="Z47" i="3" s="1"/>
  <c r="AA47" i="3" s="1"/>
  <c r="M33" i="9" l="1"/>
  <c r="N33" i="9" s="1"/>
  <c r="T32" i="9"/>
  <c r="Y74" i="9"/>
  <c r="W75" i="9" s="1"/>
  <c r="X75" i="9" s="1"/>
  <c r="AI37" i="9"/>
  <c r="V50" i="3"/>
  <c r="X51" i="3" s="1"/>
  <c r="W50" i="3"/>
  <c r="D29" i="9"/>
  <c r="E29" i="9" s="1"/>
  <c r="AB47" i="3"/>
  <c r="AC47" i="3" s="1"/>
  <c r="AD47" i="3" s="1"/>
  <c r="Z48" i="3" s="1"/>
  <c r="AA48" i="3" s="1"/>
  <c r="Y75" i="9" l="1"/>
  <c r="W76" i="9" s="1"/>
  <c r="X76" i="9" s="1"/>
  <c r="AE37" i="9"/>
  <c r="AD37" i="9"/>
  <c r="AB38" i="9" s="1"/>
  <c r="AC38" i="9" s="1"/>
  <c r="O33" i="9"/>
  <c r="B30" i="9"/>
  <c r="C30" i="9" s="1"/>
  <c r="K32" i="9"/>
  <c r="I33" i="9" s="1"/>
  <c r="J33" i="9" s="1"/>
  <c r="V51" i="3"/>
  <c r="X52" i="3" s="1"/>
  <c r="W51" i="3"/>
  <c r="AB48" i="3"/>
  <c r="AC48" i="3" s="1"/>
  <c r="AD48" i="3" s="1"/>
  <c r="Z49" i="3" s="1"/>
  <c r="AA49" i="3" s="1"/>
  <c r="M34" i="9" l="1"/>
  <c r="N34" i="9" s="1"/>
  <c r="T33" i="9"/>
  <c r="Y76" i="9"/>
  <c r="W77" i="9" s="1"/>
  <c r="X77" i="9" s="1"/>
  <c r="AI38" i="9"/>
  <c r="V52" i="3"/>
  <c r="X53" i="3" s="1"/>
  <c r="W52" i="3"/>
  <c r="D30" i="9"/>
  <c r="B31" i="9" s="1"/>
  <c r="C31" i="9" s="1"/>
  <c r="AB49" i="3"/>
  <c r="AC49" i="3" s="1"/>
  <c r="AD49" i="3" s="1"/>
  <c r="Z50" i="3" s="1"/>
  <c r="AA50" i="3" s="1"/>
  <c r="Y77" i="9" l="1"/>
  <c r="W78" i="9" s="1"/>
  <c r="X78" i="9" s="1"/>
  <c r="AE38" i="9"/>
  <c r="AD38" i="9"/>
  <c r="AB39" i="9" s="1"/>
  <c r="AC39" i="9" s="1"/>
  <c r="O34" i="9"/>
  <c r="K33" i="9"/>
  <c r="I34" i="9" s="1"/>
  <c r="J34" i="9" s="1"/>
  <c r="V53" i="3"/>
  <c r="X54" i="3" s="1"/>
  <c r="W53" i="3"/>
  <c r="D31" i="9"/>
  <c r="B32" i="9" s="1"/>
  <c r="E30" i="9"/>
  <c r="AB50" i="3"/>
  <c r="AC50" i="3" s="1"/>
  <c r="AD50" i="3" s="1"/>
  <c r="Z51" i="3" s="1"/>
  <c r="AA51" i="3" s="1"/>
  <c r="M35" i="9" l="1"/>
  <c r="N35" i="9" s="1"/>
  <c r="T34" i="9"/>
  <c r="Y78" i="9"/>
  <c r="W79" i="9" s="1"/>
  <c r="X79" i="9" s="1"/>
  <c r="AI39" i="9"/>
  <c r="V54" i="3"/>
  <c r="X55" i="3" s="1"/>
  <c r="W54" i="3"/>
  <c r="E31" i="9"/>
  <c r="C32" i="9"/>
  <c r="AB51" i="3"/>
  <c r="AC51" i="3" s="1"/>
  <c r="AD51" i="3" s="1"/>
  <c r="Z52" i="3" s="1"/>
  <c r="AA52" i="3" s="1"/>
  <c r="Y79" i="9" l="1"/>
  <c r="W80" i="9" s="1"/>
  <c r="X80" i="9" s="1"/>
  <c r="AE39" i="9"/>
  <c r="AD39" i="9"/>
  <c r="AB40" i="9" s="1"/>
  <c r="AC40" i="9" s="1"/>
  <c r="O35" i="9"/>
  <c r="T35" i="9" s="1"/>
  <c r="K34" i="9"/>
  <c r="I35" i="9" s="1"/>
  <c r="J35" i="9" s="1"/>
  <c r="V55" i="3"/>
  <c r="X56" i="3" s="1"/>
  <c r="W55" i="3"/>
  <c r="D32" i="9"/>
  <c r="E32" i="9" s="1"/>
  <c r="AB52" i="3"/>
  <c r="AC52" i="3" s="1"/>
  <c r="AD52" i="3" s="1"/>
  <c r="Z53" i="3" s="1"/>
  <c r="AA53" i="3" s="1"/>
  <c r="M36" i="9" l="1"/>
  <c r="N36" i="9" s="1"/>
  <c r="Y80" i="9"/>
  <c r="W81" i="9" s="1"/>
  <c r="X81" i="9" s="1"/>
  <c r="AI40" i="9"/>
  <c r="B33" i="9"/>
  <c r="C33" i="9" s="1"/>
  <c r="V56" i="3"/>
  <c r="W56" i="3"/>
  <c r="AB53" i="3"/>
  <c r="AC53" i="3" s="1"/>
  <c r="AD53" i="3" s="1"/>
  <c r="Z54" i="3" s="1"/>
  <c r="AA54" i="3" s="1"/>
  <c r="Y81" i="9" l="1"/>
  <c r="W82" i="9" s="1"/>
  <c r="X82" i="9" s="1"/>
  <c r="AE40" i="9"/>
  <c r="AD40" i="9"/>
  <c r="AB41" i="9" s="1"/>
  <c r="AC41" i="9" s="1"/>
  <c r="O36" i="9"/>
  <c r="T36" i="9" s="1"/>
  <c r="K35" i="9"/>
  <c r="I36" i="9" s="1"/>
  <c r="J36" i="9" s="1"/>
  <c r="V57" i="3"/>
  <c r="W57" i="3"/>
  <c r="X57" i="3"/>
  <c r="D33" i="9"/>
  <c r="E33" i="9" s="1"/>
  <c r="AB54" i="3"/>
  <c r="M37" i="9" l="1"/>
  <c r="N37" i="9" s="1"/>
  <c r="Y82" i="9"/>
  <c r="W83" i="9" s="1"/>
  <c r="X83" i="9" s="1"/>
  <c r="AI41" i="9"/>
  <c r="B34" i="9"/>
  <c r="C34" i="9" s="1"/>
  <c r="AC54" i="3"/>
  <c r="AD54" i="3" s="1"/>
  <c r="Z55" i="3" s="1"/>
  <c r="AA55" i="3" s="1"/>
  <c r="AB55" i="3" s="1"/>
  <c r="V58" i="3"/>
  <c r="W58" i="3"/>
  <c r="X58" i="3"/>
  <c r="O37" i="9" l="1"/>
  <c r="T37" i="9" s="1"/>
  <c r="Y83" i="9"/>
  <c r="W84" i="9" s="1"/>
  <c r="X84" i="9" s="1"/>
  <c r="AE41" i="9"/>
  <c r="AD41" i="9"/>
  <c r="AB42" i="9" s="1"/>
  <c r="AC42" i="9" s="1"/>
  <c r="K36" i="9"/>
  <c r="I37" i="9" s="1"/>
  <c r="J37" i="9" s="1"/>
  <c r="AC55" i="3"/>
  <c r="AD55" i="3" s="1"/>
  <c r="Z56" i="3" s="1"/>
  <c r="AA56" i="3" s="1"/>
  <c r="AB56" i="3" s="1"/>
  <c r="V59" i="3"/>
  <c r="X59" i="3"/>
  <c r="W59" i="3"/>
  <c r="D34" i="9"/>
  <c r="E34" i="9" s="1"/>
  <c r="M38" i="9" l="1"/>
  <c r="N38" i="9" s="1"/>
  <c r="Y84" i="9"/>
  <c r="W85" i="9" s="1"/>
  <c r="X85" i="9" s="1"/>
  <c r="AI42" i="9"/>
  <c r="AC56" i="3"/>
  <c r="AD56" i="3" s="1"/>
  <c r="Z57" i="3" s="1"/>
  <c r="AA57" i="3" s="1"/>
  <c r="AB57" i="3" s="1"/>
  <c r="V60" i="3"/>
  <c r="X60" i="3"/>
  <c r="W60" i="3"/>
  <c r="B35" i="9"/>
  <c r="C35" i="9" s="1"/>
  <c r="O38" i="9" l="1"/>
  <c r="T38" i="9" s="1"/>
  <c r="Y85" i="9"/>
  <c r="W86" i="9" s="1"/>
  <c r="X86" i="9" s="1"/>
  <c r="AE42" i="9"/>
  <c r="AD42" i="9"/>
  <c r="AB43" i="9" s="1"/>
  <c r="AC43" i="9" s="1"/>
  <c r="K37" i="9"/>
  <c r="I38" i="9" s="1"/>
  <c r="J38" i="9" s="1"/>
  <c r="AC57" i="3"/>
  <c r="AD57" i="3" s="1"/>
  <c r="Z58" i="3" s="1"/>
  <c r="AA58" i="3" s="1"/>
  <c r="AB58" i="3" s="1"/>
  <c r="V61" i="3"/>
  <c r="W61" i="3"/>
  <c r="X61" i="3"/>
  <c r="D35" i="9"/>
  <c r="E35" i="9" s="1"/>
  <c r="M39" i="9" l="1"/>
  <c r="N39" i="9" s="1"/>
  <c r="Y86" i="9"/>
  <c r="W87" i="9" s="1"/>
  <c r="X87" i="9" s="1"/>
  <c r="AI43" i="9"/>
  <c r="B36" i="9"/>
  <c r="C36" i="9" s="1"/>
  <c r="AC58" i="3"/>
  <c r="AD58" i="3" s="1"/>
  <c r="Z59" i="3" s="1"/>
  <c r="AA59" i="3" s="1"/>
  <c r="AB59" i="3" s="1"/>
  <c r="V62" i="3"/>
  <c r="X62" i="3"/>
  <c r="W62" i="3"/>
  <c r="O39" i="9" l="1"/>
  <c r="T39" i="9" s="1"/>
  <c r="Y87" i="9"/>
  <c r="W88" i="9" s="1"/>
  <c r="X88" i="9" s="1"/>
  <c r="AE43" i="9"/>
  <c r="AD43" i="9"/>
  <c r="AB44" i="9" s="1"/>
  <c r="AC44" i="9" s="1"/>
  <c r="K38" i="9"/>
  <c r="I39" i="9" s="1"/>
  <c r="J39" i="9" s="1"/>
  <c r="AC59" i="3"/>
  <c r="AD59" i="3" s="1"/>
  <c r="Z60" i="3" s="1"/>
  <c r="AA60" i="3" s="1"/>
  <c r="AB60" i="3" s="1"/>
  <c r="V63" i="3"/>
  <c r="V64" i="3" s="1"/>
  <c r="V65" i="3" s="1"/>
  <c r="V66" i="3" s="1"/>
  <c r="V67" i="3" s="1"/>
  <c r="V68" i="3" s="1"/>
  <c r="V69" i="3" s="1"/>
  <c r="V70" i="3" s="1"/>
  <c r="V71" i="3" s="1"/>
  <c r="V72" i="3" s="1"/>
  <c r="V73" i="3" s="1"/>
  <c r="V74" i="3" s="1"/>
  <c r="V75" i="3" s="1"/>
  <c r="V76" i="3" s="1"/>
  <c r="V77" i="3" s="1"/>
  <c r="V78" i="3" s="1"/>
  <c r="V79" i="3" s="1"/>
  <c r="V80" i="3" s="1"/>
  <c r="V81" i="3" s="1"/>
  <c r="V82" i="3" s="1"/>
  <c r="V83" i="3" s="1"/>
  <c r="V84" i="3" s="1"/>
  <c r="V85" i="3" s="1"/>
  <c r="X63" i="3"/>
  <c r="W63" i="3"/>
  <c r="D36" i="9"/>
  <c r="B37" i="9" s="1"/>
  <c r="M40" i="9" l="1"/>
  <c r="N40" i="9" s="1"/>
  <c r="Y88" i="9"/>
  <c r="W89" i="9" s="1"/>
  <c r="X89" i="9" s="1"/>
  <c r="AI44" i="9"/>
  <c r="AC60" i="3"/>
  <c r="AD60" i="3" s="1"/>
  <c r="Z61" i="3" s="1"/>
  <c r="AA61" i="3" s="1"/>
  <c r="AB61" i="3" s="1"/>
  <c r="C37" i="9"/>
  <c r="D37" i="9" s="1"/>
  <c r="B38" i="9" s="1"/>
  <c r="E36" i="9"/>
  <c r="O40" i="9" l="1"/>
  <c r="T40" i="9" s="1"/>
  <c r="Y89" i="9"/>
  <c r="W90" i="9" s="1"/>
  <c r="X90" i="9" s="1"/>
  <c r="AE44" i="9"/>
  <c r="AD44" i="9"/>
  <c r="AB45" i="9" s="1"/>
  <c r="AC45" i="9" s="1"/>
  <c r="K39" i="9"/>
  <c r="I40" i="9" s="1"/>
  <c r="J40" i="9" s="1"/>
  <c r="E37" i="9"/>
  <c r="AC61" i="3"/>
  <c r="AD61" i="3" s="1"/>
  <c r="Z62" i="3" s="1"/>
  <c r="AA62" i="3" s="1"/>
  <c r="AB62" i="3" s="1"/>
  <c r="C38" i="9"/>
  <c r="D38" i="9" s="1"/>
  <c r="B39" i="9" s="1"/>
  <c r="C39" i="9" s="1"/>
  <c r="D39" i="9" s="1"/>
  <c r="B40" i="9" s="1"/>
  <c r="C40" i="9" s="1"/>
  <c r="D40" i="9" s="1"/>
  <c r="B41" i="9" s="1"/>
  <c r="C41" i="9" s="1"/>
  <c r="D41" i="9" s="1"/>
  <c r="B42" i="9" s="1"/>
  <c r="C42" i="9" s="1"/>
  <c r="D42" i="9" s="1"/>
  <c r="B43" i="9" s="1"/>
  <c r="C43" i="9" s="1"/>
  <c r="D43" i="9" s="1"/>
  <c r="B44" i="9" s="1"/>
  <c r="C44" i="9" s="1"/>
  <c r="D44" i="9" s="1"/>
  <c r="B45" i="9" s="1"/>
  <c r="M41" i="9" l="1"/>
  <c r="N41" i="9" s="1"/>
  <c r="Y90" i="9"/>
  <c r="W91" i="9" s="1"/>
  <c r="X91" i="9" s="1"/>
  <c r="AI45" i="9"/>
  <c r="AC62" i="3"/>
  <c r="AD62" i="3" s="1"/>
  <c r="Z63" i="3" s="1"/>
  <c r="AA63" i="3" s="1"/>
  <c r="AB63" i="3" s="1"/>
  <c r="C45" i="9"/>
  <c r="D45" i="9" s="1"/>
  <c r="B46" i="9" s="1"/>
  <c r="C46" i="9" s="1"/>
  <c r="D46" i="9" s="1"/>
  <c r="B47" i="9" s="1"/>
  <c r="C47" i="9" s="1"/>
  <c r="D47" i="9" s="1"/>
  <c r="B48" i="9" s="1"/>
  <c r="C48" i="9" s="1"/>
  <c r="D48" i="9" s="1"/>
  <c r="B49" i="9" s="1"/>
  <c r="C49" i="9" s="1"/>
  <c r="D49" i="9" s="1"/>
  <c r="B50" i="9" s="1"/>
  <c r="C50" i="9" s="1"/>
  <c r="D50" i="9" s="1"/>
  <c r="B51" i="9" s="1"/>
  <c r="C51" i="9" s="1"/>
  <c r="D51" i="9" s="1"/>
  <c r="B52" i="9" s="1"/>
  <c r="O41" i="9" l="1"/>
  <c r="T41" i="9" s="1"/>
  <c r="Y91" i="9"/>
  <c r="W92" i="9" s="1"/>
  <c r="X92" i="9" s="1"/>
  <c r="AE45" i="9"/>
  <c r="AD45" i="9"/>
  <c r="AB46" i="9" s="1"/>
  <c r="AC46" i="9" s="1"/>
  <c r="K40" i="9"/>
  <c r="I41" i="9" s="1"/>
  <c r="J41" i="9" s="1"/>
  <c r="AC63" i="3"/>
  <c r="AD63" i="3" s="1"/>
  <c r="Z64" i="3" s="1"/>
  <c r="AA64" i="3" s="1"/>
  <c r="AB64" i="3" s="1"/>
  <c r="AC64" i="3" s="1"/>
  <c r="AD64" i="3" s="1"/>
  <c r="Z65" i="3" s="1"/>
  <c r="AA65" i="3" s="1"/>
  <c r="AB65" i="3" s="1"/>
  <c r="AC65" i="3" s="1"/>
  <c r="AD65" i="3" s="1"/>
  <c r="Z66" i="3" s="1"/>
  <c r="AA66" i="3" s="1"/>
  <c r="AB66" i="3" s="1"/>
  <c r="AC66" i="3" s="1"/>
  <c r="AD66" i="3" s="1"/>
  <c r="Z67" i="3" s="1"/>
  <c r="AA67" i="3" s="1"/>
  <c r="AB67" i="3" s="1"/>
  <c r="AC67" i="3" s="1"/>
  <c r="AD67" i="3" s="1"/>
  <c r="Z68" i="3" s="1"/>
  <c r="AA68" i="3" s="1"/>
  <c r="AB68" i="3" s="1"/>
  <c r="AC68" i="3" s="1"/>
  <c r="AD68" i="3" s="1"/>
  <c r="Z69" i="3" s="1"/>
  <c r="AA69" i="3" s="1"/>
  <c r="AB69" i="3" s="1"/>
  <c r="AC69" i="3" s="1"/>
  <c r="AD69" i="3" s="1"/>
  <c r="Z70" i="3" s="1"/>
  <c r="AA70" i="3" s="1"/>
  <c r="AB70" i="3" s="1"/>
  <c r="AC70" i="3" s="1"/>
  <c r="AD70" i="3" s="1"/>
  <c r="Z71" i="3" s="1"/>
  <c r="AA71" i="3" s="1"/>
  <c r="AB71" i="3" s="1"/>
  <c r="AC71" i="3" s="1"/>
  <c r="AD71" i="3" s="1"/>
  <c r="Z72" i="3" s="1"/>
  <c r="AA72" i="3" s="1"/>
  <c r="AB72" i="3" s="1"/>
  <c r="AC72" i="3" s="1"/>
  <c r="AD72" i="3" s="1"/>
  <c r="Z73" i="3" s="1"/>
  <c r="AA73" i="3" s="1"/>
  <c r="AB73" i="3" s="1"/>
  <c r="AC73" i="3" s="1"/>
  <c r="AD73" i="3" s="1"/>
  <c r="Z74" i="3" s="1"/>
  <c r="AA74" i="3" s="1"/>
  <c r="AB74" i="3" s="1"/>
  <c r="AC74" i="3" s="1"/>
  <c r="AD74" i="3" s="1"/>
  <c r="Z75" i="3" s="1"/>
  <c r="AA75" i="3" s="1"/>
  <c r="C52" i="9"/>
  <c r="D52" i="9" s="1"/>
  <c r="B53" i="9" s="1"/>
  <c r="C53" i="9" s="1"/>
  <c r="D53" i="9" s="1"/>
  <c r="B54" i="9" s="1"/>
  <c r="C54" i="9" s="1"/>
  <c r="D54" i="9" s="1"/>
  <c r="B55" i="9" s="1"/>
  <c r="C55" i="9" s="1"/>
  <c r="D55" i="9" s="1"/>
  <c r="B56" i="9" s="1"/>
  <c r="C56" i="9" s="1"/>
  <c r="D56" i="9" s="1"/>
  <c r="B57" i="9" s="1"/>
  <c r="C57" i="9" s="1"/>
  <c r="D57" i="9" s="1"/>
  <c r="B58" i="9" s="1"/>
  <c r="C58" i="9" s="1"/>
  <c r="D58" i="9" s="1"/>
  <c r="B59" i="9" s="1"/>
  <c r="C59" i="9" s="1"/>
  <c r="D59" i="9" s="1"/>
  <c r="B60" i="9" s="1"/>
  <c r="C60" i="9" s="1"/>
  <c r="D60" i="9" s="1"/>
  <c r="B61" i="9" s="1"/>
  <c r="C61" i="9" s="1"/>
  <c r="D61" i="9" s="1"/>
  <c r="B62" i="9" s="1"/>
  <c r="C62" i="9" s="1"/>
  <c r="D62" i="9" s="1"/>
  <c r="B63" i="9" s="1"/>
  <c r="C63" i="9" s="1"/>
  <c r="D63" i="9" s="1"/>
  <c r="B64" i="9" s="1"/>
  <c r="C64" i="9" s="1"/>
  <c r="D64" i="9" s="1"/>
  <c r="B65" i="9" s="1"/>
  <c r="C65" i="9" s="1"/>
  <c r="D65" i="9" s="1"/>
  <c r="B66" i="9" s="1"/>
  <c r="M42" i="9" l="1"/>
  <c r="N42" i="9" s="1"/>
  <c r="Y92" i="9"/>
  <c r="W93" i="9" s="1"/>
  <c r="X93" i="9" s="1"/>
  <c r="AI46" i="9"/>
  <c r="C66" i="9"/>
  <c r="D66" i="9" s="1"/>
  <c r="B67" i="9" s="1"/>
  <c r="C67" i="9" s="1"/>
  <c r="D67" i="9" s="1"/>
  <c r="B68" i="9" s="1"/>
  <c r="AB75" i="3"/>
  <c r="AC75" i="3" s="1"/>
  <c r="AD75" i="3" s="1"/>
  <c r="Z76" i="3" s="1"/>
  <c r="AA76" i="3" s="1"/>
  <c r="O42" i="9" l="1"/>
  <c r="T42" i="9" s="1"/>
  <c r="Y93" i="9"/>
  <c r="W94" i="9" s="1"/>
  <c r="X94" i="9" s="1"/>
  <c r="AE46" i="9"/>
  <c r="AD46" i="9"/>
  <c r="AB47" i="9" s="1"/>
  <c r="AC47" i="9" s="1"/>
  <c r="K41" i="9"/>
  <c r="I42" i="9" s="1"/>
  <c r="J42" i="9" s="1"/>
  <c r="C68" i="9"/>
  <c r="D68" i="9" s="1"/>
  <c r="B69" i="9" s="1"/>
  <c r="C69" i="9" s="1"/>
  <c r="D69" i="9" s="1"/>
  <c r="B70" i="9" s="1"/>
  <c r="C70" i="9" s="1"/>
  <c r="D70" i="9" s="1"/>
  <c r="B71" i="9" s="1"/>
  <c r="C71" i="9" s="1"/>
  <c r="D71" i="9" s="1"/>
  <c r="B72" i="9" s="1"/>
  <c r="C72" i="9" s="1"/>
  <c r="D72" i="9" s="1"/>
  <c r="B73" i="9" s="1"/>
  <c r="C73" i="9" s="1"/>
  <c r="D73" i="9" s="1"/>
  <c r="B74" i="9" s="1"/>
  <c r="C74" i="9" s="1"/>
  <c r="D74" i="9" s="1"/>
  <c r="B75" i="9" s="1"/>
  <c r="C75" i="9" s="1"/>
  <c r="D75" i="9" s="1"/>
  <c r="B76" i="9" s="1"/>
  <c r="C76" i="9" s="1"/>
  <c r="D76" i="9" s="1"/>
  <c r="B77" i="9" s="1"/>
  <c r="C77" i="9" s="1"/>
  <c r="D77" i="9" s="1"/>
  <c r="B78" i="9" s="1"/>
  <c r="C78" i="9" s="1"/>
  <c r="D78" i="9" s="1"/>
  <c r="B79" i="9" s="1"/>
  <c r="C79" i="9" s="1"/>
  <c r="D79" i="9" s="1"/>
  <c r="B80" i="9" s="1"/>
  <c r="C80" i="9" s="1"/>
  <c r="D80" i="9" s="1"/>
  <c r="B81" i="9" s="1"/>
  <c r="C81" i="9" s="1"/>
  <c r="D81" i="9" s="1"/>
  <c r="B82" i="9" s="1"/>
  <c r="C82" i="9" s="1"/>
  <c r="D82" i="9" s="1"/>
  <c r="B83" i="9" s="1"/>
  <c r="C83" i="9" s="1"/>
  <c r="D83" i="9" s="1"/>
  <c r="B84" i="9" s="1"/>
  <c r="C84" i="9" s="1"/>
  <c r="D84" i="9" s="1"/>
  <c r="B85" i="9" s="1"/>
  <c r="C85" i="9" s="1"/>
  <c r="D85" i="9" s="1"/>
  <c r="B86" i="9" s="1"/>
  <c r="C86" i="9" s="1"/>
  <c r="D86" i="9" s="1"/>
  <c r="B87" i="9" s="1"/>
  <c r="C87" i="9" s="1"/>
  <c r="D87" i="9" s="1"/>
  <c r="B88" i="9" s="1"/>
  <c r="C88" i="9" s="1"/>
  <c r="D88" i="9" s="1"/>
  <c r="B89" i="9" s="1"/>
  <c r="C89" i="9" s="1"/>
  <c r="D89" i="9" s="1"/>
  <c r="B90" i="9" s="1"/>
  <c r="C90" i="9" s="1"/>
  <c r="D90" i="9" s="1"/>
  <c r="B91" i="9" s="1"/>
  <c r="C91" i="9" s="1"/>
  <c r="D91" i="9" s="1"/>
  <c r="B92" i="9" s="1"/>
  <c r="C92" i="9" s="1"/>
  <c r="D92" i="9" s="1"/>
  <c r="B93" i="9" s="1"/>
  <c r="C93" i="9" s="1"/>
  <c r="D93" i="9" s="1"/>
  <c r="B94" i="9" s="1"/>
  <c r="C94" i="9" s="1"/>
  <c r="D94" i="9" s="1"/>
  <c r="B95" i="9" s="1"/>
  <c r="C95" i="9" s="1"/>
  <c r="D95" i="9" s="1"/>
  <c r="B96" i="9" s="1"/>
  <c r="C96" i="9" s="1"/>
  <c r="D96" i="9" s="1"/>
  <c r="B97" i="9" s="1"/>
  <c r="C97" i="9" s="1"/>
  <c r="D97" i="9" s="1"/>
  <c r="B98" i="9" s="1"/>
  <c r="C98" i="9" s="1"/>
  <c r="D98" i="9" s="1"/>
  <c r="B99" i="9" s="1"/>
  <c r="C99" i="9" s="1"/>
  <c r="D99" i="9" s="1"/>
  <c r="B100" i="9" s="1"/>
  <c r="C100" i="9" s="1"/>
  <c r="D100" i="9" s="1"/>
  <c r="AB76" i="3"/>
  <c r="AC76" i="3" s="1"/>
  <c r="AD76" i="3" s="1"/>
  <c r="Z77" i="3" s="1"/>
  <c r="AA77" i="3" s="1"/>
  <c r="M43" i="9" l="1"/>
  <c r="N43" i="9" s="1"/>
  <c r="Y94" i="9"/>
  <c r="W95" i="9" s="1"/>
  <c r="X95" i="9" s="1"/>
  <c r="AI47" i="9"/>
  <c r="AB77" i="3"/>
  <c r="AC77" i="3" s="1"/>
  <c r="AD77" i="3" s="1"/>
  <c r="Z78" i="3" s="1"/>
  <c r="AA78" i="3" s="1"/>
  <c r="O43" i="9" l="1"/>
  <c r="T43" i="9" s="1"/>
  <c r="Y95" i="9"/>
  <c r="W96" i="9" s="1"/>
  <c r="X96" i="9" s="1"/>
  <c r="AE47" i="9"/>
  <c r="AD47" i="9"/>
  <c r="AB48" i="9" s="1"/>
  <c r="AC48" i="9" s="1"/>
  <c r="K42" i="9"/>
  <c r="I43" i="9" s="1"/>
  <c r="J43" i="9" s="1"/>
  <c r="AB78" i="3"/>
  <c r="AC78" i="3" s="1"/>
  <c r="AD78" i="3" s="1"/>
  <c r="Z79" i="3" s="1"/>
  <c r="AA79" i="3" s="1"/>
  <c r="M44" i="9" l="1"/>
  <c r="N44" i="9" s="1"/>
  <c r="Y96" i="9"/>
  <c r="W97" i="9" s="1"/>
  <c r="X97" i="9" s="1"/>
  <c r="AI48" i="9"/>
  <c r="AB79" i="3"/>
  <c r="AC79" i="3" s="1"/>
  <c r="AD79" i="3" s="1"/>
  <c r="Z80" i="3" s="1"/>
  <c r="AA80" i="3" s="1"/>
  <c r="O44" i="9" l="1"/>
  <c r="T44" i="9" s="1"/>
  <c r="Y97" i="9"/>
  <c r="W98" i="9" s="1"/>
  <c r="X98" i="9" s="1"/>
  <c r="AE48" i="9"/>
  <c r="AD48" i="9"/>
  <c r="AB49" i="9" s="1"/>
  <c r="AC49" i="9" s="1"/>
  <c r="K43" i="9"/>
  <c r="I44" i="9" s="1"/>
  <c r="J44" i="9" s="1"/>
  <c r="AB80" i="3"/>
  <c r="AC80" i="3" s="1"/>
  <c r="AD80" i="3" s="1"/>
  <c r="Z81" i="3" s="1"/>
  <c r="AA81" i="3" s="1"/>
  <c r="M45" i="9" l="1"/>
  <c r="N45" i="9" s="1"/>
  <c r="Y98" i="9"/>
  <c r="W99" i="9" s="1"/>
  <c r="X99" i="9" s="1"/>
  <c r="AI49" i="9"/>
  <c r="AB81" i="3"/>
  <c r="AC81" i="3" s="1"/>
  <c r="AD81" i="3" s="1"/>
  <c r="Z82" i="3" s="1"/>
  <c r="AA82" i="3" s="1"/>
  <c r="O45" i="9" l="1"/>
  <c r="T45" i="9" s="1"/>
  <c r="Y99" i="9"/>
  <c r="W100" i="9" s="1"/>
  <c r="X100" i="9" s="1"/>
  <c r="AE49" i="9"/>
  <c r="AD49" i="9"/>
  <c r="AB50" i="9" s="1"/>
  <c r="AC50" i="9" s="1"/>
  <c r="K44" i="9"/>
  <c r="I45" i="9" s="1"/>
  <c r="J45" i="9" s="1"/>
  <c r="AB82" i="3"/>
  <c r="AC82" i="3" s="1"/>
  <c r="AD82" i="3" s="1"/>
  <c r="Z83" i="3" s="1"/>
  <c r="AA83" i="3" s="1"/>
  <c r="M46" i="9" l="1"/>
  <c r="N46" i="9" s="1"/>
  <c r="Y100" i="9"/>
  <c r="W101" i="9" s="1"/>
  <c r="X101" i="9" s="1"/>
  <c r="AI50" i="9"/>
  <c r="AB83" i="3"/>
  <c r="AC83" i="3" s="1"/>
  <c r="AD83" i="3" s="1"/>
  <c r="Z84" i="3" s="1"/>
  <c r="AA84" i="3" s="1"/>
  <c r="O46" i="9" l="1"/>
  <c r="T46" i="9" s="1"/>
  <c r="Y101" i="9"/>
  <c r="W102" i="9" s="1"/>
  <c r="X102" i="9" s="1"/>
  <c r="AE50" i="9"/>
  <c r="AD50" i="9"/>
  <c r="AB51" i="9" s="1"/>
  <c r="AC51" i="9" s="1"/>
  <c r="K45" i="9"/>
  <c r="I46" i="9" s="1"/>
  <c r="J46" i="9" s="1"/>
  <c r="M47" i="9" l="1"/>
  <c r="N47" i="9" s="1"/>
  <c r="Y102" i="9"/>
  <c r="W103" i="9" s="1"/>
  <c r="X103" i="9" s="1"/>
  <c r="AI51" i="9"/>
  <c r="O47" i="9" l="1"/>
  <c r="T47" i="9" s="1"/>
  <c r="Y103" i="9"/>
  <c r="W104" i="9" s="1"/>
  <c r="X104" i="9" s="1"/>
  <c r="AE51" i="9"/>
  <c r="AD51" i="9"/>
  <c r="AB52" i="9" s="1"/>
  <c r="AC52" i="9" s="1"/>
  <c r="K46" i="9"/>
  <c r="I47" i="9" s="1"/>
  <c r="J47" i="9" s="1"/>
  <c r="M48" i="9" l="1"/>
  <c r="N48" i="9" s="1"/>
  <c r="Y104" i="9"/>
  <c r="W105" i="9" s="1"/>
  <c r="X105" i="9" s="1"/>
  <c r="AI52" i="9"/>
  <c r="O48" i="9" l="1"/>
  <c r="T48" i="9" s="1"/>
  <c r="Y105" i="9"/>
  <c r="W106" i="9" s="1"/>
  <c r="X106" i="9" s="1"/>
  <c r="AE52" i="9"/>
  <c r="AD52" i="9"/>
  <c r="AB53" i="9" s="1"/>
  <c r="AC53" i="9" s="1"/>
  <c r="K47" i="9"/>
  <c r="I48" i="9" s="1"/>
  <c r="J48" i="9" s="1"/>
  <c r="M49" i="9" l="1"/>
  <c r="N49" i="9" s="1"/>
  <c r="Y106" i="9"/>
  <c r="W107" i="9" s="1"/>
  <c r="X107" i="9" s="1"/>
  <c r="AI53" i="9"/>
  <c r="O49" i="9" l="1"/>
  <c r="T49" i="9" s="1"/>
  <c r="Y107" i="9"/>
  <c r="W108" i="9" s="1"/>
  <c r="X108" i="9" s="1"/>
  <c r="AE53" i="9"/>
  <c r="AD53" i="9"/>
  <c r="AB54" i="9" s="1"/>
  <c r="AC54" i="9" s="1"/>
  <c r="K48" i="9"/>
  <c r="I49" i="9" s="1"/>
  <c r="J49" i="9" s="1"/>
  <c r="M50" i="9" l="1"/>
  <c r="N50" i="9" s="1"/>
  <c r="Y108" i="9"/>
  <c r="W109" i="9" s="1"/>
  <c r="X109" i="9" s="1"/>
  <c r="AI54" i="9"/>
  <c r="O50" i="9" l="1"/>
  <c r="T50" i="9" s="1"/>
  <c r="Y109" i="9"/>
  <c r="W110" i="9" s="1"/>
  <c r="X110" i="9" s="1"/>
  <c r="AE54" i="9"/>
  <c r="AD54" i="9"/>
  <c r="AB55" i="9" s="1"/>
  <c r="AC55" i="9" s="1"/>
  <c r="K49" i="9"/>
  <c r="I50" i="9" s="1"/>
  <c r="J50" i="9" s="1"/>
  <c r="AB84" i="3"/>
  <c r="AC84" i="3" s="1"/>
  <c r="AD84" i="3" s="1"/>
  <c r="Z85" i="3" s="1"/>
  <c r="AA85" i="3" s="1"/>
  <c r="M51" i="9" l="1"/>
  <c r="N51" i="9" s="1"/>
  <c r="Y110" i="9"/>
  <c r="W111" i="9" s="1"/>
  <c r="X111" i="9" s="1"/>
  <c r="AI55" i="9"/>
  <c r="O51" i="9" l="1"/>
  <c r="T51" i="9" s="1"/>
  <c r="Y111" i="9"/>
  <c r="W112" i="9" s="1"/>
  <c r="X112" i="9" s="1"/>
  <c r="AE55" i="9"/>
  <c r="AD55" i="9"/>
  <c r="AB56" i="9" s="1"/>
  <c r="AC56" i="9" s="1"/>
  <c r="K50" i="9"/>
  <c r="I51" i="9" s="1"/>
  <c r="J51" i="9" s="1"/>
  <c r="AB85" i="3"/>
  <c r="M52" i="9" l="1"/>
  <c r="N52" i="9" s="1"/>
  <c r="Y112" i="9"/>
  <c r="W113" i="9" s="1"/>
  <c r="X113" i="9" s="1"/>
  <c r="AI56" i="9"/>
  <c r="AC85" i="3"/>
  <c r="AD85" i="3" s="1"/>
  <c r="Z86" i="3" s="1"/>
  <c r="AA86" i="3" s="1"/>
  <c r="AB86" i="3" s="1"/>
  <c r="O52" i="9" l="1"/>
  <c r="T52" i="9" s="1"/>
  <c r="Y113" i="9"/>
  <c r="W114" i="9" s="1"/>
  <c r="X114" i="9" s="1"/>
  <c r="AE56" i="9"/>
  <c r="AD56" i="9"/>
  <c r="AB57" i="9" s="1"/>
  <c r="AC57" i="9" s="1"/>
  <c r="K51" i="9"/>
  <c r="I52" i="9" s="1"/>
  <c r="J52" i="9" s="1"/>
  <c r="AC86" i="3"/>
  <c r="AD86" i="3" s="1"/>
  <c r="Z87" i="3" s="1"/>
  <c r="AA87" i="3" s="1"/>
  <c r="AB87" i="3" s="1"/>
  <c r="M53" i="9" l="1"/>
  <c r="N53" i="9" s="1"/>
  <c r="Y114" i="9"/>
  <c r="W115" i="9" s="1"/>
  <c r="X115" i="9" s="1"/>
  <c r="AI57" i="9"/>
  <c r="AC87" i="3"/>
  <c r="AD87" i="3" s="1"/>
  <c r="Z88" i="3" s="1"/>
  <c r="AA88" i="3" s="1"/>
  <c r="AB88" i="3" s="1"/>
  <c r="O53" i="9" l="1"/>
  <c r="Y115" i="9"/>
  <c r="W116" i="9" s="1"/>
  <c r="X116" i="9" s="1"/>
  <c r="AE57" i="9"/>
  <c r="AD57" i="9"/>
  <c r="AB58" i="9" s="1"/>
  <c r="AC58" i="9" s="1"/>
  <c r="K52" i="9"/>
  <c r="I53" i="9" s="1"/>
  <c r="J53" i="9" s="1"/>
  <c r="AC88" i="3"/>
  <c r="AD88" i="3" s="1"/>
  <c r="Z89" i="3" s="1"/>
  <c r="AA89" i="3" s="1"/>
  <c r="AB89" i="3" s="1"/>
  <c r="T53" i="9" l="1"/>
  <c r="M54" i="9"/>
  <c r="N54" i="9" s="1"/>
  <c r="Y116" i="9"/>
  <c r="W117" i="9" s="1"/>
  <c r="X117" i="9" s="1"/>
  <c r="AI58" i="9"/>
  <c r="AC89" i="3"/>
  <c r="AD89" i="3" s="1"/>
  <c r="Z90" i="3" s="1"/>
  <c r="AA90" i="3" s="1"/>
  <c r="AB90" i="3" s="1"/>
  <c r="O54" i="9" l="1"/>
  <c r="Y117" i="9"/>
  <c r="W118" i="9" s="1"/>
  <c r="X118" i="9" s="1"/>
  <c r="AE58" i="9"/>
  <c r="AD58" i="9"/>
  <c r="AB59" i="9" s="1"/>
  <c r="AC59" i="9" s="1"/>
  <c r="K53" i="9"/>
  <c r="I54" i="9" s="1"/>
  <c r="J54" i="9" s="1"/>
  <c r="AC90" i="3"/>
  <c r="AD90" i="3" s="1"/>
  <c r="Z91" i="3" s="1"/>
  <c r="AA91" i="3" s="1"/>
  <c r="AB91" i="3" s="1"/>
  <c r="T54" i="9" l="1"/>
  <c r="M55" i="9"/>
  <c r="N55" i="9" s="1"/>
  <c r="Y118" i="9"/>
  <c r="W119" i="9" s="1"/>
  <c r="X119" i="9" s="1"/>
  <c r="AI59" i="9"/>
  <c r="AC91" i="3"/>
  <c r="AD91" i="3" s="1"/>
  <c r="Z92" i="3" s="1"/>
  <c r="AA92" i="3" s="1"/>
  <c r="AB92" i="3" s="1"/>
  <c r="O55" i="9" l="1"/>
  <c r="Y119" i="9"/>
  <c r="W120" i="9" s="1"/>
  <c r="X120" i="9" s="1"/>
  <c r="AE59" i="9"/>
  <c r="AD59" i="9"/>
  <c r="AB60" i="9" s="1"/>
  <c r="AC60" i="9" s="1"/>
  <c r="K54" i="9"/>
  <c r="I55" i="9" s="1"/>
  <c r="J55" i="9" s="1"/>
  <c r="AC92" i="3"/>
  <c r="AD92" i="3" s="1"/>
  <c r="Z93" i="3" s="1"/>
  <c r="AA93" i="3" s="1"/>
  <c r="AB93" i="3" s="1"/>
  <c r="T55" i="9" l="1"/>
  <c r="M56" i="9"/>
  <c r="N56" i="9" s="1"/>
  <c r="Y120" i="9"/>
  <c r="W121" i="9" s="1"/>
  <c r="X121" i="9" s="1"/>
  <c r="AI60" i="9"/>
  <c r="AC93" i="3"/>
  <c r="AD93" i="3" s="1"/>
  <c r="Z94" i="3" s="1"/>
  <c r="AA94" i="3" s="1"/>
  <c r="AB94" i="3" s="1"/>
  <c r="O56" i="9" l="1"/>
  <c r="Y121" i="9"/>
  <c r="W122" i="9" s="1"/>
  <c r="X122" i="9" s="1"/>
  <c r="AE60" i="9"/>
  <c r="AD60" i="9"/>
  <c r="AB61" i="9" s="1"/>
  <c r="AC61" i="9" s="1"/>
  <c r="K55" i="9"/>
  <c r="I56" i="9" s="1"/>
  <c r="J56" i="9" s="1"/>
  <c r="AC94" i="3"/>
  <c r="AD94" i="3" s="1"/>
  <c r="Z95" i="3" s="1"/>
  <c r="AA95" i="3" s="1"/>
  <c r="AB95" i="3" s="1"/>
  <c r="T56" i="9" l="1"/>
  <c r="M57" i="9"/>
  <c r="Y122" i="9"/>
  <c r="W123" i="9" s="1"/>
  <c r="X123" i="9" s="1"/>
  <c r="AI61" i="9"/>
  <c r="AC95" i="3"/>
  <c r="AD95" i="3" s="1"/>
  <c r="Z96" i="3" s="1"/>
  <c r="AA96" i="3" s="1"/>
  <c r="AB96" i="3" s="1"/>
  <c r="N57" i="9" l="1"/>
  <c r="O57" i="9" s="1"/>
  <c r="Y123" i="9"/>
  <c r="W124" i="9" s="1"/>
  <c r="X124" i="9" s="1"/>
  <c r="AE61" i="9"/>
  <c r="AD61" i="9"/>
  <c r="AB62" i="9" s="1"/>
  <c r="AC62" i="9" s="1"/>
  <c r="K56" i="9"/>
  <c r="I57" i="9" s="1"/>
  <c r="J57" i="9" s="1"/>
  <c r="AC96" i="3"/>
  <c r="AD96" i="3" s="1"/>
  <c r="Z97" i="3" s="1"/>
  <c r="AA97" i="3" s="1"/>
  <c r="AB97" i="3" s="1"/>
  <c r="T57" i="9" l="1"/>
  <c r="M58" i="9"/>
  <c r="N58" i="9" s="1"/>
  <c r="O58" i="9"/>
  <c r="T58" i="9" s="1"/>
  <c r="Y124" i="9"/>
  <c r="W125" i="9" s="1"/>
  <c r="X125" i="9" s="1"/>
  <c r="AI62" i="9"/>
  <c r="AC97" i="3"/>
  <c r="AD97" i="3" s="1"/>
  <c r="Z98" i="3" s="1"/>
  <c r="AA98" i="3" s="1"/>
  <c r="AB98" i="3" s="1"/>
  <c r="M59" i="9" l="1"/>
  <c r="N59" i="9" s="1"/>
  <c r="Y125" i="9"/>
  <c r="W126" i="9" s="1"/>
  <c r="X126" i="9" s="1"/>
  <c r="AE62" i="9"/>
  <c r="AD62" i="9"/>
  <c r="AB63" i="9" s="1"/>
  <c r="AC63" i="9" s="1"/>
  <c r="K57" i="9"/>
  <c r="I58" i="9" s="1"/>
  <c r="J58" i="9" s="1"/>
  <c r="AC98" i="3"/>
  <c r="AD98" i="3" s="1"/>
  <c r="Z99" i="3" s="1"/>
  <c r="AA99" i="3" s="1"/>
  <c r="AB99" i="3" s="1"/>
  <c r="O59" i="9" l="1"/>
  <c r="T59" i="9" s="1"/>
  <c r="Y126" i="9"/>
  <c r="W127" i="9" s="1"/>
  <c r="X127" i="9" s="1"/>
  <c r="AI63" i="9"/>
  <c r="AC99" i="3"/>
  <c r="AD99" i="3" s="1"/>
  <c r="Z100" i="3" s="1"/>
  <c r="AA100" i="3" s="1"/>
  <c r="AB100" i="3" s="1"/>
  <c r="M60" i="9" l="1"/>
  <c r="N60" i="9" s="1"/>
  <c r="Y127" i="9"/>
  <c r="W128" i="9" s="1"/>
  <c r="X128" i="9" s="1"/>
  <c r="AE63" i="9"/>
  <c r="AD63" i="9"/>
  <c r="AB64" i="9" s="1"/>
  <c r="AC64" i="9" s="1"/>
  <c r="K58" i="9"/>
  <c r="I59" i="9" s="1"/>
  <c r="J59" i="9" s="1"/>
  <c r="AC100" i="3"/>
  <c r="AD100" i="3" s="1"/>
  <c r="Z101" i="3" s="1"/>
  <c r="AA101" i="3" s="1"/>
  <c r="AB101" i="3" s="1"/>
  <c r="O60" i="9" l="1"/>
  <c r="T60" i="9" s="1"/>
  <c r="Y128" i="9"/>
  <c r="W129" i="9" s="1"/>
  <c r="X129" i="9" s="1"/>
  <c r="AI64" i="9"/>
  <c r="AC101" i="3"/>
  <c r="AD101" i="3" s="1"/>
  <c r="Z102" i="3" s="1"/>
  <c r="AA102" i="3" s="1"/>
  <c r="AB102" i="3" s="1"/>
  <c r="M61" i="9" l="1"/>
  <c r="N61" i="9" s="1"/>
  <c r="Y129" i="9"/>
  <c r="W130" i="9" s="1"/>
  <c r="X130" i="9" s="1"/>
  <c r="AE64" i="9"/>
  <c r="AD64" i="9"/>
  <c r="AB65" i="9" s="1"/>
  <c r="AC65" i="9" s="1"/>
  <c r="K59" i="9"/>
  <c r="I60" i="9" s="1"/>
  <c r="J60" i="9" s="1"/>
  <c r="AC102" i="3"/>
  <c r="AD102" i="3" s="1"/>
  <c r="Z103" i="3" s="1"/>
  <c r="AA103" i="3" s="1"/>
  <c r="AB103" i="3" s="1"/>
  <c r="O61" i="9" l="1"/>
  <c r="T61" i="9" s="1"/>
  <c r="Y130" i="9"/>
  <c r="W131" i="9" s="1"/>
  <c r="X131" i="9" s="1"/>
  <c r="AI65" i="9"/>
  <c r="AC103" i="3"/>
  <c r="AD103" i="3" s="1"/>
  <c r="Z104" i="3" s="1"/>
  <c r="AA104" i="3" s="1"/>
  <c r="AB104" i="3" s="1"/>
  <c r="M62" i="9" l="1"/>
  <c r="N62" i="9" s="1"/>
  <c r="Y131" i="9"/>
  <c r="W132" i="9" s="1"/>
  <c r="X132" i="9" s="1"/>
  <c r="AE65" i="9"/>
  <c r="AD65" i="9"/>
  <c r="AB66" i="9" s="1"/>
  <c r="AC66" i="9" s="1"/>
  <c r="K60" i="9"/>
  <c r="I61" i="9" s="1"/>
  <c r="J61" i="9" s="1"/>
  <c r="AC104" i="3"/>
  <c r="AD104" i="3" s="1"/>
  <c r="Z105" i="3" s="1"/>
  <c r="AA105" i="3" s="1"/>
  <c r="AB105" i="3" s="1"/>
  <c r="O62" i="9" l="1"/>
  <c r="T62" i="9" s="1"/>
  <c r="Y132" i="9"/>
  <c r="W133" i="9" s="1"/>
  <c r="X133" i="9" s="1"/>
  <c r="AI66" i="9"/>
  <c r="AC105" i="3"/>
  <c r="AD105" i="3" s="1"/>
  <c r="Z106" i="3" s="1"/>
  <c r="AA106" i="3" s="1"/>
  <c r="AB106" i="3" s="1"/>
  <c r="M63" i="9" l="1"/>
  <c r="N63" i="9" s="1"/>
  <c r="Y133" i="9"/>
  <c r="W134" i="9" s="1"/>
  <c r="X134" i="9" s="1"/>
  <c r="AE66" i="9"/>
  <c r="AD66" i="9"/>
  <c r="AB67" i="9" s="1"/>
  <c r="AC67" i="9" s="1"/>
  <c r="K61" i="9"/>
  <c r="I62" i="9" s="1"/>
  <c r="J62" i="9" s="1"/>
  <c r="AC106" i="3"/>
  <c r="AD106" i="3" s="1"/>
  <c r="Z107" i="3" s="1"/>
  <c r="AA107" i="3" s="1"/>
  <c r="AB107" i="3" s="1"/>
  <c r="O63" i="9" l="1"/>
  <c r="T63" i="9" s="1"/>
  <c r="Y134" i="9"/>
  <c r="W135" i="9" s="1"/>
  <c r="X135" i="9" s="1"/>
  <c r="AI67" i="9"/>
  <c r="AC107" i="3"/>
  <c r="AD107" i="3" s="1"/>
  <c r="Z108" i="3" s="1"/>
  <c r="AA108" i="3" s="1"/>
  <c r="AB108" i="3" s="1"/>
  <c r="M64" i="9" l="1"/>
  <c r="N64" i="9" s="1"/>
  <c r="Y135" i="9"/>
  <c r="W136" i="9" s="1"/>
  <c r="X136" i="9" s="1"/>
  <c r="AE67" i="9"/>
  <c r="AD67" i="9"/>
  <c r="AB68" i="9" s="1"/>
  <c r="AC68" i="9" s="1"/>
  <c r="K62" i="9"/>
  <c r="I63" i="9" s="1"/>
  <c r="J63" i="9" s="1"/>
  <c r="AC108" i="3"/>
  <c r="AD108" i="3" s="1"/>
  <c r="Z109" i="3" s="1"/>
  <c r="AA109" i="3" s="1"/>
  <c r="AB109" i="3" s="1"/>
  <c r="O64" i="9" l="1"/>
  <c r="T64" i="9" s="1"/>
  <c r="Y136" i="9"/>
  <c r="W137" i="9" s="1"/>
  <c r="X137" i="9" s="1"/>
  <c r="AI68" i="9"/>
  <c r="AC109" i="3"/>
  <c r="AD109" i="3" s="1"/>
  <c r="Z110" i="3" s="1"/>
  <c r="AA110" i="3" s="1"/>
  <c r="AB110" i="3" s="1"/>
  <c r="M65" i="9" l="1"/>
  <c r="N65" i="9" s="1"/>
  <c r="Y137" i="9"/>
  <c r="W138" i="9" s="1"/>
  <c r="X138" i="9" s="1"/>
  <c r="AE68" i="9"/>
  <c r="AD68" i="9"/>
  <c r="AB69" i="9" s="1"/>
  <c r="AC69" i="9" s="1"/>
  <c r="K63" i="9"/>
  <c r="I64" i="9" s="1"/>
  <c r="J64" i="9" s="1"/>
  <c r="AC110" i="3"/>
  <c r="AD110" i="3" s="1"/>
  <c r="Z111" i="3" s="1"/>
  <c r="AA111" i="3" s="1"/>
  <c r="AB111" i="3" s="1"/>
  <c r="O65" i="9" l="1"/>
  <c r="T65" i="9" s="1"/>
  <c r="Y138" i="9"/>
  <c r="W139" i="9"/>
  <c r="X139" i="9" s="1"/>
  <c r="AI69" i="9"/>
  <c r="AC111" i="3"/>
  <c r="AD111" i="3" s="1"/>
  <c r="Z112" i="3" s="1"/>
  <c r="AA112" i="3" s="1"/>
  <c r="AB112" i="3" s="1"/>
  <c r="M66" i="9" l="1"/>
  <c r="N66" i="9" s="1"/>
  <c r="Y139" i="9"/>
  <c r="W140" i="9" s="1"/>
  <c r="X140" i="9" s="1"/>
  <c r="AE69" i="9"/>
  <c r="AD69" i="9"/>
  <c r="AB70" i="9" s="1"/>
  <c r="AC70" i="9" s="1"/>
  <c r="K64" i="9"/>
  <c r="I65" i="9" s="1"/>
  <c r="J65" i="9" s="1"/>
  <c r="AC112" i="3"/>
  <c r="AD112" i="3" s="1"/>
  <c r="Z113" i="3" s="1"/>
  <c r="AA113" i="3" s="1"/>
  <c r="AB113" i="3" s="1"/>
  <c r="O66" i="9" l="1"/>
  <c r="T66" i="9" s="1"/>
  <c r="Y140" i="9"/>
  <c r="W141" i="9" s="1"/>
  <c r="X141" i="9" s="1"/>
  <c r="AI70" i="9"/>
  <c r="AC113" i="3"/>
  <c r="AD113" i="3" s="1"/>
  <c r="Z114" i="3" s="1"/>
  <c r="AA114" i="3" s="1"/>
  <c r="AB114" i="3" s="1"/>
  <c r="M67" i="9" l="1"/>
  <c r="N67" i="9" s="1"/>
  <c r="Y141" i="9"/>
  <c r="W142" i="9" s="1"/>
  <c r="X142" i="9" s="1"/>
  <c r="AE70" i="9"/>
  <c r="AD70" i="9"/>
  <c r="AB71" i="9" s="1"/>
  <c r="AC71" i="9" s="1"/>
  <c r="K65" i="9"/>
  <c r="I66" i="9" s="1"/>
  <c r="J66" i="9" s="1"/>
  <c r="AC114" i="3"/>
  <c r="AD114" i="3" s="1"/>
  <c r="Z115" i="3" s="1"/>
  <c r="AA115" i="3" s="1"/>
  <c r="AB115" i="3" s="1"/>
  <c r="AC115" i="3" s="1"/>
  <c r="AD115" i="3" s="1"/>
  <c r="O67" i="9" l="1"/>
  <c r="T67" i="9" s="1"/>
  <c r="Y142" i="9"/>
  <c r="W143" i="9" s="1"/>
  <c r="X143" i="9" s="1"/>
  <c r="AI71" i="9"/>
  <c r="M68" i="9" l="1"/>
  <c r="N68" i="9" s="1"/>
  <c r="Y143" i="9"/>
  <c r="W144" i="9" s="1"/>
  <c r="X144" i="9" s="1"/>
  <c r="AE71" i="9"/>
  <c r="AD71" i="9"/>
  <c r="AB72" i="9" s="1"/>
  <c r="AC72" i="9" s="1"/>
  <c r="K66" i="9"/>
  <c r="I67" i="9" s="1"/>
  <c r="J67" i="9" s="1"/>
  <c r="O68" i="9" l="1"/>
  <c r="T68" i="9" s="1"/>
  <c r="Y144" i="9"/>
  <c r="W145" i="9" s="1"/>
  <c r="X145" i="9" s="1"/>
  <c r="AI72" i="9"/>
  <c r="M69" i="9" l="1"/>
  <c r="N69" i="9" s="1"/>
  <c r="Y145" i="9"/>
  <c r="W146" i="9" s="1"/>
  <c r="X146" i="9" s="1"/>
  <c r="AE72" i="9"/>
  <c r="AD72" i="9"/>
  <c r="AB73" i="9" s="1"/>
  <c r="AC73" i="9" s="1"/>
  <c r="K67" i="9"/>
  <c r="I68" i="9" s="1"/>
  <c r="J68" i="9" s="1"/>
  <c r="O69" i="9" l="1"/>
  <c r="T69" i="9" s="1"/>
  <c r="Y146" i="9"/>
  <c r="W147" i="9" s="1"/>
  <c r="X147" i="9" s="1"/>
  <c r="AI73" i="9"/>
  <c r="M70" i="9" l="1"/>
  <c r="N70" i="9" s="1"/>
  <c r="Y147" i="9"/>
  <c r="W148" i="9" s="1"/>
  <c r="X148" i="9" s="1"/>
  <c r="AE73" i="9"/>
  <c r="AD73" i="9"/>
  <c r="AB74" i="9" s="1"/>
  <c r="AC74" i="9" s="1"/>
  <c r="K68" i="9"/>
  <c r="I69" i="9" s="1"/>
  <c r="J69" i="9" s="1"/>
  <c r="O70" i="9" l="1"/>
  <c r="T70" i="9" s="1"/>
  <c r="Y148" i="9"/>
  <c r="W149" i="9" s="1"/>
  <c r="X149" i="9" s="1"/>
  <c r="AI74" i="9"/>
  <c r="M71" i="9" l="1"/>
  <c r="N71" i="9" s="1"/>
  <c r="Y149" i="9"/>
  <c r="W150" i="9" s="1"/>
  <c r="X150" i="9" s="1"/>
  <c r="AE74" i="9"/>
  <c r="AD74" i="9"/>
  <c r="AB75" i="9" s="1"/>
  <c r="AC75" i="9" s="1"/>
  <c r="K69" i="9"/>
  <c r="I70" i="9" s="1"/>
  <c r="J70" i="9" s="1"/>
  <c r="O71" i="9" l="1"/>
  <c r="T71" i="9" s="1"/>
  <c r="Y150" i="9"/>
  <c r="W151" i="9" s="1"/>
  <c r="X151" i="9" s="1"/>
  <c r="AI75" i="9"/>
  <c r="M72" i="9" l="1"/>
  <c r="N72" i="9" s="1"/>
  <c r="Y151" i="9"/>
  <c r="W152" i="9" s="1"/>
  <c r="X152" i="9" s="1"/>
  <c r="AE75" i="9"/>
  <c r="AD75" i="9"/>
  <c r="AB76" i="9" s="1"/>
  <c r="AC76" i="9" s="1"/>
  <c r="K70" i="9"/>
  <c r="I71" i="9" s="1"/>
  <c r="J71" i="9" s="1"/>
  <c r="O72" i="9" l="1"/>
  <c r="T72" i="9" s="1"/>
  <c r="Y152" i="9"/>
  <c r="W153" i="9" s="1"/>
  <c r="X153" i="9" s="1"/>
  <c r="AI76" i="9"/>
  <c r="M73" i="9" l="1"/>
  <c r="N73" i="9" s="1"/>
  <c r="Y153" i="9"/>
  <c r="W154" i="9" s="1"/>
  <c r="X154" i="9" s="1"/>
  <c r="AE76" i="9"/>
  <c r="AD76" i="9"/>
  <c r="AB77" i="9" s="1"/>
  <c r="AC77" i="9" s="1"/>
  <c r="K71" i="9"/>
  <c r="I72" i="9" s="1"/>
  <c r="J72" i="9" s="1"/>
  <c r="O73" i="9" l="1"/>
  <c r="Y154" i="9"/>
  <c r="W155" i="9" s="1"/>
  <c r="X155" i="9" s="1"/>
  <c r="AI77" i="9"/>
  <c r="T73" i="9" l="1"/>
  <c r="M74" i="9"/>
  <c r="Y155" i="9"/>
  <c r="W156" i="9" s="1"/>
  <c r="X156" i="9" s="1"/>
  <c r="AE77" i="9"/>
  <c r="AD77" i="9"/>
  <c r="AB78" i="9" s="1"/>
  <c r="AC78" i="9" s="1"/>
  <c r="K72" i="9"/>
  <c r="I73" i="9" s="1"/>
  <c r="J73" i="9" s="1"/>
  <c r="N74" i="9" l="1"/>
  <c r="O74" i="9" s="1"/>
  <c r="Y156" i="9"/>
  <c r="AI78" i="9"/>
  <c r="T74" i="9" l="1"/>
  <c r="M75" i="9"/>
  <c r="N75" i="9" s="1"/>
  <c r="O75" i="9"/>
  <c r="T75" i="9" s="1"/>
  <c r="AE78" i="9"/>
  <c r="AD78" i="9"/>
  <c r="AB79" i="9" s="1"/>
  <c r="AC79" i="9" s="1"/>
  <c r="K73" i="9"/>
  <c r="M76" i="9" l="1"/>
  <c r="N76" i="9" s="1"/>
  <c r="AI79" i="9"/>
  <c r="I74" i="9"/>
  <c r="J74" i="9" s="1"/>
  <c r="O76" i="9" l="1"/>
  <c r="T76" i="9" s="1"/>
  <c r="AE79" i="9"/>
  <c r="AD79" i="9"/>
  <c r="AB80" i="9" s="1"/>
  <c r="AC80" i="9" s="1"/>
  <c r="K74" i="9"/>
  <c r="I75" i="9" s="1"/>
  <c r="J75" i="9" s="1"/>
  <c r="M77" i="9" l="1"/>
  <c r="N77" i="9" s="1"/>
  <c r="AI80" i="9"/>
  <c r="AD80" i="9"/>
  <c r="AB81" i="9" s="1"/>
  <c r="AC81" i="9" s="1"/>
  <c r="K75" i="9"/>
  <c r="I76" i="9" s="1"/>
  <c r="J76" i="9" s="1"/>
  <c r="O77" i="9" l="1"/>
  <c r="AI81" i="9"/>
  <c r="AD81" i="9"/>
  <c r="AB82" i="9" s="1"/>
  <c r="AC82" i="9" s="1"/>
  <c r="T77" i="9" l="1"/>
  <c r="M78" i="9"/>
  <c r="N78" i="9" s="1"/>
  <c r="AD82" i="9"/>
  <c r="AB83" i="9" s="1"/>
  <c r="AC83" i="9" s="1"/>
  <c r="AI82" i="9"/>
  <c r="K76" i="9"/>
  <c r="I77" i="9" s="1"/>
  <c r="J77" i="9" s="1"/>
  <c r="O78" i="9" l="1"/>
  <c r="AI83" i="9"/>
  <c r="AD83" i="9"/>
  <c r="AB84" i="9" s="1"/>
  <c r="AC84" i="9" s="1"/>
  <c r="T78" i="9" l="1"/>
  <c r="M79" i="9"/>
  <c r="N79" i="9" s="1"/>
  <c r="AI84" i="9"/>
  <c r="AD84" i="9"/>
  <c r="AB85" i="9" s="1"/>
  <c r="AC85" i="9" s="1"/>
  <c r="K77" i="9"/>
  <c r="I78" i="9" s="1"/>
  <c r="J78" i="9" s="1"/>
  <c r="O79" i="9" l="1"/>
  <c r="AD85" i="9"/>
  <c r="AB86" i="9" s="1"/>
  <c r="AC86" i="9" s="1"/>
  <c r="AI85" i="9"/>
  <c r="M80" i="9" l="1"/>
  <c r="N80" i="9" s="1"/>
  <c r="T79" i="9"/>
  <c r="AI86" i="9"/>
  <c r="AD86" i="9"/>
  <c r="AB87" i="9" s="1"/>
  <c r="AC87" i="9" s="1"/>
  <c r="K78" i="9"/>
  <c r="I79" i="9" s="1"/>
  <c r="J79" i="9" s="1"/>
  <c r="O80" i="9" l="1"/>
  <c r="AD87" i="9"/>
  <c r="AB88" i="9" s="1"/>
  <c r="AC88" i="9" s="1"/>
  <c r="AI87" i="9"/>
  <c r="M81" i="9" l="1"/>
  <c r="T80" i="9"/>
  <c r="AI88" i="9"/>
  <c r="AD88" i="9"/>
  <c r="AB89" i="9" s="1"/>
  <c r="AC89" i="9" s="1"/>
  <c r="K79" i="9"/>
  <c r="I80" i="9" s="1"/>
  <c r="J80" i="9" s="1"/>
  <c r="N81" i="9" l="1"/>
  <c r="O81" i="9" s="1"/>
  <c r="AI89" i="9"/>
  <c r="AD89" i="9"/>
  <c r="AB90" i="9" s="1"/>
  <c r="AC90" i="9" s="1"/>
  <c r="M82" i="9" l="1"/>
  <c r="N82" i="9" s="1"/>
  <c r="O82" i="9" s="1"/>
  <c r="T81" i="9"/>
  <c r="M83" i="9"/>
  <c r="N83" i="9" s="1"/>
  <c r="AD90" i="9"/>
  <c r="AB91" i="9" s="1"/>
  <c r="AC91" i="9" s="1"/>
  <c r="AI90" i="9"/>
  <c r="K80" i="9"/>
  <c r="I81" i="9" s="1"/>
  <c r="J81" i="9" s="1"/>
  <c r="T82" i="9" l="1"/>
  <c r="O83" i="9"/>
  <c r="T83" i="9" s="1"/>
  <c r="AI91" i="9"/>
  <c r="AD91" i="9"/>
  <c r="AB92" i="9" s="1"/>
  <c r="AC92" i="9" s="1"/>
  <c r="M84" i="9" l="1"/>
  <c r="N84" i="9" s="1"/>
  <c r="AI92" i="9"/>
  <c r="AD92" i="9"/>
  <c r="AB93" i="9" s="1"/>
  <c r="AC93" i="9" s="1"/>
  <c r="K81" i="9"/>
  <c r="I82" i="9" s="1"/>
  <c r="J82" i="9" s="1"/>
  <c r="O84" i="9" l="1"/>
  <c r="T84" i="9" s="1"/>
  <c r="AD93" i="9"/>
  <c r="AB94" i="9" s="1"/>
  <c r="AC94" i="9" s="1"/>
  <c r="AI93" i="9"/>
  <c r="M85" i="9" l="1"/>
  <c r="N85" i="9" s="1"/>
  <c r="AI94" i="9"/>
  <c r="AD94" i="9"/>
  <c r="AB95" i="9" s="1"/>
  <c r="AC95" i="9" s="1"/>
  <c r="K82" i="9"/>
  <c r="I83" i="9" s="1"/>
  <c r="J83" i="9" s="1"/>
  <c r="O85" i="9" l="1"/>
  <c r="T85" i="9" s="1"/>
  <c r="AD95" i="9"/>
  <c r="AB96" i="9" s="1"/>
  <c r="AC96" i="9" s="1"/>
  <c r="AI95" i="9"/>
  <c r="M86" i="9" l="1"/>
  <c r="N86" i="9" s="1"/>
  <c r="AI96" i="9"/>
  <c r="AD96" i="9"/>
  <c r="AB97" i="9" s="1"/>
  <c r="AC97" i="9" s="1"/>
  <c r="K83" i="9"/>
  <c r="I84" i="9" s="1"/>
  <c r="J84" i="9" s="1"/>
  <c r="O86" i="9" l="1"/>
  <c r="T86" i="9" s="1"/>
  <c r="AI97" i="9"/>
  <c r="AD97" i="9"/>
  <c r="AB98" i="9" s="1"/>
  <c r="AC98" i="9" s="1"/>
  <c r="M87" i="9" l="1"/>
  <c r="N87" i="9" s="1"/>
  <c r="AD98" i="9"/>
  <c r="AB99" i="9" s="1"/>
  <c r="AC99" i="9" s="1"/>
  <c r="AI98" i="9"/>
  <c r="K84" i="9"/>
  <c r="I85" i="9" s="1"/>
  <c r="J85" i="9" s="1"/>
  <c r="O87" i="9" l="1"/>
  <c r="T87" i="9" s="1"/>
  <c r="AI99" i="9"/>
  <c r="AD99" i="9"/>
  <c r="AB100" i="9" s="1"/>
  <c r="AC100" i="9" s="1"/>
  <c r="M88" i="9" l="1"/>
  <c r="N88" i="9" s="1"/>
  <c r="AI100" i="9"/>
  <c r="AD100" i="9"/>
  <c r="AB101" i="9" s="1"/>
  <c r="AC101" i="9" s="1"/>
  <c r="K85" i="9"/>
  <c r="I86" i="9" s="1"/>
  <c r="J86" i="9" s="1"/>
  <c r="O88" i="9" l="1"/>
  <c r="T88" i="9" s="1"/>
  <c r="AD101" i="9"/>
  <c r="AB102" i="9" s="1"/>
  <c r="AC102" i="9" s="1"/>
  <c r="AI101" i="9"/>
  <c r="M89" i="9" l="1"/>
  <c r="N89" i="9" s="1"/>
  <c r="AI102" i="9"/>
  <c r="AD102" i="9"/>
  <c r="AB103" i="9" s="1"/>
  <c r="AC103" i="9" s="1"/>
  <c r="K86" i="9"/>
  <c r="I87" i="9" s="1"/>
  <c r="J87" i="9" s="1"/>
  <c r="O89" i="9" l="1"/>
  <c r="T89" i="9" s="1"/>
  <c r="AD103" i="9"/>
  <c r="AB104" i="9" s="1"/>
  <c r="AC104" i="9" s="1"/>
  <c r="AI103" i="9"/>
  <c r="M90" i="9" l="1"/>
  <c r="N90" i="9" s="1"/>
  <c r="AI104" i="9"/>
  <c r="AD104" i="9"/>
  <c r="AB105" i="9" s="1"/>
  <c r="AC105" i="9" s="1"/>
  <c r="K87" i="9"/>
  <c r="I88" i="9" s="1"/>
  <c r="J88" i="9" s="1"/>
  <c r="O90" i="9" l="1"/>
  <c r="T90" i="9" s="1"/>
  <c r="AI105" i="9"/>
  <c r="AD105" i="9"/>
  <c r="AB106" i="9" s="1"/>
  <c r="AC106" i="9" s="1"/>
  <c r="M91" i="9" l="1"/>
  <c r="N91" i="9" s="1"/>
  <c r="AD106" i="9"/>
  <c r="AB107" i="9" s="1"/>
  <c r="AC107" i="9" s="1"/>
  <c r="AI106" i="9"/>
  <c r="K88" i="9"/>
  <c r="I89" i="9" s="1"/>
  <c r="J89" i="9" s="1"/>
  <c r="O91" i="9" l="1"/>
  <c r="T91" i="9" s="1"/>
  <c r="AI107" i="9"/>
  <c r="AD107" i="9"/>
  <c r="AB108" i="9" s="1"/>
  <c r="AC108" i="9" s="1"/>
  <c r="M92" i="9" l="1"/>
  <c r="N92" i="9" s="1"/>
  <c r="AI108" i="9"/>
  <c r="AD108" i="9"/>
  <c r="AB109" i="9" s="1"/>
  <c r="AC109" i="9" s="1"/>
  <c r="K89" i="9"/>
  <c r="I90" i="9" s="1"/>
  <c r="J90" i="9" s="1"/>
  <c r="O92" i="9" l="1"/>
  <c r="T92" i="9" s="1"/>
  <c r="AD109" i="9"/>
  <c r="AB110" i="9" s="1"/>
  <c r="AC110" i="9" s="1"/>
  <c r="AI109" i="9"/>
  <c r="M93" i="9" l="1"/>
  <c r="N93" i="9" s="1"/>
  <c r="AI110" i="9"/>
  <c r="AD110" i="9"/>
  <c r="AB111" i="9" s="1"/>
  <c r="AC111" i="9" s="1"/>
  <c r="K90" i="9"/>
  <c r="I91" i="9" s="1"/>
  <c r="J91" i="9" s="1"/>
  <c r="O93" i="9" l="1"/>
  <c r="T93" i="9" s="1"/>
  <c r="AD111" i="9"/>
  <c r="AB112" i="9" s="1"/>
  <c r="AC112" i="9" s="1"/>
  <c r="AI111" i="9"/>
  <c r="M94" i="9" l="1"/>
  <c r="N94" i="9" s="1"/>
  <c r="AI112" i="9"/>
  <c r="AD112" i="9"/>
  <c r="AB113" i="9" s="1"/>
  <c r="AC113" i="9" s="1"/>
  <c r="K91" i="9"/>
  <c r="I92" i="9" s="1"/>
  <c r="J92" i="9" s="1"/>
  <c r="O94" i="9" l="1"/>
  <c r="T94" i="9" s="1"/>
  <c r="AI113" i="9"/>
  <c r="AD113" i="9"/>
  <c r="AB114" i="9" s="1"/>
  <c r="AC114" i="9" s="1"/>
  <c r="M95" i="9" l="1"/>
  <c r="N95" i="9" s="1"/>
  <c r="AD114" i="9"/>
  <c r="AB115" i="9" s="1"/>
  <c r="AC115" i="9" s="1"/>
  <c r="AI114" i="9"/>
  <c r="K92" i="9"/>
  <c r="I93" i="9" s="1"/>
  <c r="J93" i="9" s="1"/>
  <c r="O95" i="9" l="1"/>
  <c r="T95" i="9" s="1"/>
  <c r="AI115" i="9"/>
  <c r="AD115" i="9"/>
  <c r="AB116" i="9" s="1"/>
  <c r="AC116" i="9" s="1"/>
  <c r="M96" i="9" l="1"/>
  <c r="N96" i="9" s="1"/>
  <c r="AI116" i="9"/>
  <c r="AD116" i="9"/>
  <c r="AB117" i="9" s="1"/>
  <c r="AC117" i="9" s="1"/>
  <c r="K93" i="9"/>
  <c r="I94" i="9" s="1"/>
  <c r="J94" i="9" s="1"/>
  <c r="O96" i="9" l="1"/>
  <c r="T96" i="9" s="1"/>
  <c r="AD117" i="9"/>
  <c r="AB118" i="9" s="1"/>
  <c r="AC118" i="9" s="1"/>
  <c r="AI117" i="9"/>
  <c r="M97" i="9" l="1"/>
  <c r="N97" i="9" s="1"/>
  <c r="AI118" i="9"/>
  <c r="AD118" i="9"/>
  <c r="AB119" i="9" s="1"/>
  <c r="AC119" i="9" s="1"/>
  <c r="K94" i="9"/>
  <c r="I95" i="9" s="1"/>
  <c r="J95" i="9" s="1"/>
  <c r="O97" i="9" l="1"/>
  <c r="T97" i="9" s="1"/>
  <c r="AD119" i="9"/>
  <c r="AB120" i="9" s="1"/>
  <c r="AC120" i="9" s="1"/>
  <c r="AI119" i="9"/>
  <c r="M98" i="9" l="1"/>
  <c r="N98" i="9" s="1"/>
  <c r="AI120" i="9"/>
  <c r="AD120" i="9"/>
  <c r="AB121" i="9" s="1"/>
  <c r="AC121" i="9" s="1"/>
  <c r="K95" i="9"/>
  <c r="I96" i="9" s="1"/>
  <c r="J96" i="9" s="1"/>
  <c r="O98" i="9" l="1"/>
  <c r="T98" i="9" s="1"/>
  <c r="AI121" i="9"/>
  <c r="AD121" i="9"/>
  <c r="AB122" i="9" s="1"/>
  <c r="AC122" i="9" s="1"/>
  <c r="M99" i="9" l="1"/>
  <c r="N99" i="9" s="1"/>
  <c r="AD122" i="9"/>
  <c r="AB123" i="9" s="1"/>
  <c r="AC123" i="9" s="1"/>
  <c r="AI122" i="9"/>
  <c r="K96" i="9"/>
  <c r="I97" i="9" s="1"/>
  <c r="J97" i="9" s="1"/>
  <c r="O99" i="9" l="1"/>
  <c r="T99" i="9" s="1"/>
  <c r="AI123" i="9"/>
  <c r="AD123" i="9"/>
  <c r="AB124" i="9" s="1"/>
  <c r="AC124" i="9" s="1"/>
  <c r="M100" i="9" l="1"/>
  <c r="N100" i="9" s="1"/>
  <c r="AI124" i="9"/>
  <c r="AD124" i="9"/>
  <c r="AB125" i="9" s="1"/>
  <c r="AC125" i="9" s="1"/>
  <c r="K97" i="9"/>
  <c r="I98" i="9" s="1"/>
  <c r="J98" i="9" s="1"/>
  <c r="O100" i="9" l="1"/>
  <c r="AD125" i="9"/>
  <c r="AB126" i="9" s="1"/>
  <c r="AC126" i="9" s="1"/>
  <c r="AI125" i="9"/>
  <c r="T100" i="9" l="1"/>
  <c r="M101" i="9"/>
  <c r="N101" i="9" s="1"/>
  <c r="AI126" i="9"/>
  <c r="AD126" i="9"/>
  <c r="AB127" i="9" s="1"/>
  <c r="AC127" i="9" s="1"/>
  <c r="K98" i="9"/>
  <c r="I99" i="9" s="1"/>
  <c r="J99" i="9" s="1"/>
  <c r="O101" i="9" l="1"/>
  <c r="AD127" i="9"/>
  <c r="AB128" i="9" s="1"/>
  <c r="AC128" i="9" s="1"/>
  <c r="AI127" i="9"/>
  <c r="T101" i="9" l="1"/>
  <c r="M102" i="9"/>
  <c r="AI128" i="9"/>
  <c r="AD128" i="9"/>
  <c r="AB129" i="9" s="1"/>
  <c r="AC129" i="9" s="1"/>
  <c r="K99" i="9"/>
  <c r="I100" i="9" s="1"/>
  <c r="J100" i="9" s="1"/>
  <c r="N102" i="9" l="1"/>
  <c r="O102" i="9" s="1"/>
  <c r="AI129" i="9"/>
  <c r="AD129" i="9"/>
  <c r="AB130" i="9" s="1"/>
  <c r="AC130" i="9" s="1"/>
  <c r="T102" i="9" l="1"/>
  <c r="M103" i="9"/>
  <c r="N103" i="9" s="1"/>
  <c r="O103" i="9"/>
  <c r="T103" i="9" s="1"/>
  <c r="AD130" i="9"/>
  <c r="AB131" i="9" s="1"/>
  <c r="AC131" i="9" s="1"/>
  <c r="AI130" i="9"/>
  <c r="K100" i="9"/>
  <c r="I101" i="9" s="1"/>
  <c r="J101" i="9" s="1"/>
  <c r="M104" i="9" l="1"/>
  <c r="N104" i="9" s="1"/>
  <c r="AI131" i="9"/>
  <c r="AD131" i="9"/>
  <c r="AB132" i="9" s="1"/>
  <c r="AC132" i="9" s="1"/>
  <c r="O104" i="9" l="1"/>
  <c r="T104" i="9" s="1"/>
  <c r="AI132" i="9"/>
  <c r="AD132" i="9"/>
  <c r="AB133" i="9" s="1"/>
  <c r="AC133" i="9" s="1"/>
  <c r="K101" i="9"/>
  <c r="I102" i="9" s="1"/>
  <c r="J102" i="9" s="1"/>
  <c r="M105" i="9" l="1"/>
  <c r="AD133" i="9"/>
  <c r="AB134" i="9" s="1"/>
  <c r="AC134" i="9" s="1"/>
  <c r="AI133" i="9"/>
  <c r="N105" i="9" l="1"/>
  <c r="O105" i="9" s="1"/>
  <c r="AI134" i="9"/>
  <c r="AD134" i="9"/>
  <c r="AB135" i="9" s="1"/>
  <c r="AC135" i="9" s="1"/>
  <c r="K102" i="9"/>
  <c r="I103" i="9" s="1"/>
  <c r="J103" i="9" s="1"/>
  <c r="T105" i="9" l="1"/>
  <c r="M106" i="9"/>
  <c r="N106" i="9" s="1"/>
  <c r="O106" i="9" s="1"/>
  <c r="T106" i="9" s="1"/>
  <c r="AD135" i="9"/>
  <c r="AB136" i="9" s="1"/>
  <c r="AC136" i="9" s="1"/>
  <c r="AI135" i="9"/>
  <c r="M107" i="9" l="1"/>
  <c r="N107" i="9" s="1"/>
  <c r="AI136" i="9"/>
  <c r="AD136" i="9"/>
  <c r="AB137" i="9" s="1"/>
  <c r="AC137" i="9" s="1"/>
  <c r="K103" i="9"/>
  <c r="O107" i="9" l="1"/>
  <c r="T107" i="9" s="1"/>
  <c r="AI137" i="9"/>
  <c r="AD137" i="9"/>
  <c r="AB138" i="9" s="1"/>
  <c r="AC138" i="9" s="1"/>
  <c r="I104" i="9"/>
  <c r="J104" i="9" s="1"/>
  <c r="M108" i="9" l="1"/>
  <c r="N108" i="9" s="1"/>
  <c r="AD138" i="9"/>
  <c r="AB139" i="9" s="1"/>
  <c r="AC139" i="9" s="1"/>
  <c r="AI138" i="9"/>
  <c r="K104" i="9"/>
  <c r="I105" i="9" s="1"/>
  <c r="J105" i="9" s="1"/>
  <c r="O108" i="9" l="1"/>
  <c r="T108" i="9" s="1"/>
  <c r="AI139" i="9"/>
  <c r="AD139" i="9"/>
  <c r="AB140" i="9" s="1"/>
  <c r="AC140" i="9" s="1"/>
  <c r="K105" i="9"/>
  <c r="I106" i="9" s="1"/>
  <c r="J106" i="9" s="1"/>
  <c r="M109" i="9" l="1"/>
  <c r="N109" i="9" s="1"/>
  <c r="AI140" i="9"/>
  <c r="AD140" i="9"/>
  <c r="AB141" i="9" s="1"/>
  <c r="AC141" i="9" s="1"/>
  <c r="O109" i="9" l="1"/>
  <c r="T109" i="9" s="1"/>
  <c r="AD141" i="9"/>
  <c r="AB142" i="9" s="1"/>
  <c r="AC142" i="9" s="1"/>
  <c r="AI141" i="9"/>
  <c r="K106" i="9"/>
  <c r="M110" i="9" l="1"/>
  <c r="N110" i="9" s="1"/>
  <c r="AI142" i="9"/>
  <c r="AD142" i="9"/>
  <c r="AB143" i="9" s="1"/>
  <c r="AC143" i="9" s="1"/>
  <c r="I107" i="9"/>
  <c r="J107" i="9" s="1"/>
  <c r="O110" i="9" l="1"/>
  <c r="T110" i="9" s="1"/>
  <c r="AD143" i="9"/>
  <c r="AB144" i="9" s="1"/>
  <c r="AC144" i="9" s="1"/>
  <c r="AI143" i="9"/>
  <c r="K107" i="9"/>
  <c r="I108" i="9" s="1"/>
  <c r="J108" i="9" s="1"/>
  <c r="M111" i="9" l="1"/>
  <c r="N111" i="9" s="1"/>
  <c r="AI144" i="9"/>
  <c r="AD144" i="9"/>
  <c r="AB145" i="9" s="1"/>
  <c r="AC145" i="9" s="1"/>
  <c r="K108" i="9"/>
  <c r="I109" i="9" s="1"/>
  <c r="J109" i="9" s="1"/>
  <c r="O111" i="9" l="1"/>
  <c r="T111" i="9" s="1"/>
  <c r="AD145" i="9"/>
  <c r="AB146" i="9" s="1"/>
  <c r="AC146" i="9" s="1"/>
  <c r="AI145" i="9"/>
  <c r="M112" i="9" l="1"/>
  <c r="N112" i="9" s="1"/>
  <c r="AD146" i="9"/>
  <c r="AB147" i="9" s="1"/>
  <c r="AC147" i="9" s="1"/>
  <c r="AI146" i="9"/>
  <c r="K109" i="9"/>
  <c r="O112" i="9" l="1"/>
  <c r="T112" i="9" s="1"/>
  <c r="AI147" i="9"/>
  <c r="AD147" i="9"/>
  <c r="AB148" i="9" s="1"/>
  <c r="AC148" i="9" s="1"/>
  <c r="I110" i="9"/>
  <c r="J110" i="9" s="1"/>
  <c r="M113" i="9" l="1"/>
  <c r="N113" i="9" s="1"/>
  <c r="AI148" i="9"/>
  <c r="AD148" i="9"/>
  <c r="AB149" i="9" s="1"/>
  <c r="AC149" i="9" s="1"/>
  <c r="K110" i="9"/>
  <c r="I111" i="9" s="1"/>
  <c r="J111" i="9" s="1"/>
  <c r="O113" i="9" l="1"/>
  <c r="T113" i="9" s="1"/>
  <c r="AD149" i="9"/>
  <c r="AB150" i="9" s="1"/>
  <c r="AC150" i="9" s="1"/>
  <c r="AI149" i="9"/>
  <c r="K111" i="9"/>
  <c r="I112" i="9" s="1"/>
  <c r="J112" i="9" s="1"/>
  <c r="M114" i="9" l="1"/>
  <c r="N114" i="9" s="1"/>
  <c r="AI150" i="9"/>
  <c r="AD150" i="9"/>
  <c r="AB151" i="9" s="1"/>
  <c r="AC151" i="9" s="1"/>
  <c r="O114" i="9" l="1"/>
  <c r="T114" i="9" s="1"/>
  <c r="AD151" i="9"/>
  <c r="AB152" i="9" s="1"/>
  <c r="AC152" i="9" s="1"/>
  <c r="AI151" i="9"/>
  <c r="K112" i="9"/>
  <c r="M115" i="9" l="1"/>
  <c r="N115" i="9" s="1"/>
  <c r="AI152" i="9"/>
  <c r="AD152" i="9"/>
  <c r="AB153" i="9" s="1"/>
  <c r="AC153" i="9" s="1"/>
  <c r="I113" i="9"/>
  <c r="J113" i="9" s="1"/>
  <c r="O115" i="9" l="1"/>
  <c r="T115" i="9" s="1"/>
  <c r="AD153" i="9"/>
  <c r="AB154" i="9" s="1"/>
  <c r="AC154" i="9" s="1"/>
  <c r="K113" i="9"/>
  <c r="I114" i="9" s="1"/>
  <c r="J114" i="9" s="1"/>
  <c r="M116" i="9" l="1"/>
  <c r="N116" i="9" s="1"/>
  <c r="AD154" i="9"/>
  <c r="AB155" i="9" s="1"/>
  <c r="AC155" i="9" s="1"/>
  <c r="K114" i="9"/>
  <c r="I115" i="9" s="1"/>
  <c r="J115" i="9" s="1"/>
  <c r="O116" i="9" l="1"/>
  <c r="T116" i="9" s="1"/>
  <c r="AD155" i="9"/>
  <c r="AB156" i="9" s="1"/>
  <c r="M117" i="9" l="1"/>
  <c r="N117" i="9" s="1"/>
  <c r="AC156" i="9"/>
  <c r="AD156" i="9" s="1"/>
  <c r="AB157" i="9" s="1"/>
  <c r="K115" i="9"/>
  <c r="O117" i="9" l="1"/>
  <c r="AC157" i="9"/>
  <c r="AD157" i="9" s="1"/>
  <c r="AB158" i="9" s="1"/>
  <c r="AC158" i="9" s="1"/>
  <c r="AD158" i="9" s="1"/>
  <c r="AB159" i="9" s="1"/>
  <c r="AC159" i="9" s="1"/>
  <c r="AD159" i="9" s="1"/>
  <c r="AB160" i="9" s="1"/>
  <c r="AC160" i="9" s="1"/>
  <c r="AD160" i="9" s="1"/>
  <c r="AB161" i="9" s="1"/>
  <c r="AC161" i="9" s="1"/>
  <c r="AD161" i="9" s="1"/>
  <c r="AB162" i="9" s="1"/>
  <c r="AC162" i="9" s="1"/>
  <c r="AD162" i="9" s="1"/>
  <c r="AB163" i="9" s="1"/>
  <c r="AC163" i="9" s="1"/>
  <c r="AD163" i="9" s="1"/>
  <c r="AB164" i="9" s="1"/>
  <c r="AC164" i="9" s="1"/>
  <c r="AD164" i="9" s="1"/>
  <c r="AB165" i="9" s="1"/>
  <c r="AC165" i="9" s="1"/>
  <c r="AD165" i="9" s="1"/>
  <c r="AB166" i="9" s="1"/>
  <c r="I116" i="9"/>
  <c r="J116" i="9" s="1"/>
  <c r="T117" i="9" l="1"/>
  <c r="M118" i="9"/>
  <c r="N118" i="9" s="1"/>
  <c r="AC166" i="9"/>
  <c r="AD166" i="9" s="1"/>
  <c r="AB167" i="9" s="1"/>
  <c r="K116" i="9"/>
  <c r="I117" i="9" s="1"/>
  <c r="J117" i="9" s="1"/>
  <c r="O118" i="9" l="1"/>
  <c r="T118" i="9" s="1"/>
  <c r="AC167" i="9"/>
  <c r="AD167" i="9" s="1"/>
  <c r="AB168" i="9" s="1"/>
  <c r="K117" i="9"/>
  <c r="I118" i="9" s="1"/>
  <c r="J118" i="9" s="1"/>
  <c r="M119" i="9" l="1"/>
  <c r="N119" i="9" s="1"/>
  <c r="AC168" i="9"/>
  <c r="AD168" i="9" s="1"/>
  <c r="AB169" i="9" s="1"/>
  <c r="O119" i="9" l="1"/>
  <c r="AC169" i="9"/>
  <c r="AD169" i="9" s="1"/>
  <c r="AB170" i="9" s="1"/>
  <c r="AC170" i="9" s="1"/>
  <c r="AD170" i="9" s="1"/>
  <c r="AB171" i="9" s="1"/>
  <c r="K118" i="9"/>
  <c r="I119" i="9" s="1"/>
  <c r="J119" i="9" s="1"/>
  <c r="T119" i="9" l="1"/>
  <c r="M120" i="9"/>
  <c r="AC171" i="9"/>
  <c r="AD171" i="9" s="1"/>
  <c r="AB172" i="9" s="1"/>
  <c r="AC172" i="9" s="1"/>
  <c r="AD172" i="9" s="1"/>
  <c r="AB173" i="9" s="1"/>
  <c r="N120" i="9" l="1"/>
  <c r="O120" i="9" s="1"/>
  <c r="AC173" i="9"/>
  <c r="AD173" i="9" s="1"/>
  <c r="AB174" i="9" s="1"/>
  <c r="K119" i="9"/>
  <c r="I120" i="9" s="1"/>
  <c r="J120" i="9" s="1"/>
  <c r="M121" i="9" l="1"/>
  <c r="N121" i="9" s="1"/>
  <c r="O121" i="9" s="1"/>
  <c r="T120" i="9"/>
  <c r="AC174" i="9"/>
  <c r="AD174" i="9" s="1"/>
  <c r="AB175" i="9" s="1"/>
  <c r="AC175" i="9" s="1"/>
  <c r="AD175" i="9" s="1"/>
  <c r="AB176" i="9" s="1"/>
  <c r="T121" i="9" l="1"/>
  <c r="M122" i="9"/>
  <c r="N122" i="9" s="1"/>
  <c r="AC176" i="9"/>
  <c r="AD176" i="9" s="1"/>
  <c r="AB177" i="9" s="1"/>
  <c r="K120" i="9"/>
  <c r="I121" i="9" s="1"/>
  <c r="J121" i="9" s="1"/>
  <c r="O122" i="9" l="1"/>
  <c r="AC177" i="9"/>
  <c r="AD177" i="9" s="1"/>
  <c r="AB178" i="9" s="1"/>
  <c r="AC178" i="9" s="1"/>
  <c r="AD178" i="9" s="1"/>
  <c r="AB179" i="9" s="1"/>
  <c r="AC179" i="9" s="1"/>
  <c r="AD179" i="9" s="1"/>
  <c r="AB180" i="9" s="1"/>
  <c r="AC180" i="9" s="1"/>
  <c r="AD180" i="9" s="1"/>
  <c r="AB181" i="9" s="1"/>
  <c r="AC181" i="9" s="1"/>
  <c r="AD181" i="9" s="1"/>
  <c r="AB182" i="9" s="1"/>
  <c r="AC182" i="9" s="1"/>
  <c r="AD182" i="9" s="1"/>
  <c r="AB183" i="9" s="1"/>
  <c r="AC183" i="9" s="1"/>
  <c r="AD183" i="9" s="1"/>
  <c r="AB184" i="9" s="1"/>
  <c r="AC184" i="9" s="1"/>
  <c r="AD184" i="9" s="1"/>
  <c r="AB185" i="9" s="1"/>
  <c r="AC185" i="9" s="1"/>
  <c r="AD185" i="9" s="1"/>
  <c r="AB186" i="9" s="1"/>
  <c r="AC186" i="9" s="1"/>
  <c r="AD186" i="9" s="1"/>
  <c r="AB187" i="9" s="1"/>
  <c r="AC187" i="9" s="1"/>
  <c r="AD187" i="9" s="1"/>
  <c r="AB188" i="9" s="1"/>
  <c r="T122" i="9" l="1"/>
  <c r="M123" i="9"/>
  <c r="N123" i="9" s="1"/>
  <c r="AC188" i="9"/>
  <c r="AD188" i="9" s="1"/>
  <c r="AB189" i="9" s="1"/>
  <c r="K121" i="9"/>
  <c r="I122" i="9" s="1"/>
  <c r="J122" i="9" s="1"/>
  <c r="O123" i="9" l="1"/>
  <c r="AC189" i="9"/>
  <c r="AD189" i="9" s="1"/>
  <c r="AB190" i="9" s="1"/>
  <c r="AC190" i="9" s="1"/>
  <c r="AD190" i="9" s="1"/>
  <c r="T123" i="9" l="1"/>
  <c r="M124" i="9"/>
  <c r="N124" i="9" s="1"/>
  <c r="K122" i="9"/>
  <c r="I123" i="9" s="1"/>
  <c r="J123" i="9" s="1"/>
  <c r="O124" i="9" l="1"/>
  <c r="K123" i="9"/>
  <c r="I124" i="9" s="1"/>
  <c r="J124" i="9" s="1"/>
  <c r="T124" i="9" l="1"/>
  <c r="M125" i="9"/>
  <c r="K124" i="9"/>
  <c r="N125" i="9" l="1"/>
  <c r="O125" i="9" s="1"/>
  <c r="I125" i="9"/>
  <c r="J125" i="9" s="1"/>
  <c r="T125" i="9" l="1"/>
  <c r="M126" i="9"/>
  <c r="N126" i="9" s="1"/>
  <c r="O126" i="9" s="1"/>
  <c r="T126" i="9" s="1"/>
  <c r="K125" i="9"/>
  <c r="I126" i="9" s="1"/>
  <c r="J126" i="9" s="1"/>
  <c r="M127" i="9" l="1"/>
  <c r="N127" i="9" s="1"/>
  <c r="K126" i="9"/>
  <c r="I127" i="9" s="1"/>
  <c r="J127" i="9" s="1"/>
  <c r="O127" i="9" l="1"/>
  <c r="T127" i="9" s="1"/>
  <c r="K127" i="9"/>
  <c r="I128" i="9" s="1"/>
  <c r="J128" i="9" s="1"/>
  <c r="M128" i="9" l="1"/>
  <c r="N128" i="9" s="1"/>
  <c r="K128" i="9"/>
  <c r="I129" i="9" s="1"/>
  <c r="J129" i="9" s="1"/>
  <c r="O128" i="9" l="1"/>
  <c r="T128" i="9" s="1"/>
  <c r="K129" i="9"/>
  <c r="I130" i="9" s="1"/>
  <c r="J130" i="9" s="1"/>
  <c r="M129" i="9" l="1"/>
  <c r="N129" i="9" s="1"/>
  <c r="K130" i="9"/>
  <c r="O129" i="9" l="1"/>
  <c r="T129" i="9" s="1"/>
  <c r="I131" i="9"/>
  <c r="J131" i="9" s="1"/>
  <c r="M130" i="9" l="1"/>
  <c r="N130" i="9" s="1"/>
  <c r="K131" i="9"/>
  <c r="I132" i="9" s="1"/>
  <c r="J132" i="9" s="1"/>
  <c r="O130" i="9" l="1"/>
  <c r="T130" i="9" s="1"/>
  <c r="K132" i="9"/>
  <c r="I133" i="9" s="1"/>
  <c r="J133" i="9" s="1"/>
  <c r="M131" i="9" l="1"/>
  <c r="N131" i="9" s="1"/>
  <c r="K133" i="9"/>
  <c r="I134" i="9" s="1"/>
  <c r="J134" i="9" s="1"/>
  <c r="O131" i="9" l="1"/>
  <c r="T131" i="9" s="1"/>
  <c r="K134" i="9"/>
  <c r="I135" i="9" s="1"/>
  <c r="J135" i="9" s="1"/>
  <c r="M132" i="9" l="1"/>
  <c r="N132" i="9" s="1"/>
  <c r="K135" i="9"/>
  <c r="I136" i="9" s="1"/>
  <c r="J136" i="9" s="1"/>
  <c r="O132" i="9" l="1"/>
  <c r="T132" i="9" s="1"/>
  <c r="K136" i="9"/>
  <c r="I137" i="9" s="1"/>
  <c r="J137" i="9" s="1"/>
  <c r="M133" i="9" l="1"/>
  <c r="N133" i="9" s="1"/>
  <c r="K137" i="9"/>
  <c r="I138" i="9" s="1"/>
  <c r="J138" i="9" s="1"/>
  <c r="O133" i="9" l="1"/>
  <c r="T133" i="9" s="1"/>
  <c r="K138" i="9"/>
  <c r="I139" i="9" s="1"/>
  <c r="J139" i="9" s="1"/>
  <c r="M134" i="9" l="1"/>
  <c r="N134" i="9" s="1"/>
  <c r="K139" i="9"/>
  <c r="I140" i="9" s="1"/>
  <c r="J140" i="9" s="1"/>
  <c r="O134" i="9" l="1"/>
  <c r="T134" i="9" s="1"/>
  <c r="K140" i="9"/>
  <c r="I141" i="9" s="1"/>
  <c r="J141" i="9" s="1"/>
  <c r="M135" i="9" l="1"/>
  <c r="N135" i="9" s="1"/>
  <c r="K141" i="9"/>
  <c r="I142" i="9" s="1"/>
  <c r="J142" i="9" s="1"/>
  <c r="O135" i="9" l="1"/>
  <c r="K142" i="9"/>
  <c r="I143" i="9" s="1"/>
  <c r="J143" i="9" s="1"/>
  <c r="T135" i="9" l="1"/>
  <c r="M136" i="9"/>
  <c r="N136" i="9" s="1"/>
  <c r="K143" i="9"/>
  <c r="I144" i="9" s="1"/>
  <c r="J144" i="9" s="1"/>
  <c r="O136" i="9" l="1"/>
  <c r="K144" i="9"/>
  <c r="I145" i="9" s="1"/>
  <c r="J145" i="9" s="1"/>
  <c r="T136" i="9" l="1"/>
  <c r="M137" i="9"/>
  <c r="K145" i="9"/>
  <c r="I146" i="9" s="1"/>
  <c r="J146" i="9" s="1"/>
  <c r="N137" i="9" l="1"/>
  <c r="O137" i="9" s="1"/>
  <c r="K146" i="9"/>
  <c r="I147" i="9" s="1"/>
  <c r="J147" i="9" s="1"/>
  <c r="M138" i="9" l="1"/>
  <c r="N138" i="9" s="1"/>
  <c r="T137" i="9"/>
  <c r="O138" i="9"/>
  <c r="K147" i="9"/>
  <c r="I148" i="9" s="1"/>
  <c r="J148" i="9" s="1"/>
  <c r="T138" i="9" l="1"/>
  <c r="M139" i="9"/>
  <c r="N139" i="9" s="1"/>
  <c r="K148" i="9"/>
  <c r="I149" i="9" s="1"/>
  <c r="J149" i="9" s="1"/>
  <c r="O139" i="9" l="1"/>
  <c r="K149" i="9"/>
  <c r="I150" i="9" s="1"/>
  <c r="J150" i="9" s="1"/>
  <c r="T139" i="9" l="1"/>
  <c r="M140" i="9"/>
  <c r="N140" i="9" s="1"/>
  <c r="K150" i="9"/>
  <c r="I151" i="9" s="1"/>
  <c r="J151" i="9" s="1"/>
  <c r="O140" i="9" l="1"/>
  <c r="K151" i="9"/>
  <c r="I152" i="9" s="1"/>
  <c r="J152" i="9" s="1"/>
  <c r="T140" i="9" l="1"/>
  <c r="M141" i="9"/>
  <c r="N141" i="9" s="1"/>
  <c r="K152" i="9"/>
  <c r="I153" i="9" s="1"/>
  <c r="J153" i="9" s="1"/>
  <c r="O141" i="9" l="1"/>
  <c r="K153" i="9"/>
  <c r="I154" i="9" s="1"/>
  <c r="J154" i="9" s="1"/>
  <c r="T141" i="9" l="1"/>
  <c r="M142" i="9"/>
  <c r="K154" i="9"/>
  <c r="I155" i="9" s="1"/>
  <c r="J155" i="9" s="1"/>
  <c r="N142" i="9" l="1"/>
  <c r="O142" i="9" s="1"/>
  <c r="K155" i="9"/>
  <c r="I156" i="9" s="1"/>
  <c r="J156" i="9" s="1"/>
  <c r="T142" i="9" l="1"/>
  <c r="M143" i="9"/>
  <c r="K156" i="9"/>
  <c r="N143" i="9" l="1"/>
  <c r="O143" i="9" s="1"/>
  <c r="T143" i="9" l="1"/>
  <c r="M144" i="9"/>
  <c r="N144" i="9" l="1"/>
  <c r="O144" i="9" s="1"/>
  <c r="T144" i="9" l="1"/>
  <c r="M145" i="9"/>
  <c r="N145" i="9" l="1"/>
  <c r="O145" i="9" s="1"/>
  <c r="T145" i="9" s="1"/>
  <c r="M146" i="9" l="1"/>
  <c r="N146" i="9" s="1"/>
  <c r="O146" i="9" s="1"/>
  <c r="T146" i="9" s="1"/>
  <c r="M147" i="9" l="1"/>
  <c r="N147" i="9" s="1"/>
  <c r="O147" i="9" s="1"/>
  <c r="T147" i="9" s="1"/>
  <c r="M148" i="9" l="1"/>
  <c r="N148" i="9"/>
  <c r="O148" i="9" s="1"/>
  <c r="M149" i="9" l="1"/>
  <c r="N149" i="9" s="1"/>
  <c r="O149" i="9" s="1"/>
  <c r="T148" i="9"/>
  <c r="T149" i="9" l="1"/>
  <c r="M150" i="9"/>
  <c r="N150" i="9" s="1"/>
  <c r="O150" i="9" l="1"/>
  <c r="T150" i="9" l="1"/>
  <c r="M151" i="9"/>
  <c r="N151" i="9" s="1"/>
  <c r="O151" i="9" l="1"/>
  <c r="T151" i="9" l="1"/>
  <c r="M152" i="9"/>
  <c r="N152" i="9" l="1"/>
  <c r="O152" i="9" s="1"/>
  <c r="M153" i="9" l="1"/>
  <c r="N153" i="9" s="1"/>
  <c r="O153" i="9" s="1"/>
  <c r="T152" i="9"/>
  <c r="T153" i="9" l="1"/>
  <c r="M154" i="9"/>
  <c r="N154" i="9" s="1"/>
  <c r="O154" i="9" l="1"/>
  <c r="T154" i="9" s="1"/>
  <c r="M155" i="9" l="1"/>
  <c r="N155" i="9" l="1"/>
  <c r="O155" i="9" s="1"/>
  <c r="M156" i="9" l="1"/>
  <c r="T155" i="9"/>
  <c r="N156" i="9" l="1"/>
  <c r="O156" i="9" s="1"/>
  <c r="T156" i="9" s="1"/>
</calcChain>
</file>

<file path=xl/sharedStrings.xml><?xml version="1.0" encoding="utf-8"?>
<sst xmlns="http://schemas.openxmlformats.org/spreadsheetml/2006/main" count="10214" uniqueCount="1745">
  <si>
    <t>Rules</t>
  </si>
  <si>
    <t>1&gt; Trade in the direction of OI and PCR movement</t>
  </si>
  <si>
    <t>2&gt; Confirm with Buyer/Seller ratio</t>
  </si>
  <si>
    <t>3&gt; Wait for BB top or bottom to be broken</t>
  </si>
  <si>
    <t>4&gt; Wait for the momentum indicators to get overbought or oversold</t>
  </si>
  <si>
    <t>5&gt; Don’t trade on expiry day with full amount just use 10% of the amount on expiry day</t>
  </si>
  <si>
    <t>6&gt; There is no fast money</t>
  </si>
  <si>
    <t>7&gt; Don’t carry more than 25% overnight positions max 50% if very confident</t>
  </si>
  <si>
    <t>8&gt; OI in last week of expiry can change very fast</t>
  </si>
  <si>
    <t>9&gt; wait for confirmation with cross of 1SD</t>
  </si>
  <si>
    <t>10&gt; SL for a trade is MUST, don’t take a trade where SL is more than 5-7% wait for RR to be good</t>
  </si>
  <si>
    <t>11&gt; if you hit 10% after entry put a TSL at 5% or cost or exit at CMP</t>
  </si>
  <si>
    <t>12&gt; trade far duration options so SL and exit don’t have to be done in hurry</t>
  </si>
  <si>
    <t>13&gt; if days gain is &gt; 10% and trade is complete close terminal and don’t trade that day</t>
  </si>
  <si>
    <t>14&gt; TSL previous bar low after crossing 7-8%</t>
  </si>
  <si>
    <t>15&gt; maximum 2 intraday trades</t>
  </si>
  <si>
    <t>16&gt; if only part of the quantity gets executed on SL exit the rest at CMP</t>
  </si>
  <si>
    <t xml:space="preserve">17&gt; to avoid part execution may keep SLM </t>
  </si>
  <si>
    <t>18&gt; Have a clear view with SL and Target, don’t try to preempt exit, stick to the rules and let the SL or target hit</t>
  </si>
  <si>
    <t>19&gt; Exit position if confusion or if you are in a trade for which you have already broken a lot of rules</t>
  </si>
  <si>
    <t>Intraday Trading Rules</t>
  </si>
  <si>
    <t>1&gt; Wait for 1st 15 min candle</t>
  </si>
  <si>
    <t>4&gt; Target can be min 40 points on BNF</t>
  </si>
  <si>
    <t>5&gt; between open and low of 1st 15 min candle is a no trade zone</t>
  </si>
  <si>
    <t>Possibilities</t>
  </si>
  <si>
    <t>1st 15 min bar range huge</t>
  </si>
  <si>
    <t>6&gt; wait for the 2nd candle to settle and after that take a trade on break</t>
  </si>
  <si>
    <t>7&gt; check for large volume candles highs/lows of the candle can be good SL/Exits</t>
  </si>
  <si>
    <t>20&gt; Check around mid day 12:30 pm have noticed trend change or continuation</t>
  </si>
  <si>
    <t>8&gt; Tuesdays may not work check few more tuesdays to see if its true</t>
  </si>
  <si>
    <t>23&gt; In options if the move is not happening as expected don’t wait for last week or expiry day, change to next month, it may require a move of additional 100-200 pts to achieve the same target but it will protect your account from being 0</t>
  </si>
  <si>
    <t>Friday</t>
  </si>
  <si>
    <t>Monday</t>
  </si>
  <si>
    <t>Tuesday</t>
  </si>
  <si>
    <t xml:space="preserve">24&gt; Closer to any event as ivs are high its better to trade in futures than options </t>
  </si>
  <si>
    <t>25-05-2018</t>
  </si>
  <si>
    <t>28-05-2018</t>
  </si>
  <si>
    <t>29-05-2018</t>
  </si>
  <si>
    <t>30-05-2018</t>
  </si>
  <si>
    <t>31-05-2018</t>
  </si>
  <si>
    <t>13/6/2018</t>
  </si>
  <si>
    <t>14/6/2018</t>
  </si>
  <si>
    <t>25&gt; After starting the day with a fixed quantity any trade after that should not be greater than that quantity</t>
  </si>
  <si>
    <t>14-06-2018</t>
  </si>
  <si>
    <t>15-06-2018</t>
  </si>
  <si>
    <t>18-06-2018</t>
  </si>
  <si>
    <t>19-06-2018</t>
  </si>
  <si>
    <t>20-06-2018</t>
  </si>
  <si>
    <t>21/6/2018</t>
  </si>
  <si>
    <t>22/6/2018</t>
  </si>
  <si>
    <t>25/6/2018</t>
  </si>
  <si>
    <t>26/6/2018</t>
  </si>
  <si>
    <t>27/6/2018</t>
  </si>
  <si>
    <t>13/7/2018</t>
  </si>
  <si>
    <t>16/7/2018</t>
  </si>
  <si>
    <t>17/7/2018</t>
  </si>
  <si>
    <t>18/7/2018</t>
  </si>
  <si>
    <t>19/7/2018</t>
  </si>
  <si>
    <t>20/7/2018</t>
  </si>
  <si>
    <t>27-06-2018</t>
  </si>
  <si>
    <t>28-06-2018</t>
  </si>
  <si>
    <t>29-06-2018</t>
  </si>
  <si>
    <t>23/7/2018</t>
  </si>
  <si>
    <t>24/7/2018</t>
  </si>
  <si>
    <t>25/7/2018</t>
  </si>
  <si>
    <t>26/7/2018</t>
  </si>
  <si>
    <t>27/7/2018</t>
  </si>
  <si>
    <t>30/7/2018</t>
  </si>
  <si>
    <t>31/7/2018</t>
  </si>
  <si>
    <t>gap up 200 pts</t>
  </si>
  <si>
    <t>Comments</t>
  </si>
  <si>
    <t>GIFT-AFIL-</t>
  </si>
  <si>
    <t>STT</t>
  </si>
  <si>
    <t>Net</t>
  </si>
  <si>
    <t>Gains</t>
  </si>
  <si>
    <t>2&gt; Buy above 1st 15 min candle OPEN/CLOSE SL 15 min candle Open/close/40 pts</t>
  </si>
  <si>
    <t>3&gt; Sell below 1st 15 min candle OPEM/CLOSE SL 15 min candle Open/close/40 pts</t>
  </si>
  <si>
    <t>9&gt; if candle body very small check for high low for entry/SL</t>
  </si>
  <si>
    <t>carried 1/3rd quantity cos Friday to Monday trend exited 800 carried 400</t>
  </si>
  <si>
    <t xml:space="preserve">Nifty </t>
  </si>
  <si>
    <t xml:space="preserve">Get open price buy above open+20 for target 20 SL open </t>
  </si>
  <si>
    <t>26&gt; where there is a lot of premium/discount and there is a 2 day big directional move don’t trade the day after</t>
  </si>
  <si>
    <t>246 &lt; 40 open - low</t>
  </si>
  <si>
    <t>avg 230 points</t>
  </si>
  <si>
    <t>295 &lt; 40 high- open</t>
  </si>
  <si>
    <t>avg 255 points</t>
  </si>
  <si>
    <t>99% green day</t>
  </si>
  <si>
    <t>99% red day</t>
  </si>
  <si>
    <t>40 &gt; 117 &lt; 60 h-o</t>
  </si>
  <si>
    <t>ang 193</t>
  </si>
  <si>
    <t>92 red days 25 green days</t>
  </si>
  <si>
    <t>60 &gt; 196 &lt; 100</t>
  </si>
  <si>
    <t>avg 150 pts</t>
  </si>
  <si>
    <t>122 red 74 green</t>
  </si>
  <si>
    <t>100 &gt; 171 &lt; 140</t>
  </si>
  <si>
    <t>avg 120 pts</t>
  </si>
  <si>
    <t>58 red 113 green</t>
  </si>
  <si>
    <t>Short</t>
  </si>
  <si>
    <t>range</t>
  </si>
  <si>
    <t>Avg points</t>
  </si>
  <si>
    <t>total days</t>
  </si>
  <si>
    <t>% green</t>
  </si>
  <si>
    <t>%red</t>
  </si>
  <si>
    <t>no green</t>
  </si>
  <si>
    <t>no red</t>
  </si>
  <si>
    <t>0-40</t>
  </si>
  <si>
    <t>41-60</t>
  </si>
  <si>
    <t>61-100</t>
  </si>
  <si>
    <t>101-140</t>
  </si>
  <si>
    <t>open-high</t>
  </si>
  <si>
    <t>prevCL</t>
  </si>
  <si>
    <t>prevHI</t>
  </si>
  <si>
    <t>BP = (prevHI + prevLO) / 2</t>
  </si>
  <si>
    <t>PP = (prevHI + prevLO + prevCL) / 3</t>
  </si>
  <si>
    <t>TP = PP + (PP - BP)</t>
  </si>
  <si>
    <t>R100 = prevHI + (prevHI - prevLO)</t>
  </si>
  <si>
    <t>R75 = prevHI +((prevHI - prevLO) x .75)</t>
  </si>
  <si>
    <t>R50 = prevHI + ((prevHI - prevLO) x .50)</t>
  </si>
  <si>
    <t>R25 = prevHI +((prevHI - prevLO) x .25)</t>
  </si>
  <si>
    <t>prevLO = Previous Low Price</t>
  </si>
  <si>
    <t>S25 = prevLO - ((prevHI - prevLO) x .25)</t>
  </si>
  <si>
    <t>S50 = prevLO - ((prevHI - prevLO) x .50)</t>
  </si>
  <si>
    <t>S75 = prevLO - ((prevHI - prevLO) x .75)</t>
  </si>
  <si>
    <t>S100 = prevLO - (prevHI - prevLO)</t>
  </si>
  <si>
    <t xml:space="preserve">1&gt; SL below the reason bar </t>
  </si>
  <si>
    <t xml:space="preserve">2&gt; position size such than SL amount per trade have a large range </t>
  </si>
  <si>
    <t>3&gt; Start with dipping you leg with small size and build or cut small when wrong</t>
  </si>
  <si>
    <t xml:space="preserve">5&gt; track 20 trades deal in the chunk of 20 </t>
  </si>
  <si>
    <t>Your optimum rent amount should be Rs.</t>
  </si>
  <si>
    <t>You can get maximum tax benefit if you move to more premium property and pay an additional rent of Rs.</t>
  </si>
  <si>
    <t>80D - Medical Insurance</t>
  </si>
  <si>
    <t>      Self / Spouse / Dependent Children</t>
  </si>
  <si>
    <r>
      <t>    Self / Dependent / Parents (not Sr Citizen)</t>
    </r>
    <r>
      <rPr>
        <sz val="11"/>
        <color rgb="FF000000"/>
        <rFont val="Times New Roman"/>
        <family val="1"/>
      </rPr>
      <t> </t>
    </r>
    <r>
      <rPr>
        <b/>
        <sz val="8"/>
        <color rgb="FF000000"/>
        <rFont val="Arial"/>
        <family val="2"/>
      </rPr>
      <t>    Self / Dependent / Parents (Sr Citizen)</t>
    </r>
  </si>
  <si>
    <t>  80E-Interest On Education Loan</t>
  </si>
  <si>
    <t>  80U-Permanent Physical Disability </t>
  </si>
  <si>
    <t>     </t>
  </si>
  <si>
    <t> Severity below 80%</t>
  </si>
  <si>
    <t>      Severity 80% and above</t>
  </si>
  <si>
    <t>  80DD-Physically Handicapped - Dependent </t>
  </si>
  <si>
    <t>    </t>
  </si>
  <si>
    <t>     Severity 80% and above</t>
  </si>
  <si>
    <t>  80DDB - Deduction in respect of medical treatment</t>
  </si>
  <si>
    <t>Self / Dependent / Parents (not Sr Citizen)</t>
  </si>
  <si>
    <t>      Self / Dependent / Parents (Sr Citizen)</t>
  </si>
  <si>
    <t>      Medical expenditure on account of specified diseases for Super Senior Citizens</t>
  </si>
  <si>
    <t>  80TTA - Interest on deposits in savings account</t>
  </si>
  <si>
    <t>  80TTB - Interest on deposits in savings account</t>
  </si>
  <si>
    <t>  80CCD1-NPS Employee Contribution(Salary Deduction)</t>
  </si>
  <si>
    <t>  80CCD1B-Additional NPS Employee Contribution</t>
  </si>
  <si>
    <t>  80CCD2- NPS Employer Contribution</t>
  </si>
  <si>
    <t>   80EE - Additional Deduction in respect of housing loan interest for the first               house  property acquired in FY 16-17</t>
  </si>
  <si>
    <t>Instrument</t>
  </si>
  <si>
    <t>start</t>
  </si>
  <si>
    <t>range of 15 min bar was 600 pts</t>
  </si>
  <si>
    <t xml:space="preserve">Tata steel </t>
  </si>
  <si>
    <t>monthly breakout retest 700 in one year and higher</t>
  </si>
  <si>
    <t>VRL Logistics</t>
  </si>
  <si>
    <t>base formation double bottom</t>
  </si>
  <si>
    <t xml:space="preserve">Snowman </t>
  </si>
  <si>
    <t xml:space="preserve">SBI </t>
  </si>
  <si>
    <t>inverse hns / flag on monthly</t>
  </si>
  <si>
    <t>LT</t>
  </si>
  <si>
    <t>Saturday, May 30, 2020 9:18 PM</t>
  </si>
  <si>
    <t>INR</t>
  </si>
  <si>
    <t> StCon-19653731/to dad</t>
  </si>
  <si>
    <t>Friday, June 26, 2020 11:51 AM</t>
  </si>
  <si>
    <t> StCon-19942266/to dad</t>
  </si>
  <si>
    <t>Friday, July 24, 2020 9:18 AM</t>
  </si>
  <si>
    <t> StCon-20264175/to dad</t>
  </si>
  <si>
    <t>Wednesday, August 26, 2020 9:30 AM</t>
  </si>
  <si>
    <t> StCon-20631881/to dad</t>
  </si>
  <si>
    <t>  StCon-21009076/to dad</t>
  </si>
  <si>
    <t>Tuesday, October 27, 2020 12:18 PM</t>
  </si>
  <si>
    <t> StCon-21411186/to vishsl</t>
  </si>
  <si>
    <t>Thursday, November 26, 2020 6:04 PM</t>
  </si>
  <si>
    <t> StCon-21807569/to vishal</t>
  </si>
  <si>
    <t>Thursday, December 24, 2020 9:50 AM</t>
  </si>
  <si>
    <t> StCon-22177064/to vishal</t>
  </si>
  <si>
    <t>MSCI stock options</t>
  </si>
  <si>
    <t>Zerodha Holdings</t>
  </si>
  <si>
    <t>Mutual Fund</t>
  </si>
  <si>
    <t>Life Insurance</t>
  </si>
  <si>
    <t>Graduiety</t>
  </si>
  <si>
    <t>Pension</t>
  </si>
  <si>
    <t>hdfc bank</t>
  </si>
  <si>
    <t>bank of india</t>
  </si>
  <si>
    <t>Monday, January 25, 2021 7:00 PM</t>
  </si>
  <si>
    <t> StCon-22589393/to vishal</t>
  </si>
  <si>
    <t>Wednesday, March 03, 2021 9:13 AM</t>
  </si>
  <si>
    <t> StCon-23061802/to vishal</t>
  </si>
  <si>
    <t>Monday, April 05, 2021 9:55 AM</t>
  </si>
  <si>
    <t> StCon-23514286/to vishal</t>
  </si>
  <si>
    <t>Thursday, May 06, 2021 9:14 AM</t>
  </si>
  <si>
    <t> StCon-23871421/to vishal</t>
  </si>
  <si>
    <t>e23</t>
  </si>
  <si>
    <t>crypto</t>
  </si>
  <si>
    <t>EDLI Scheme</t>
  </si>
  <si>
    <t>The EDLI scheme was launched in 1976 to provide insurance benefits to members of EPFO. The main objective of EPFO behind this scheme was to ensure that the family of members get financial assistance in case of death of the member. There is no exclusion under this insurance scheme. The insurance cover depends on the salary drawn in the last 12 months of the employment before death.</t>
  </si>
  <si>
    <t>Employee Provident Fund ( Life insurance EDLI Scheme included)</t>
  </si>
  <si>
    <t>Avenue Supermarts Ltd.+</t>
  </si>
  <si>
    <t>Shrikantadevi Radhakishan Damani, Radhakishan...</t>
  </si>
  <si>
    <t>129,018.2 Cr</t>
  </si>
  <si>
    <t>VST Industries Ltd.+</t>
  </si>
  <si>
    <t>Derive Trading and Resorts Private Ltd., Bright...</t>
  </si>
  <si>
    <t>1,542.6 Cr</t>
  </si>
  <si>
    <t>India Cements Ltd.+</t>
  </si>
  <si>
    <t>RADHAKISHAN S DAMANI &amp; GOPIKISHAN S DAMANI,...</t>
  </si>
  <si>
    <t>725.5 Cr</t>
  </si>
  <si>
    <t>-</t>
  </si>
  <si>
    <t>Sundaram Finance Ltd.+</t>
  </si>
  <si>
    <t>Bright Star Investments Pvt Ltd, BRIGHT STAR...</t>
  </si>
  <si>
    <t>655.6 Cr</t>
  </si>
  <si>
    <t>Filing Awaited</t>
  </si>
  <si>
    <t>Trent Ltd.+</t>
  </si>
  <si>
    <t>DERIVE TRADING AND RESORTS PRIVATE LIMITED</t>
  </si>
  <si>
    <t>456.1 Cr</t>
  </si>
  <si>
    <t>3M India Ltd.+</t>
  </si>
  <si>
    <t>BRIGHT STAR INVESTMENTS PVT LTD, BRIGHT STAR...</t>
  </si>
  <si>
    <t>426.9 Cr</t>
  </si>
  <si>
    <t>United Breweries Ltd.+</t>
  </si>
  <si>
    <t>406.0 Cr</t>
  </si>
  <si>
    <t>Blue Dart Express Ltd.+</t>
  </si>
  <si>
    <t>Bright Star Investments Pvt Ltd</t>
  </si>
  <si>
    <t>283.5 Cr</t>
  </si>
  <si>
    <t>Metropolis Healthcare Ltd.+</t>
  </si>
  <si>
    <t>Bright Star Investments Pvt Ltd, Bright Star...</t>
  </si>
  <si>
    <t>225.9 Cr</t>
  </si>
  <si>
    <t>Sundaram Finance Holdings Ltd.+</t>
  </si>
  <si>
    <t>BRIGHT STAR INVESTMENT PRIVATE LIMITED</t>
  </si>
  <si>
    <t>19.9 Cr</t>
  </si>
  <si>
    <t>BF Utilities Ltd.+</t>
  </si>
  <si>
    <t>Radhakishan Shivkishan Damani</t>
  </si>
  <si>
    <t>15.3 Cr</t>
  </si>
  <si>
    <t>Mangalam Organics Ltd.+</t>
  </si>
  <si>
    <t>Radhakishan S Damani</t>
  </si>
  <si>
    <t>14.9 Cr</t>
  </si>
  <si>
    <t>Foods &amp; Inns Ltd.+</t>
  </si>
  <si>
    <t>RADHAKRISHAN S DAMANI</t>
  </si>
  <si>
    <t>14.0 Cr</t>
  </si>
  <si>
    <t>Astra Microwave Products Ltd.+</t>
  </si>
  <si>
    <t>RADHAKISHAN S DAMANI</t>
  </si>
  <si>
    <t>11.7 Cr</t>
  </si>
  <si>
    <t>Andhra Paper Ltd.+</t>
  </si>
  <si>
    <t>Bright Star Investments Pvt. Ld, Bright Star...</t>
  </si>
  <si>
    <t>11.6 Cr</t>
  </si>
  <si>
    <t>Prozone Intu Properties Ltd.+</t>
  </si>
  <si>
    <t>Radhakishan Damani</t>
  </si>
  <si>
    <t>6.7 Cr</t>
  </si>
  <si>
    <t>TV18 Broadcast Ltd.+</t>
  </si>
  <si>
    <t>Camlin Fine Sciences Ltd.+</t>
  </si>
  <si>
    <t>Bright Star Investments Pvt. Ltd.</t>
  </si>
  <si>
    <t>Advani Hotels &amp; Resorts (India) Ltd.+</t>
  </si>
  <si>
    <t>RADHAKISHAN DAMANI</t>
  </si>
  <si>
    <t>Jubilant Foodworks Ltd.+</t>
  </si>
  <si>
    <t>Derive Trading And Resorts Private Limited</t>
  </si>
  <si>
    <t>Below 1%</t>
  </si>
  <si>
    <t>Delta Corp Ltd.+</t>
  </si>
  <si>
    <t>Simplex Infrastructures Ltd.+</t>
  </si>
  <si>
    <t>Kaya Ltd.+</t>
  </si>
  <si>
    <t>Spencer's Retail Ltd.+</t>
  </si>
  <si>
    <t>Titan Company Ltd.+</t>
  </si>
  <si>
    <t>Jhunjhunwala Rekha Rakesh, Jhunjhunwala Rakesh...</t>
  </si>
  <si>
    <t>7,165.1 Cr</t>
  </si>
  <si>
    <t>Tata Motors Ltd.+</t>
  </si>
  <si>
    <t>Jhunjhunwala Rakesh Radheshyam</t>
  </si>
  <si>
    <t>1,360.7 Cr</t>
  </si>
  <si>
    <t>Lupin Ltd.+</t>
  </si>
  <si>
    <t>Rakesh Jhunjhunwala</t>
  </si>
  <si>
    <t>873.3 Cr</t>
  </si>
  <si>
    <t>Jubilant Pharmova Ltd.+</t>
  </si>
  <si>
    <t>Rakesh Radheshyam Jhunjhunwala, RAKESH RADHESHYAM...</t>
  </si>
  <si>
    <t>855.4 Cr</t>
  </si>
  <si>
    <t>Crisil Ltd.+</t>
  </si>
  <si>
    <t>JHUNJHUNWALA REKHA RAKESH, JHUNJHUNWALA RAKESH...</t>
  </si>
  <si>
    <t>775.7 Cr</t>
  </si>
  <si>
    <t>Fortis Healthcare Ltd.+</t>
  </si>
  <si>
    <t>JHUNJHUNWALA RAKESH RADHESHYAM, REKHA...</t>
  </si>
  <si>
    <t>744.4 Cr</t>
  </si>
  <si>
    <t>Escorts Ltd.+</t>
  </si>
  <si>
    <t>JHUNJHUNWALA RAKESH RADHESHYAM, RAKESH ...</t>
  </si>
  <si>
    <t>741.1 Cr</t>
  </si>
  <si>
    <t>NCC Ltd.+</t>
  </si>
  <si>
    <t>REKHA JHUNJHUNWALA, JHUNJHUNWALA REKHA RAKESH,...</t>
  </si>
  <si>
    <t>627.4 Cr</t>
  </si>
  <si>
    <t>Rallis India Ltd.+</t>
  </si>
  <si>
    <t>598.2 Cr</t>
  </si>
  <si>
    <t>Nazara Technologies Ltd.+</t>
  </si>
  <si>
    <t>566.2 Cr</t>
  </si>
  <si>
    <t>NEW</t>
  </si>
  <si>
    <t>Jubilant Ingrevia Ltd.+</t>
  </si>
  <si>
    <t>REKHA JHUNJHUNWALA, REKHA JHUNJHUNWALA, RAKESH ...</t>
  </si>
  <si>
    <t>474.3 Cr</t>
  </si>
  <si>
    <t>Federal Bank Ltd.+</t>
  </si>
  <si>
    <t>RAKESH JHUNJHUNWALA, RAKESH JHUNJHUNWALA, RAKESH...</t>
  </si>
  <si>
    <t>404.7 Cr</t>
  </si>
  <si>
    <t>Multi Commodity Exchange of India Ltd.+</t>
  </si>
  <si>
    <t>JHUNJHUNWALA RAKESH RADHESHYAM</t>
  </si>
  <si>
    <t>383.7 Cr</t>
  </si>
  <si>
    <t>Indian Hotels Company Ltd.+</t>
  </si>
  <si>
    <t>352.6 Cr</t>
  </si>
  <si>
    <t>337.3 Cr</t>
  </si>
  <si>
    <t>Tata Communications Ltd.+</t>
  </si>
  <si>
    <t>JHUNJHUNWALA REKHA RAKESH</t>
  </si>
  <si>
    <t>317.2 Cr</t>
  </si>
  <si>
    <t>Karur Vysya Bank Ltd.+</t>
  </si>
  <si>
    <t>JHUNJHUNWALA RAKESH RADHESHYAM, RAKESH...</t>
  </si>
  <si>
    <t>202.4 Cr</t>
  </si>
  <si>
    <t>Aptech Ltd.+</t>
  </si>
  <si>
    <t>199.9 Cr</t>
  </si>
  <si>
    <t>Agro Tech Foods Ltd.+</t>
  </si>
  <si>
    <t>RAKESH JHUNJHUNWALA, JHUNJHUNWALA REKHA RAKESH,...</t>
  </si>
  <si>
    <t>195.9 Cr</t>
  </si>
  <si>
    <t>Jhunjhunwala Rekha Rakesh, JhunJhunwala Rekha...</t>
  </si>
  <si>
    <t>186.9 Cr</t>
  </si>
  <si>
    <t>Wockhardt Ltd.+</t>
  </si>
  <si>
    <t>158.1 Cr</t>
  </si>
  <si>
    <t>Va Tech Wabag Ltd.+</t>
  </si>
  <si>
    <t>JHUNJHUNWALA REKHA RAKESH, REKHA RAKESH...</t>
  </si>
  <si>
    <t>131.5 Cr</t>
  </si>
  <si>
    <t>VIP Industries Ltd.+</t>
  </si>
  <si>
    <t>Rekha Jhunjhunwala - Partner of Rare Investments,...</t>
  </si>
  <si>
    <t>120.8 Cr</t>
  </si>
  <si>
    <t>Geojit Financial Services Ltd.+</t>
  </si>
  <si>
    <t>117.0 Cr</t>
  </si>
  <si>
    <t>Dishman Carbogen Amcis Ltd.+</t>
  </si>
  <si>
    <t>99.6 Cr</t>
  </si>
  <si>
    <t>Edelweiss Financial Services Ltd.+</t>
  </si>
  <si>
    <t>71.7 Cr</t>
  </si>
  <si>
    <t>Anant Raj Ltd.+</t>
  </si>
  <si>
    <t>60 Cr</t>
  </si>
  <si>
    <t>Orient Cement Ltd.+</t>
  </si>
  <si>
    <t>Jhunjhunwala Rakesh Radheshyam, Jhunjhunwala...</t>
  </si>
  <si>
    <t>33.8 Cr</t>
  </si>
  <si>
    <t>Anant Raj Global Ltd.+</t>
  </si>
  <si>
    <t>28.3 Cr</t>
  </si>
  <si>
    <t>Prakash Industries Ltd.+</t>
  </si>
  <si>
    <t>JHUNJHUNWALA RAKES RADHESHYAM, JHUNJHUNWALA RAKESH...</t>
  </si>
  <si>
    <t>19.7 Cr</t>
  </si>
  <si>
    <t>Man Infraconstruction Ltd.+</t>
  </si>
  <si>
    <t>14.8 Cr</t>
  </si>
  <si>
    <t>Bilcare Ltd.+</t>
  </si>
  <si>
    <t>11.1 Cr</t>
  </si>
  <si>
    <t>11.0 Cr</t>
  </si>
  <si>
    <t>D B Realty Ltd.+</t>
  </si>
  <si>
    <t>Jhunjhunwala Rekha Rakesh</t>
  </si>
  <si>
    <t>10 Cr</t>
  </si>
  <si>
    <t>Autoline Industries Ltd.+</t>
  </si>
  <si>
    <t>6.6 Cr</t>
  </si>
  <si>
    <t>Prakash Pipes Ltd.+</t>
  </si>
  <si>
    <t>JHUNJHUNWALA RAKESH RADHESHYAM, JHUNJUNWALA RAKESH...</t>
  </si>
  <si>
    <t>4.7 Cr</t>
  </si>
  <si>
    <t>The Mandhana Retail Ventures Ltd.+</t>
  </si>
  <si>
    <t>4.3 Cr</t>
  </si>
  <si>
    <t>Ion Exchange (India) Ltd.+</t>
  </si>
  <si>
    <t>RAKESH JHUNJHUNWALA, JHUNJHUNWALA RAKESH...</t>
  </si>
  <si>
    <t>Spicejet Ltd.+</t>
  </si>
  <si>
    <t>Firstsource Solutions Ltd.+</t>
  </si>
  <si>
    <t>Indiabulls Real Estate Ltd.+</t>
  </si>
  <si>
    <t>RAKESH JHUNJHUNWALA</t>
  </si>
  <si>
    <t>Dewan Housing Finance Corporation Ltd.+</t>
  </si>
  <si>
    <t>GMR Infrastructure Ltd.+</t>
  </si>
  <si>
    <t>Max Healthcare Institute Ltd.+</t>
  </si>
  <si>
    <t>Ashish Dhawan</t>
  </si>
  <si>
    <t>367.3 Cr</t>
  </si>
  <si>
    <t>Birlasoft Ltd.+</t>
  </si>
  <si>
    <t>315.2 Cr</t>
  </si>
  <si>
    <t>IDFC Ltd.+</t>
  </si>
  <si>
    <t>ASHISH DHAWAN</t>
  </si>
  <si>
    <t>313.9 Cr</t>
  </si>
  <si>
    <t>Glenmark Pharmaceuticals Ltd.+</t>
  </si>
  <si>
    <t>252.7 Cr</t>
  </si>
  <si>
    <t>Greenlam Industries Ltd.+</t>
  </si>
  <si>
    <t>ASHISH DHAWAN, Ashish Dhawan</t>
  </si>
  <si>
    <t>173.3 Cr</t>
  </si>
  <si>
    <t>Equitas Holdings Ltd.+</t>
  </si>
  <si>
    <t>143.1 Cr</t>
  </si>
  <si>
    <t>Max India Ltd.(Old)+</t>
  </si>
  <si>
    <t>112.0 Cr</t>
  </si>
  <si>
    <t>110.0 Cr</t>
  </si>
  <si>
    <t>Quess Corp Ltd.+</t>
  </si>
  <si>
    <t>109.8 Cr</t>
  </si>
  <si>
    <t>Zensar Technologies Ltd.+</t>
  </si>
  <si>
    <t>Ashish Dhawan, ASHISH DHAWAN</t>
  </si>
  <si>
    <t>84.7 Cr</t>
  </si>
  <si>
    <t>Arvind Fashions Ltd.+</t>
  </si>
  <si>
    <t>78.7 Cr</t>
  </si>
  <si>
    <t>HSIL Ltd.+</t>
  </si>
  <si>
    <t>69.1 Cr</t>
  </si>
  <si>
    <t>Allcargo Logistics Ltd.+</t>
  </si>
  <si>
    <t>51.6 Cr</t>
  </si>
  <si>
    <t>RPSG Ventures Ltd.+</t>
  </si>
  <si>
    <t>50.9 Cr</t>
  </si>
  <si>
    <t>Dish TV India Ltd.+</t>
  </si>
  <si>
    <t>43.7 Cr</t>
  </si>
  <si>
    <t>Max India Ltd.+</t>
  </si>
  <si>
    <t>22.4 Cr</t>
  </si>
  <si>
    <t>Palred Technologies Ltd.+</t>
  </si>
  <si>
    <t>10.4 Cr</t>
  </si>
  <si>
    <t>Brigade Enterprises Ltd.+</t>
  </si>
  <si>
    <t>Max Financial Services Ltd.+</t>
  </si>
  <si>
    <t>South Indian Bank Ltd.+</t>
  </si>
  <si>
    <t>Route Mobile Ltd.+</t>
  </si>
  <si>
    <t>ABAKKUS GROWTH FUND-1, ABAKKUS EMERGING...</t>
  </si>
  <si>
    <t>334.5 Cr</t>
  </si>
  <si>
    <t>Mastek Ltd.+</t>
  </si>
  <si>
    <t>279.0 Cr</t>
  </si>
  <si>
    <t>Jindal Stainless (Hisar) Ltd.+</t>
  </si>
  <si>
    <t>ABAKKUS GROWTH FUND 1, ABAKKUS EMERGING...</t>
  </si>
  <si>
    <t>161.8 Cr</t>
  </si>
  <si>
    <t>Lux Industries Ltd.+</t>
  </si>
  <si>
    <t>ABAKKUS GROWTH FUND-1</t>
  </si>
  <si>
    <t>Acrysil Ltd.+</t>
  </si>
  <si>
    <t>ABAKKUS EMERGING OPPORTUNITIES FUND-1</t>
  </si>
  <si>
    <t>95.2 Cr</t>
  </si>
  <si>
    <t>HIL Ltd.+</t>
  </si>
  <si>
    <t>88.2 Cr</t>
  </si>
  <si>
    <t>Somany Home Innovation Ltd.+</t>
  </si>
  <si>
    <t>82.7 Cr</t>
  </si>
  <si>
    <t>IIFL Securities Ltd.+</t>
  </si>
  <si>
    <t>Abakkus Growth Fund-1, Abakkus Emerging...</t>
  </si>
  <si>
    <t>80.7 Cr</t>
  </si>
  <si>
    <t>Saregama India Ltd.+</t>
  </si>
  <si>
    <t>74.2 Cr</t>
  </si>
  <si>
    <t>Polyplex Corporation Ltd.+</t>
  </si>
  <si>
    <t>ABAKKUS EMERGING OPPORTUNITIES FUND-1, Abakkus...</t>
  </si>
  <si>
    <t>58.1 Cr</t>
  </si>
  <si>
    <t>54.3 Cr</t>
  </si>
  <si>
    <t>Rupa &amp; Company Ltd.+</t>
  </si>
  <si>
    <t>53.8 Cr</t>
  </si>
  <si>
    <t>The Anup Engineering Ltd.+</t>
  </si>
  <si>
    <t>Abakkus Emerging Opportunities Fund-1</t>
  </si>
  <si>
    <t>45.9 Cr</t>
  </si>
  <si>
    <t>Kaveri Seed Company Ltd.+</t>
  </si>
  <si>
    <t>44.4 Cr</t>
  </si>
  <si>
    <t>ABAKKUS EMERGING OPPORTUNITIES FUND-1, ABAKKUS...</t>
  </si>
  <si>
    <t>39.2 Cr</t>
  </si>
  <si>
    <t>Easy Trip Planners Ltd.+</t>
  </si>
  <si>
    <t>37.5 Cr</t>
  </si>
  <si>
    <t>HG Infra Engineering Ltd.+</t>
  </si>
  <si>
    <t>36.3 Cr</t>
  </si>
  <si>
    <t>Nureca Ltd.+</t>
  </si>
  <si>
    <t>36.2 Cr</t>
  </si>
  <si>
    <t>ADF Foods Ltd.+</t>
  </si>
  <si>
    <t>33.0 Cr</t>
  </si>
  <si>
    <t>Xchanging Solutions Ltd.+</t>
  </si>
  <si>
    <t>26.9 Cr</t>
  </si>
  <si>
    <t>Technocraft Industries (India) Ltd.+</t>
  </si>
  <si>
    <t>Abakkus Ewmerging Opportunities Fund-1</t>
  </si>
  <si>
    <t>23.7 Cr</t>
  </si>
  <si>
    <t>Siyaram Silk Mills Ltd.+</t>
  </si>
  <si>
    <t>Abakkus Emerging Opportunities Fund-1, ABAKKUS...</t>
  </si>
  <si>
    <t>20.2 Cr</t>
  </si>
  <si>
    <t>Sarda Energy &amp; Minerals Ltd.+</t>
  </si>
  <si>
    <t>18.3 Cr</t>
  </si>
  <si>
    <t>Sadbhav Engineering Ltd.+</t>
  </si>
  <si>
    <t>Abakkus Growth Fund-1</t>
  </si>
  <si>
    <t>16.2 Cr</t>
  </si>
  <si>
    <t>Ugro Capital Ltd.+</t>
  </si>
  <si>
    <t>13.8 Cr</t>
  </si>
  <si>
    <t>Rajshree Polypack Ltd.+</t>
  </si>
  <si>
    <t>11.5 Cr</t>
  </si>
  <si>
    <t>Balrampur Chini Mills Ltd.+</t>
  </si>
  <si>
    <t>Ramkrishna Forgings Ltd.+</t>
  </si>
  <si>
    <t>West Coast Paper Mills Ltd.+</t>
  </si>
  <si>
    <t>Intellect Design Arena Ltd.+</t>
  </si>
  <si>
    <t>MUKUL MAHAVIR AGRAWAL, MUKUL MAHAVIRPRASAD AGRAWAL</t>
  </si>
  <si>
    <t>181.2 Cr</t>
  </si>
  <si>
    <t>Mukul Mahavir Agrawal, Mukul Agrawal</t>
  </si>
  <si>
    <t>94.6 Cr</t>
  </si>
  <si>
    <t>Radico Khaitan Ltd.+</t>
  </si>
  <si>
    <t>MUKUL MAHAVIR AGRAWAL</t>
  </si>
  <si>
    <t>87.3 Cr</t>
  </si>
  <si>
    <t>BEML Ltd.+</t>
  </si>
  <si>
    <t>78.0 Cr</t>
  </si>
  <si>
    <t>Gati Ltd.+</t>
  </si>
  <si>
    <t>Mukul Agrawal, MUKUL AGRAWAL, MUKUL MAHAVIR...</t>
  </si>
  <si>
    <t>75.7 Cr</t>
  </si>
  <si>
    <t>Sequent Scientific Ltd.+</t>
  </si>
  <si>
    <t>MUKUL AGRAWAL</t>
  </si>
  <si>
    <t>73.4 Cr</t>
  </si>
  <si>
    <t>Neuland Laboratories Ltd.+</t>
  </si>
  <si>
    <t>62.4 Cr</t>
  </si>
  <si>
    <t>Religare Enterprises Ltd.+</t>
  </si>
  <si>
    <t>MUKUL MAHAVIR PRASAD AGRAWAL, MUKUL MAHAVIR...</t>
  </si>
  <si>
    <t>60.9 Cr</t>
  </si>
  <si>
    <t>MUKUL MAHAVIR AGRAWAL, MUKUL AGRAWAL</t>
  </si>
  <si>
    <t>60.7 Cr</t>
  </si>
  <si>
    <t>Marksans Pharma Ltd.+</t>
  </si>
  <si>
    <t>MUKUL MAHAVIR PRASAD AGRAWAL</t>
  </si>
  <si>
    <t>59 Cr</t>
  </si>
  <si>
    <t>Apollo Pipes Ltd.+</t>
  </si>
  <si>
    <t>Mukul Agrawal, Mukul Mahavirprasad Agrawal</t>
  </si>
  <si>
    <t>52.6 Cr</t>
  </si>
  <si>
    <t>Greaves Cotton Ltd.+</t>
  </si>
  <si>
    <t>Mukul Agrawal</t>
  </si>
  <si>
    <t>50.6 Cr</t>
  </si>
  <si>
    <t>Tasty Bite Eatables Ltd.+</t>
  </si>
  <si>
    <t>47.5 Cr</t>
  </si>
  <si>
    <t>Eveready Industries India Ltd.+</t>
  </si>
  <si>
    <t>47.1 Cr</t>
  </si>
  <si>
    <t>LT Foods Ltd.+</t>
  </si>
  <si>
    <t>MUKUL AGRAWAL, MUKUL MAHAVIR PRASAD AGRAWAL</t>
  </si>
  <si>
    <t>41.2 Cr</t>
  </si>
  <si>
    <t>Indo Count Industries Ltd.+</t>
  </si>
  <si>
    <t>36.5 Cr</t>
  </si>
  <si>
    <t>JTEKT India Ltd.+</t>
  </si>
  <si>
    <t>35.0 Cr</t>
  </si>
  <si>
    <t>InfoBeans Technologies Ltd.+</t>
  </si>
  <si>
    <t>Mukul Agrawal, MUKUL AGRAWAL</t>
  </si>
  <si>
    <t>35 Cr</t>
  </si>
  <si>
    <t>32.4 Cr</t>
  </si>
  <si>
    <t>Sirca Paints India Ltd.+</t>
  </si>
  <si>
    <t>ASHA MUKUL AGRAWAL</t>
  </si>
  <si>
    <t>31.4 Cr</t>
  </si>
  <si>
    <t>Thomas Cook (India) Ltd.+</t>
  </si>
  <si>
    <t>Mukul Mahavir Agrawal</t>
  </si>
  <si>
    <t>30.4 Cr</t>
  </si>
  <si>
    <t>Parag Milk Foods Ltd.+</t>
  </si>
  <si>
    <t>MUKUL AGRAWAL, MUKUL MAHAVIRPRASAD AGRAWAL</t>
  </si>
  <si>
    <t>27.5 Cr</t>
  </si>
  <si>
    <t>Arman Financial Services Ltd.+</t>
  </si>
  <si>
    <t>26.5 Cr</t>
  </si>
  <si>
    <t>MSTC Ltd.+</t>
  </si>
  <si>
    <t>26.3 Cr</t>
  </si>
  <si>
    <t>MUKUL AGRAWAL, MUKUL MAHAVIR AGRAWAL</t>
  </si>
  <si>
    <t>22.3 Cr</t>
  </si>
  <si>
    <t>Kingfa Science &amp; Technology (India) Ltd.+</t>
  </si>
  <si>
    <t>MUKUL MAHAVIRPRASAD AGRAWAL</t>
  </si>
  <si>
    <t>17.5 Cr</t>
  </si>
  <si>
    <t>Kamdhenu Ltd.+</t>
  </si>
  <si>
    <t>MUKUL MAHAVIR AGRAWAL, ASHA MUKUL AGRAWAL, MUKUL...</t>
  </si>
  <si>
    <t>16.4 Cr</t>
  </si>
  <si>
    <t>TAAL Enterprises Ltd.+</t>
  </si>
  <si>
    <t>Mukul Mahavir Prasad Agrawal</t>
  </si>
  <si>
    <t>Dynamatic Technologies Ltd.+</t>
  </si>
  <si>
    <t>13.3 Cr</t>
  </si>
  <si>
    <t>G M Breweries Ltd.+</t>
  </si>
  <si>
    <t>12.9 Cr</t>
  </si>
  <si>
    <t>KDDL Ltd.+</t>
  </si>
  <si>
    <t>12.1 Cr</t>
  </si>
  <si>
    <t>Thejo Engineering Ltd.+</t>
  </si>
  <si>
    <t>Navkar Corporation Ltd.+</t>
  </si>
  <si>
    <t>10.3 Cr</t>
  </si>
  <si>
    <t>Vardhman Special Steels Ltd.+</t>
  </si>
  <si>
    <t>10.2 Cr</t>
  </si>
  <si>
    <t>Stylam Industries Ltd.+</t>
  </si>
  <si>
    <t>10.0 Cr</t>
  </si>
  <si>
    <t>Repro India Ltd.+</t>
  </si>
  <si>
    <t>Mukul Mahavirprasad Agrawal</t>
  </si>
  <si>
    <t>8.3 Cr</t>
  </si>
  <si>
    <t>Dhabriya Polywood Ltd.+</t>
  </si>
  <si>
    <t>MUKUL MAHAVIR AGRAWAL - FIRM, MUKUL AGRAWAL, MUKUL...</t>
  </si>
  <si>
    <t>7.7 Cr</t>
  </si>
  <si>
    <t>Sahyadri Industries Ltd.+</t>
  </si>
  <si>
    <t>6.1 Cr</t>
  </si>
  <si>
    <t>Sunshield Chemicals Ltd.+</t>
  </si>
  <si>
    <t>ASHA MUKUL AGRAWAL, Asha Mukul Agrawal</t>
  </si>
  <si>
    <t>4.9 Cr</t>
  </si>
  <si>
    <t>Mohini Health &amp; Hygiene Ltd.+</t>
  </si>
  <si>
    <t>3.9 Cr</t>
  </si>
  <si>
    <t>MITCON Consultancy &amp; Engineering Services Ltd.+</t>
  </si>
  <si>
    <t>Mukul Mahavir Prasad Agrawal, MUKUL MAHAVIR PRASAD...</t>
  </si>
  <si>
    <t>2.8 Cr</t>
  </si>
  <si>
    <t>Jet Freight Logistics Ltd.+</t>
  </si>
  <si>
    <t>MUKUL AGRAWAL, PARTNER OF PARAM CAPITAL</t>
  </si>
  <si>
    <t>1.7 Cr</t>
  </si>
  <si>
    <t>IndiaMART InterMESH Ltd.+</t>
  </si>
  <si>
    <t>PDS Multinational Fashions Ltd.+</t>
  </si>
  <si>
    <t>Solara Active Pharma Sciences Ltd.+</t>
  </si>
  <si>
    <t>Pix Transmissions Ltd.+</t>
  </si>
  <si>
    <t>Cords Cable Industries Ltd.+</t>
  </si>
  <si>
    <t>Mukul Mahavir Agrawal, Mukul Agrawal, MUKUL...</t>
  </si>
  <si>
    <t>V Mart Retail Ltd.+</t>
  </si>
  <si>
    <t>Cambridge Technology Enterprises Ltd.+</t>
  </si>
  <si>
    <t>Hindustan Oil Exploration Company Ltd.+</t>
  </si>
  <si>
    <t>J Kumar Infraprojects Ltd.+</t>
  </si>
  <si>
    <t>Bhagiradha Chemicals &amp; Industries Ltd.+</t>
  </si>
  <si>
    <t>Shaily Engineering Plastics Ltd.+</t>
  </si>
  <si>
    <t>MUKUL MAHAVIR PRASAD AGRAWAL, Mukul Mahavir Prasad...</t>
  </si>
  <si>
    <t>Artefact Projects Ltd.+</t>
  </si>
  <si>
    <t>Total Transport Systems Ltd.+</t>
  </si>
  <si>
    <t>Manpasand Beverages Ltd.+</t>
  </si>
  <si>
    <t>Indian Metals &amp; Ferro Alloys Ltd.+</t>
  </si>
  <si>
    <t>MUKUL MAHAVIRPRASAD AGRAWAL, MUKUL MAHAVIRPARASAD...</t>
  </si>
  <si>
    <t>Dr. Agarwal's Eye Hospital Ltd.+</t>
  </si>
  <si>
    <t>Modi Naturals Ltd.+</t>
  </si>
  <si>
    <t>MPS Ltd.+</t>
  </si>
  <si>
    <t>Jet Knitwears Ltd.+</t>
  </si>
  <si>
    <t>Poly Medicure Ltd.+</t>
  </si>
  <si>
    <t>ASHISH KACHOLIA</t>
  </si>
  <si>
    <t>172.0 Cr</t>
  </si>
  <si>
    <t>Ashish Kacholia</t>
  </si>
  <si>
    <t>157.6 Cr</t>
  </si>
  <si>
    <t>138.6 Cr</t>
  </si>
  <si>
    <t>ASHISH KACHOLIA, Ashish Kacholia</t>
  </si>
  <si>
    <t>91.2 Cr</t>
  </si>
  <si>
    <t>Apollo TriCoat Tubes Ltd.+</t>
  </si>
  <si>
    <t>87.0 Cr</t>
  </si>
  <si>
    <t>Ashish Kacholia, ASHISH KACHOLIA</t>
  </si>
  <si>
    <t>NIIT Ltd.+</t>
  </si>
  <si>
    <t>66.6 Cr</t>
  </si>
  <si>
    <t>HLE Glasscoat Ltd.+</t>
  </si>
  <si>
    <t>62.8 Cr</t>
  </si>
  <si>
    <t>DFM Foods Ltd.+</t>
  </si>
  <si>
    <t>55.7 Cr</t>
  </si>
  <si>
    <t>55.3 Cr</t>
  </si>
  <si>
    <t>Phillips Carbon Black Ltd.+</t>
  </si>
  <si>
    <t>53.5 Cr</t>
  </si>
  <si>
    <t>Caplin Point Laboratories Ltd.+</t>
  </si>
  <si>
    <t>52.4 Cr</t>
  </si>
  <si>
    <t>IOL Chemicals and Pharmaceuticals Ltd.+</t>
  </si>
  <si>
    <t>51.2 Cr</t>
  </si>
  <si>
    <t>49.3 Cr</t>
  </si>
  <si>
    <t>Mold-Tek Packaging Ltd.+</t>
  </si>
  <si>
    <t>46.0 Cr</t>
  </si>
  <si>
    <t>Garware Hi-Tech Films Ltd.+</t>
  </si>
  <si>
    <t>42.6 Cr</t>
  </si>
  <si>
    <t>Vaibhav Global Ltd.+</t>
  </si>
  <si>
    <t>40.3 Cr</t>
  </si>
  <si>
    <t>37.6 Cr</t>
  </si>
  <si>
    <t>Safari Industries (India) Ltd.+</t>
  </si>
  <si>
    <t>37.0 Cr</t>
  </si>
  <si>
    <t>Paushak Ltd.+</t>
  </si>
  <si>
    <t>27.6 Cr</t>
  </si>
  <si>
    <t>22.8 Cr</t>
  </si>
  <si>
    <t>Vishnu Chemicals Ltd.+</t>
  </si>
  <si>
    <t>22.2 Cr</t>
  </si>
  <si>
    <t>Beta Drugs Ltd.+</t>
  </si>
  <si>
    <t>13.4 Cr</t>
  </si>
  <si>
    <t>CHD Developers Ltd.+</t>
  </si>
  <si>
    <t>43.3 L</t>
  </si>
  <si>
    <t>KPIT Technologies Ltd.+</t>
  </si>
  <si>
    <t>Pokarna Ltd.+</t>
  </si>
  <si>
    <t>Hikal Ltd.+</t>
  </si>
  <si>
    <t>V2 Retail Ltd.+</t>
  </si>
  <si>
    <t>NOCIL Ltd.+</t>
  </si>
  <si>
    <t>GHCL Ltd.+</t>
  </si>
  <si>
    <t>Majesco Ltd.+</t>
  </si>
  <si>
    <t>IFB Industries Ltd.+</t>
  </si>
  <si>
    <t>MIRC Electronics Ltd.+</t>
  </si>
  <si>
    <t>GTPL Hathway Ltd.+</t>
  </si>
  <si>
    <t>Astec Lifesciences Ltd.+</t>
  </si>
  <si>
    <t>Marshall Machines Ltd.+</t>
  </si>
  <si>
    <t>Rain Industries Ltd.+</t>
  </si>
  <si>
    <t>THE PABRAI INVESTMENT FUND II, LP, PABRAI...</t>
  </si>
  <si>
    <t>522.2 Cr</t>
  </si>
  <si>
    <t>Sunteck Realty Ltd.+</t>
  </si>
  <si>
    <t>The Pabrai Investment Fund Iv, Lp, The Pabrai...</t>
  </si>
  <si>
    <t>372.0 Cr</t>
  </si>
  <si>
    <t>The Pabrai Investment Funds li, Lp, The Pabrai...</t>
  </si>
  <si>
    <t>362.0 Cr</t>
  </si>
  <si>
    <t>Kolte-Patil Developers Ltd.+</t>
  </si>
  <si>
    <t>112.3 Cr</t>
  </si>
  <si>
    <t>THE PABRAI INVESTMENT FUND IV, LP, THE PABRAI...</t>
  </si>
  <si>
    <t>Indian Energy Exchange Ltd.+</t>
  </si>
  <si>
    <t>THE PABRAI INVESTMENT FUND IV, LP, PABRAI...</t>
  </si>
  <si>
    <t>Sudarshan Chemical Industries Ltd.+</t>
  </si>
  <si>
    <t>Akash Bhanshali</t>
  </si>
  <si>
    <t>281.7 Cr</t>
  </si>
  <si>
    <t>AKASH BHANSHALI</t>
  </si>
  <si>
    <t>192.7 Cr</t>
  </si>
  <si>
    <t>Amber Enterprises India Ltd.+</t>
  </si>
  <si>
    <t>135.7 Cr</t>
  </si>
  <si>
    <t>Schneider Electric Infrastructure Ltd.+</t>
  </si>
  <si>
    <t>74.5 Cr</t>
  </si>
  <si>
    <t>Mahindra Logistics Ltd.+</t>
  </si>
  <si>
    <t>AKASH BHANSHALI, Akash Bhanshali</t>
  </si>
  <si>
    <t>51.9 Cr</t>
  </si>
  <si>
    <t>Akash Bhanshali, AKASH BHANSHALI</t>
  </si>
  <si>
    <t>Maharashtra Seamless Ltd.+</t>
  </si>
  <si>
    <t>36.4 Cr</t>
  </si>
  <si>
    <t>17.2 Cr</t>
  </si>
  <si>
    <t>Sandhar Technologies Ltd.+</t>
  </si>
  <si>
    <t>17.0 Cr</t>
  </si>
  <si>
    <t>Zodiac Clothing Company Ltd.+</t>
  </si>
  <si>
    <t>Titagarh Wagons Ltd.+</t>
  </si>
  <si>
    <t>8.2 Cr</t>
  </si>
  <si>
    <t>Saraswati Commercial (India) Ltd.+</t>
  </si>
  <si>
    <t>2.0 Cr</t>
  </si>
  <si>
    <t>Shreenath Investments Company Ltd.+</t>
  </si>
  <si>
    <t>Welspun Corp Ltd.+</t>
  </si>
  <si>
    <t>Laurus Labs Ltd.+</t>
  </si>
  <si>
    <t>Prism Johnson Ltd.+</t>
  </si>
  <si>
    <t>Vascon Engineers Ltd.+</t>
  </si>
  <si>
    <t>9.0 Cr</t>
  </si>
  <si>
    <t>MUKUL MAHAVIR AGRAWAL - FIRM, MUKUL MAHAVIR...</t>
  </si>
  <si>
    <t>88.9 L</t>
  </si>
  <si>
    <t>Lakshmi Machine Works Ltd.+</t>
  </si>
  <si>
    <t>NEMISH S SHAH, NEMISH S SHAH HUF</t>
  </si>
  <si>
    <t>656.9 Cr</t>
  </si>
  <si>
    <t>Elgi Equipments Ltd.+</t>
  </si>
  <si>
    <t>Nemish S Shah, NEMISH S SHAH</t>
  </si>
  <si>
    <t>110.9 Cr</t>
  </si>
  <si>
    <t>EID Parry (India) Ltd.+</t>
  </si>
  <si>
    <t>NEMISH S SHAH</t>
  </si>
  <si>
    <t>86.5 Cr</t>
  </si>
  <si>
    <t>Bannari Amman Sugars Ltd.+</t>
  </si>
  <si>
    <t>57.3 Cr</t>
  </si>
  <si>
    <t>NEMISH S SHAH, NEMISH SHAH</t>
  </si>
  <si>
    <t>4.1 Cr</t>
  </si>
  <si>
    <t>Rane Engine Valve Ltd.+</t>
  </si>
  <si>
    <t>NEMISH S SHAH, NEMISH S SHAH (HUF)</t>
  </si>
  <si>
    <t>1.9 Cr</t>
  </si>
  <si>
    <t>Super Spinning Mills Ltd.+</t>
  </si>
  <si>
    <t>Nemish S Shah HUF, Nemish S Shah</t>
  </si>
  <si>
    <t>47.5 L</t>
  </si>
  <si>
    <t>SHAH REKHA NEMISH, SHAH KRUTARTH NEMISH</t>
  </si>
  <si>
    <t>GKP Printing &amp; Packaging Ltd.+</t>
  </si>
  <si>
    <t>Nemish Mahendra Shah</t>
  </si>
  <si>
    <t>The Hi-Tech Gears Ltd.+</t>
  </si>
  <si>
    <t>NEMISH S SHAH (HUF), NEMISH S SHAH</t>
  </si>
  <si>
    <t>JSW Steel Ltd.+</t>
  </si>
  <si>
    <t>Dhampur Sugar Mills Ltd.+</t>
  </si>
  <si>
    <t>ANIL KUMAR GOEL</t>
  </si>
  <si>
    <t>185.1 Cr</t>
  </si>
  <si>
    <t>KRBL Ltd.+</t>
  </si>
  <si>
    <t>Anil Kumar Goel, ANIL KUMAR GOEL</t>
  </si>
  <si>
    <t>135.2 Cr</t>
  </si>
  <si>
    <t>Dalmia Bharat Sugar and Industries Ltd.+</t>
  </si>
  <si>
    <t>129.0 Cr</t>
  </si>
  <si>
    <t>Triveni Engineering &amp; Industries Ltd.+</t>
  </si>
  <si>
    <t>93.8 Cr</t>
  </si>
  <si>
    <t>Dwarikesh Sugar Industries Ltd.+</t>
  </si>
  <si>
    <t>43.1 Cr</t>
  </si>
  <si>
    <t>TCPL Packaging Ltd.+</t>
  </si>
  <si>
    <t>Anil Kumar Goel</t>
  </si>
  <si>
    <t>39.6 Cr</t>
  </si>
  <si>
    <t>Avadh Sugar &amp; Energy Ltd.+</t>
  </si>
  <si>
    <t>33.3 Cr</t>
  </si>
  <si>
    <t>26.1 Cr</t>
  </si>
  <si>
    <t>Uttam Sugar Mills Ltd.+</t>
  </si>
  <si>
    <t>25.8 Cr</t>
  </si>
  <si>
    <t>Vardhman Holdings Ltd.+</t>
  </si>
  <si>
    <t>24.5 Cr</t>
  </si>
  <si>
    <t>I G Petrochemicals Ltd.+</t>
  </si>
  <si>
    <t>20.6 Cr</t>
  </si>
  <si>
    <t>Panama Petrochem Ltd.+</t>
  </si>
  <si>
    <t>19.0 Cr</t>
  </si>
  <si>
    <t>Srikalahasthi Pipes Ltd.+</t>
  </si>
  <si>
    <t>15.4 Cr</t>
  </si>
  <si>
    <t>Thirumalai Chemicals Ltd.+</t>
  </si>
  <si>
    <t>14.2 Cr</t>
  </si>
  <si>
    <t>Magadh Sugar &amp; Energy Ltd.+</t>
  </si>
  <si>
    <t>12.0 Cr</t>
  </si>
  <si>
    <t>Sarla Performance Fibers Ltd.+</t>
  </si>
  <si>
    <t>9.5 Cr</t>
  </si>
  <si>
    <t>Sanghvi Movers Ltd.+</t>
  </si>
  <si>
    <t>South India Paper Mills Ltd.+</t>
  </si>
  <si>
    <t>ANIL KUMAR GOEL, ANILKUMAR GOEL</t>
  </si>
  <si>
    <t>7.3 Cr</t>
  </si>
  <si>
    <t>Dhunseri Tea &amp; Industries Ltd.+</t>
  </si>
  <si>
    <t>7.0 Cr</t>
  </si>
  <si>
    <t>Precot Ltd.+</t>
  </si>
  <si>
    <t>5.4 Cr</t>
  </si>
  <si>
    <t>Amarjothi Spinning Mills Ltd.+</t>
  </si>
  <si>
    <t>3.5 Cr</t>
  </si>
  <si>
    <t>Star Paper Mills Ltd.+</t>
  </si>
  <si>
    <t>3.3 Cr</t>
  </si>
  <si>
    <t>Ador Fontech Ltd.+</t>
  </si>
  <si>
    <t>2.9 Cr</t>
  </si>
  <si>
    <t>Majestic Auto Ltd.+</t>
  </si>
  <si>
    <t>2.3 Cr</t>
  </si>
  <si>
    <t>GRP Ltd.+</t>
  </si>
  <si>
    <t>2.2 Cr</t>
  </si>
  <si>
    <t>K G Denim Ltd.+</t>
  </si>
  <si>
    <t>Austin Engineering Company Ltd.+</t>
  </si>
  <si>
    <t>40.3 L</t>
  </si>
  <si>
    <t>Sri Lakshmi Saraswathi Textiles (Arni) Ltd.+</t>
  </si>
  <si>
    <t>10.6 L</t>
  </si>
  <si>
    <t>GK Consultants Ltd.+</t>
  </si>
  <si>
    <t>57.9 K</t>
  </si>
  <si>
    <t>Sterling Tools Ltd.+</t>
  </si>
  <si>
    <t>JBM Auto Ltd.+</t>
  </si>
  <si>
    <t>Cosmo Films Ltd.+</t>
  </si>
  <si>
    <t>Samtex Fashions Ltd.+</t>
  </si>
  <si>
    <t>Swelect Energy Systems Ltd.+</t>
  </si>
  <si>
    <t>Shivam Autotech Ltd.+</t>
  </si>
  <si>
    <t>Mazda Ltd.+</t>
  </si>
  <si>
    <t>ANIL KUMAR GOEL, ANIL LUMAR GOEL</t>
  </si>
  <si>
    <t>The Andhra Sugars Ltd.+</t>
  </si>
  <si>
    <t>DILIPKUMAR LAKHI, CHIRAG DILIPKUMAR LAKHI,...</t>
  </si>
  <si>
    <t>181.6 Cr</t>
  </si>
  <si>
    <t>Welspun Specialty Solutions Ltd.+</t>
  </si>
  <si>
    <t>DILIPKUMAR LAKHI, DILIPKUMAR LAKHI</t>
  </si>
  <si>
    <t>181.4 Cr</t>
  </si>
  <si>
    <t>Welspun Enterprises Ltd.+</t>
  </si>
  <si>
    <t>Dilipkumar Lakhi, Chirag Dilipkumar Lakhi,...</t>
  </si>
  <si>
    <t>110.3 Cr</t>
  </si>
  <si>
    <t>Nxtdigital Ltd.+</t>
  </si>
  <si>
    <t>DILIPKUMAR LAKHI, Dilipkumar Lakhi</t>
  </si>
  <si>
    <t>45.8 Cr</t>
  </si>
  <si>
    <t>Uflex Ltd.+</t>
  </si>
  <si>
    <t>Dilipkumar Lakhi</t>
  </si>
  <si>
    <t>41.1 Cr</t>
  </si>
  <si>
    <t>Unitech Ltd.+</t>
  </si>
  <si>
    <t>DILIPKUMAR LAKHI</t>
  </si>
  <si>
    <t>35.3 Cr</t>
  </si>
  <si>
    <t>GOCL Corporation Ltd.+</t>
  </si>
  <si>
    <t>17.8 Cr</t>
  </si>
  <si>
    <t>11.4 Cr</t>
  </si>
  <si>
    <t>Aro Granite Industries Ltd.+</t>
  </si>
  <si>
    <t>Almondz Global Securities Ltd.+</t>
  </si>
  <si>
    <t>4.8 Cr</t>
  </si>
  <si>
    <t>Premier Explosives Ltd.+</t>
  </si>
  <si>
    <t>4.4 Cr</t>
  </si>
  <si>
    <t>TRF Ltd.+</t>
  </si>
  <si>
    <t>Avonmore Capital &amp; Management Services Ltd.+</t>
  </si>
  <si>
    <t>1.3 Cr</t>
  </si>
  <si>
    <t>Diligent Media Corporation Ltd.+</t>
  </si>
  <si>
    <t>77.7 L</t>
  </si>
  <si>
    <t>Hindustan Flurocarbons Ltd.+</t>
  </si>
  <si>
    <t>52.0 L</t>
  </si>
  <si>
    <t>Hindustan Hardy Spicer Ltd.+</t>
  </si>
  <si>
    <t>38.9 L</t>
  </si>
  <si>
    <t>Mount Shivalik Industries Ltd.+</t>
  </si>
  <si>
    <t>23.0 L</t>
  </si>
  <si>
    <t>Himadri Speciality Chemical Ltd.+</t>
  </si>
  <si>
    <t>Cerebra Integrated Technologies Ltd.+</t>
  </si>
  <si>
    <t>HITESH SATISHCHANDRA DOSHI</t>
  </si>
  <si>
    <t>259.2 Cr</t>
  </si>
  <si>
    <t>Century Textiles &amp; Industries Ltd.+</t>
  </si>
  <si>
    <t>Hitesh Satishchandra Doshi</t>
  </si>
  <si>
    <t>128.7 Cr</t>
  </si>
  <si>
    <t>21.6 Cr</t>
  </si>
  <si>
    <t>19.2 Cr</t>
  </si>
  <si>
    <t>Dai Ichi Karkaria Ltd.+</t>
  </si>
  <si>
    <t>5.2 Cr</t>
  </si>
  <si>
    <t>Uni Abex Alloy Products Ltd.+</t>
  </si>
  <si>
    <t>2.5 Cr</t>
  </si>
  <si>
    <t>KCP Ltd.+</t>
  </si>
  <si>
    <t>Tejas Networks Ltd.+</t>
  </si>
  <si>
    <t>Vijay Kishanlal Kedia, Kedia Securities Private...</t>
  </si>
  <si>
    <t>85.6 Cr</t>
  </si>
  <si>
    <t>Vijay Kishanlal Kedia</t>
  </si>
  <si>
    <t>66.2 Cr</t>
  </si>
  <si>
    <t>Cera Sanitaryware Ltd.+</t>
  </si>
  <si>
    <t>VIJAY KEDIA</t>
  </si>
  <si>
    <t>54.1 Cr</t>
  </si>
  <si>
    <t>VIJAY KEDIA, VIJAY KISHANLAL KEDIA</t>
  </si>
  <si>
    <t>KEDIA SECURITIES PRIVATE LIMITED</t>
  </si>
  <si>
    <t>41.5 Cr</t>
  </si>
  <si>
    <t>33.4 Cr</t>
  </si>
  <si>
    <t>Ramco Systems Ltd.+</t>
  </si>
  <si>
    <t>Vijay Kishanlal Kedia, VIJAY KISHANLAL KEDIA</t>
  </si>
  <si>
    <t>27.1 Cr</t>
  </si>
  <si>
    <t>Everest Industries Ltd.+</t>
  </si>
  <si>
    <t>VIJAY KEDIA, Vijay Kishanlal Kedia, KEDIA...</t>
  </si>
  <si>
    <t>23.4 Cr</t>
  </si>
  <si>
    <t>Heritage Foods Ltd.+</t>
  </si>
  <si>
    <t>18.0 Cr</t>
  </si>
  <si>
    <t>Affordable Robotic &amp; Automation Ltd.+</t>
  </si>
  <si>
    <t>Vijay Kedia, Kedia Securities Private Limited</t>
  </si>
  <si>
    <t>Cheviot Company Ltd.+</t>
  </si>
  <si>
    <t>VIJAY KISHANLAL KEDIA, MR. VIJAY KISHANLAL KEDIA,...</t>
  </si>
  <si>
    <t>10.8 Cr</t>
  </si>
  <si>
    <t>Innovators Facade Systems Ltd.+</t>
  </si>
  <si>
    <t>Vijay Kedia</t>
  </si>
  <si>
    <t>7.9 Cr</t>
  </si>
  <si>
    <t>Atul Auto Ltd.+</t>
  </si>
  <si>
    <t>6.2 Cr</t>
  </si>
  <si>
    <t>Lykis Ltd.+</t>
  </si>
  <si>
    <t>Vijay Kedia, VIJAY KISHANLAL KEDIA, KEDIA...</t>
  </si>
  <si>
    <t>6.0 Cr</t>
  </si>
  <si>
    <t>Panasonic Energy India Company Ltd.+</t>
  </si>
  <si>
    <t>Yash Pakka Ltd.+</t>
  </si>
  <si>
    <t>VIJAY KISHANLAL KEDIA, Vijay Kishanlal Kedia</t>
  </si>
  <si>
    <t>Kokuyo Camlin Ltd.+</t>
  </si>
  <si>
    <t>Apcotex Industries Ltd.+</t>
  </si>
  <si>
    <t>IIFL Finance Ltd.+</t>
  </si>
  <si>
    <t>Satpal Khattar</t>
  </si>
  <si>
    <t>136.5 Cr</t>
  </si>
  <si>
    <t>Strides Pharma Science Ltd.+</t>
  </si>
  <si>
    <t>SATPAL KHATTAR</t>
  </si>
  <si>
    <t>119.1 Cr</t>
  </si>
  <si>
    <t>CSB Bank Ltd.+</t>
  </si>
  <si>
    <t>Satpal Khattar, SATPAL KHATTAR</t>
  </si>
  <si>
    <t>Gayatri Projects Ltd.+</t>
  </si>
  <si>
    <t>SATPAL KHATTAR, Satpal Khattar</t>
  </si>
  <si>
    <t>25.6 Cr</t>
  </si>
  <si>
    <t>Suyog Telematics Ltd.+</t>
  </si>
  <si>
    <t>21.0 Cr</t>
  </si>
  <si>
    <t>Nath Bio-Genes (India) Ltd.+</t>
  </si>
  <si>
    <t>14.5 Cr</t>
  </si>
  <si>
    <t>Sangam (India) Ltd.+</t>
  </si>
  <si>
    <t>11.2 Cr</t>
  </si>
  <si>
    <t>RPP Infra Projects Ltd.+</t>
  </si>
  <si>
    <t>3.2 Cr</t>
  </si>
  <si>
    <t>DCM Nouvelle Ltd.+</t>
  </si>
  <si>
    <t>Intense Technologies Ltd.+</t>
  </si>
  <si>
    <t>2.4 Cr</t>
  </si>
  <si>
    <t>DCM Ltd.+</t>
  </si>
  <si>
    <t>60.9 L</t>
  </si>
  <si>
    <t>Gayatri Highways Ltd.+</t>
  </si>
  <si>
    <t>54.4 L</t>
  </si>
  <si>
    <t>Max Ventures and Industries Ltd.+</t>
  </si>
  <si>
    <t>PG Electroplast Ltd.+</t>
  </si>
  <si>
    <t>Uniply Industries Ltd.+</t>
  </si>
  <si>
    <t>Kama Holdings Ltd.+</t>
  </si>
  <si>
    <t>KESWANI HARESH, Keswani Haresh, HARESH TIKAMDAS...</t>
  </si>
  <si>
    <t>221.8 Cr</t>
  </si>
  <si>
    <t>Keswani Haresh, Haresh Tikamdas Keswani</t>
  </si>
  <si>
    <t>150.3 Cr</t>
  </si>
  <si>
    <t>70.3 Cr</t>
  </si>
  <si>
    <t>Nalwa Sons Investments Ltd.+</t>
  </si>
  <si>
    <t>KESWANI HARESH</t>
  </si>
  <si>
    <t>41.3 Cr</t>
  </si>
  <si>
    <t>Deccan Cements Ltd.+</t>
  </si>
  <si>
    <t>29.1 Cr</t>
  </si>
  <si>
    <t>Garden Silk Mills Ltd.+</t>
  </si>
  <si>
    <t>Keswani Haresh</t>
  </si>
  <si>
    <t>1.5 Cr</t>
  </si>
  <si>
    <t>Minal Bharat Patel, MINAL BHARAT PATEL</t>
  </si>
  <si>
    <t>134.9 Cr</t>
  </si>
  <si>
    <t>Rubfila International Ltd.+</t>
  </si>
  <si>
    <t>MINAL BHARAT PATEL</t>
  </si>
  <si>
    <t>88.5 Cr</t>
  </si>
  <si>
    <t>Texmaco Infrastructure &amp; Holdings Ltd.+</t>
  </si>
  <si>
    <t>42.1 Cr</t>
  </si>
  <si>
    <t>Southern Petrochemicals Industries Corporation Ltd.+</t>
  </si>
  <si>
    <t>41.7 Cr</t>
  </si>
  <si>
    <t>Bharat Bijlee Ltd.+</t>
  </si>
  <si>
    <t>Minal Bharat Patel</t>
  </si>
  <si>
    <t>19.6 Cr</t>
  </si>
  <si>
    <t>DCM Shriram Industries Ltd.+</t>
  </si>
  <si>
    <t>14.4 Cr</t>
  </si>
  <si>
    <t>Mangalam Cement Ltd.+</t>
  </si>
  <si>
    <t>High Energy Batteries (India) Ltd.+</t>
  </si>
  <si>
    <t>9.9 Cr</t>
  </si>
  <si>
    <t>Zuari Agro Chemicals Ltd.+</t>
  </si>
  <si>
    <t>Setco Automotive Ltd.+</t>
  </si>
  <si>
    <t>SMIFS Capital Markets Ltd.+</t>
  </si>
  <si>
    <t>Golden Tobacco Ltd.+</t>
  </si>
  <si>
    <t>97.1 L</t>
  </si>
  <si>
    <t>Manugraph India Ltd.+</t>
  </si>
  <si>
    <t>38.2 L</t>
  </si>
  <si>
    <t>RSWM Ltd.+</t>
  </si>
  <si>
    <t>Mafatlal Industries Ltd.+</t>
  </si>
  <si>
    <t>Hathway Bhawani Cabletel &amp; Datacom Ltd.+</t>
  </si>
  <si>
    <t>Kesoram Industries Ltd.+</t>
  </si>
  <si>
    <t>MINAL BHARAT PATEL, Minal Bharat Patel</t>
  </si>
  <si>
    <t>Centum Electronics Ltd.+</t>
  </si>
  <si>
    <t>Texmaco Rail &amp; Engineering Ltd.+</t>
  </si>
  <si>
    <t>Birla Tyres Ltd.+</t>
  </si>
  <si>
    <t>Transpek Industry Ltd.+</t>
  </si>
  <si>
    <t>Jindal Poly Films Ltd.+</t>
  </si>
  <si>
    <t>SEETHA KUMARI</t>
  </si>
  <si>
    <t>153.3 Cr</t>
  </si>
  <si>
    <t>Hinduja Global Solutions Ltd.+</t>
  </si>
  <si>
    <t>Seetha Kumari</t>
  </si>
  <si>
    <t>140.3 Cr</t>
  </si>
  <si>
    <t>Universus Photo Imagings Ltd.+</t>
  </si>
  <si>
    <t>Sandesh Ltd.+</t>
  </si>
  <si>
    <t>Seetha Kumari, SEETHA KUMARI</t>
  </si>
  <si>
    <t>10.5 Cr</t>
  </si>
  <si>
    <t>Summit Securities Ltd.+</t>
  </si>
  <si>
    <t>7.6 Cr</t>
  </si>
  <si>
    <t>Jindal Drilling &amp; Industries Ltd.+</t>
  </si>
  <si>
    <t>Khaitan (India) Ltd.+</t>
  </si>
  <si>
    <t>RICKY ISHWARDAS KIRPALANI, Ricky Ishwardas...</t>
  </si>
  <si>
    <t>218.6 Cr</t>
  </si>
  <si>
    <t>Ricky Ishwardas Kirpalani</t>
  </si>
  <si>
    <t>103.7 Cr</t>
  </si>
  <si>
    <t>36.8 Cr</t>
  </si>
  <si>
    <t>RICKY ISHWARDAS KIRPALANI</t>
  </si>
  <si>
    <t>30.8 Cr</t>
  </si>
  <si>
    <t>61.7 L</t>
  </si>
  <si>
    <t>Navin Fluorine International Ltd.+</t>
  </si>
  <si>
    <t>AJAY UPADHYAYA</t>
  </si>
  <si>
    <t>158.2 Cr</t>
  </si>
  <si>
    <t>Just Dial Ltd.+</t>
  </si>
  <si>
    <t>AJAY SHIV NARAYAN UPADHYAYA, AJAY UPADHYAYA</t>
  </si>
  <si>
    <t>67.6 Cr</t>
  </si>
  <si>
    <t>Visaka Industries Ltd.+</t>
  </si>
  <si>
    <t>AJAY UPADHYAYA, AJAY UPADHYAYA</t>
  </si>
  <si>
    <t>Genus Power Infrastructures Ltd.+</t>
  </si>
  <si>
    <t>20.5 Cr</t>
  </si>
  <si>
    <t>18.2 Cr</t>
  </si>
  <si>
    <t>Elecon Engineering Company Ltd.+</t>
  </si>
  <si>
    <t>Ajay Upadhyaya</t>
  </si>
  <si>
    <t>17.6 Cr</t>
  </si>
  <si>
    <t>Dharamsi Morarji Chemicals Company Ltd.+</t>
  </si>
  <si>
    <t>Ajay Upadhyaya, AJAY UPADHYAYA</t>
  </si>
  <si>
    <t>Fiberweb (India) Ltd.+</t>
  </si>
  <si>
    <t>1.4 Cr</t>
  </si>
  <si>
    <t>Zen Technologies Ltd.+</t>
  </si>
  <si>
    <t>Action Construction Equipment Ltd.+</t>
  </si>
  <si>
    <t>KEI Industries Ltd.+</t>
  </si>
  <si>
    <t>ANUJ A SHETH</t>
  </si>
  <si>
    <t>99.8 Cr</t>
  </si>
  <si>
    <t>Jamna Auto Industries Ltd.+</t>
  </si>
  <si>
    <t>ANUJ ANANTRAI SHETH</t>
  </si>
  <si>
    <t>74.1 Cr</t>
  </si>
  <si>
    <t>Finolex Industries Ltd.+</t>
  </si>
  <si>
    <t>ANUJ A SHETH, ANUJ ANANTRAI SHETH</t>
  </si>
  <si>
    <t>67.7 Cr</t>
  </si>
  <si>
    <t>Themis Medicare Ltd.+</t>
  </si>
  <si>
    <t>Anuj Anantrai Sheth</t>
  </si>
  <si>
    <t>28.5 Cr</t>
  </si>
  <si>
    <t>Bannari Amman Spinning Mills Ltd.+</t>
  </si>
  <si>
    <t>Kartik Investments Trust Ltd.+</t>
  </si>
  <si>
    <t>ANUJ A SHETH &amp; PARUL A SHETH</t>
  </si>
  <si>
    <t>42.3 L</t>
  </si>
  <si>
    <t>Gujarat Fluorochemicals Ltd.+</t>
  </si>
  <si>
    <t>Vallabh Bhanshali</t>
  </si>
  <si>
    <t>122.6 Cr</t>
  </si>
  <si>
    <t>Vallabh Bhanshali, VALLABH BHANSHALI</t>
  </si>
  <si>
    <t>66.9 Cr</t>
  </si>
  <si>
    <t>VALLABH ROOPCHAND BHANSHALI, Vallabh Roopchand...</t>
  </si>
  <si>
    <t>40.6 Cr</t>
  </si>
  <si>
    <t>VALLABH ROOPCHAND BHANSHALI</t>
  </si>
  <si>
    <t>15.2 Cr</t>
  </si>
  <si>
    <t>GFL Ltd.+</t>
  </si>
  <si>
    <t>10.7 Cr</t>
  </si>
  <si>
    <t>6.8 Cr</t>
  </si>
  <si>
    <t>UFO Moviez India Ltd.+</t>
  </si>
  <si>
    <t>VALLABH BHANSHALI</t>
  </si>
  <si>
    <t>4.5 Cr</t>
  </si>
  <si>
    <t>7Seas Entertainment Ltd.+</t>
  </si>
  <si>
    <t>16.0 L</t>
  </si>
  <si>
    <t>Simplex Projects Ltd.+</t>
  </si>
  <si>
    <t>Anjani Portland Cement Ltd.+</t>
  </si>
  <si>
    <t>SANGEETHA S</t>
  </si>
  <si>
    <t>Indo Amines Ltd.+</t>
  </si>
  <si>
    <t>21.4 Cr</t>
  </si>
  <si>
    <t>Ajanta Soya Ltd.+</t>
  </si>
  <si>
    <t>17.9 Cr</t>
  </si>
  <si>
    <t>Nahar Poly Films Ltd.+</t>
  </si>
  <si>
    <t>Sangeetha S</t>
  </si>
  <si>
    <t>BCL Industries Ltd.+</t>
  </si>
  <si>
    <t>Natural Capsules Ltd.+</t>
  </si>
  <si>
    <t>5.1 Cr</t>
  </si>
  <si>
    <t>4.6 Cr</t>
  </si>
  <si>
    <t>Indian Toners &amp; Developers Ltd.+</t>
  </si>
  <si>
    <t>Hindustan Tin Works Ltd.+</t>
  </si>
  <si>
    <t>P G Foils Ltd.+</t>
  </si>
  <si>
    <t>Madhav Marbles &amp; Granites Ltd.+</t>
  </si>
  <si>
    <t>India Gelatine &amp; Chemicals Ltd.+</t>
  </si>
  <si>
    <t>3.7 Cr</t>
  </si>
  <si>
    <t>Pondy Oxides &amp; Chemicals Ltd.+</t>
  </si>
  <si>
    <t>Deepak Spinners Ltd.+</t>
  </si>
  <si>
    <t>SANGEETHA S., SANGEETHA S</t>
  </si>
  <si>
    <t>3.6 Cr</t>
  </si>
  <si>
    <t>RDB Rasayans Ltd.+</t>
  </si>
  <si>
    <t>3.4 Cr</t>
  </si>
  <si>
    <t>Nahar Capital &amp; Financial Services Ltd.+</t>
  </si>
  <si>
    <t>SANGEETHA S, Sangeetha S</t>
  </si>
  <si>
    <t>Jasch Industries Ltd.+</t>
  </si>
  <si>
    <t>Poddar Pigments Ltd.+</t>
  </si>
  <si>
    <t>MediCaps Ltd.+</t>
  </si>
  <si>
    <t>Resonance Specialties Ltd.+</t>
  </si>
  <si>
    <t>3.0 Cr</t>
  </si>
  <si>
    <t>Weizmann Ltd.+</t>
  </si>
  <si>
    <t>Permanent Magnets Ltd.+</t>
  </si>
  <si>
    <t>Rexnord Electronics and Controls Ltd.+</t>
  </si>
  <si>
    <t>Murudeshwar Ceramics Ltd.+</t>
  </si>
  <si>
    <t>Tokyo Plast International Ltd.+</t>
  </si>
  <si>
    <t>2.6 Cr</t>
  </si>
  <si>
    <t>ASI Industries Ltd.+</t>
  </si>
  <si>
    <t>Samrat Pharmachem Ltd.+</t>
  </si>
  <si>
    <t>Chemfab Alkalis Ltd.+</t>
  </si>
  <si>
    <t>Texmo Pipes &amp; Products Ltd.+</t>
  </si>
  <si>
    <t>Sangeetha S, SANGEETHA S</t>
  </si>
  <si>
    <t>Sicagen India Ltd.+</t>
  </si>
  <si>
    <t>Divyashakti Granites Ltd.+</t>
  </si>
  <si>
    <t>Ashok Alco-Chem Ltd.+</t>
  </si>
  <si>
    <t>2.1 Cr</t>
  </si>
  <si>
    <t>BSL Ltd.+</t>
  </si>
  <si>
    <t>Elnet Technologies Ltd.+</t>
  </si>
  <si>
    <t>Flex Foods Ltd.+</t>
  </si>
  <si>
    <t>Prima Plastics Ltd.+</t>
  </si>
  <si>
    <t>Shreyans Industries Ltd.+</t>
  </si>
  <si>
    <t>Lancor Holdings Ltd.+</t>
  </si>
  <si>
    <t>SANGEETHA SHEKAR</t>
  </si>
  <si>
    <t>AMD Industries Ltd.+</t>
  </si>
  <si>
    <t>Indokem Ltd.+</t>
  </si>
  <si>
    <t>Bright Brothers Ltd.+</t>
  </si>
  <si>
    <t>1.6 Cr</t>
  </si>
  <si>
    <t>APM Finvest Ltd.+</t>
  </si>
  <si>
    <t>Mukesh Babu Financial Services Ltd.+</t>
  </si>
  <si>
    <t>APM Industries Ltd.+</t>
  </si>
  <si>
    <t>Natraj Proteins Ltd.+</t>
  </si>
  <si>
    <t>Fairdeal Filaments Ltd.+</t>
  </si>
  <si>
    <t>Kanco Tea &amp; Industries Ltd.+</t>
  </si>
  <si>
    <t>Cosmo Ferrites Ltd.+</t>
  </si>
  <si>
    <t>1.2 Cr</t>
  </si>
  <si>
    <t>1.1 Cr</t>
  </si>
  <si>
    <t>Remsons Industries Ltd.+</t>
  </si>
  <si>
    <t>B&amp;A Ltd.+</t>
  </si>
  <si>
    <t>Rasandik Engineering Industries Ltd.+</t>
  </si>
  <si>
    <t>Veejay Lakshmi Engineering Works Ltd.+</t>
  </si>
  <si>
    <t>Dynamic Industries Ltd.+</t>
  </si>
  <si>
    <t>Elegant Marbles &amp; Grani Industries Ltd.+</t>
  </si>
  <si>
    <t>Haryana Leather Chemicals Ltd.+</t>
  </si>
  <si>
    <t>Lotus Eye Hospital and Institute Ltd.+</t>
  </si>
  <si>
    <t>SANGEETHA S., SANGEETHA CHOUDHARY, SANGEETHA S</t>
  </si>
  <si>
    <t>Balasore Alloys Ltd.+</t>
  </si>
  <si>
    <t>99.9 L</t>
  </si>
  <si>
    <t>Dhoot Industrial Finance Ltd.+</t>
  </si>
  <si>
    <t>93.1 L</t>
  </si>
  <si>
    <t>Metroglobal Ltd.+</t>
  </si>
  <si>
    <t>91.3 L</t>
  </si>
  <si>
    <t>Vippy Spinpro Ltd.+</t>
  </si>
  <si>
    <t>88.5 L</t>
  </si>
  <si>
    <t>Remi Edelstahl Tubulars Ltd.+</t>
  </si>
  <si>
    <t>82.6 L</t>
  </si>
  <si>
    <t>Hariyana Ship-Breakers Ltd.+</t>
  </si>
  <si>
    <t>82.4 L</t>
  </si>
  <si>
    <t>Krypton Industries Ltd.+</t>
  </si>
  <si>
    <t>79.2 L</t>
  </si>
  <si>
    <t>National Steel and Agro Industries Ltd.+</t>
  </si>
  <si>
    <t>78.4 L</t>
  </si>
  <si>
    <t>71.2 L</t>
  </si>
  <si>
    <t>Star Delta Transformers Ltd.+</t>
  </si>
  <si>
    <t>70.3 L</t>
  </si>
  <si>
    <t>Inter State Oil Carrier Ltd.+</t>
  </si>
  <si>
    <t>67.5 L</t>
  </si>
  <si>
    <t>Zodiac JRD MKJ Ltd.+</t>
  </si>
  <si>
    <t>67.4 L</t>
  </si>
  <si>
    <t>POCL Enterprises Ltd.+</t>
  </si>
  <si>
    <t>66.9 L</t>
  </si>
  <si>
    <t>Goldcrest Corporation Ltd.+</t>
  </si>
  <si>
    <t>65.5 L</t>
  </si>
  <si>
    <t>Gujarat Intrux Ltd.+</t>
  </si>
  <si>
    <t>62.1 L</t>
  </si>
  <si>
    <t>Lahoti Overseas Ltd.+</t>
  </si>
  <si>
    <t>60.6 L</t>
  </si>
  <si>
    <t>Dhampure Specialty Sugars Ltd.+</t>
  </si>
  <si>
    <t>Amco India Ltd.+</t>
  </si>
  <si>
    <t>57.4 L</t>
  </si>
  <si>
    <t>Himalaya Granites Ltd.+</t>
  </si>
  <si>
    <t>52.5 L</t>
  </si>
  <si>
    <t>Super Tannery Ltd.+</t>
  </si>
  <si>
    <t>SANGEETHA S, SANGEETHAS, Sangeetha S, Sangeetha s</t>
  </si>
  <si>
    <t>Hilton Metal Forging Ltd.+</t>
  </si>
  <si>
    <t>49.1 L</t>
  </si>
  <si>
    <t>Anjani Synthetics Ltd.+</t>
  </si>
  <si>
    <t>45.6 L</t>
  </si>
  <si>
    <t>Nitin Castings Ltd.+</t>
  </si>
  <si>
    <t>42.5 L</t>
  </si>
  <si>
    <t>Vinyoflex Ltd.+</t>
  </si>
  <si>
    <t>41.4 L</t>
  </si>
  <si>
    <t>Lippi Systems Ltd.+</t>
  </si>
  <si>
    <t>41.0 L</t>
  </si>
  <si>
    <t>National Plastic Industries Ltd.+</t>
  </si>
  <si>
    <t>40.0 L</t>
  </si>
  <si>
    <t>D &amp; H India Ltd.+</t>
  </si>
  <si>
    <t>38.5 L</t>
  </si>
  <si>
    <t>Bloom Dekor Ltd.+</t>
  </si>
  <si>
    <t>37.5 L</t>
  </si>
  <si>
    <t>Ansal Buildwell Ltd.+</t>
  </si>
  <si>
    <t>37.3 L</t>
  </si>
  <si>
    <t>Poona Dal &amp; Oil Industries Ltd.+</t>
  </si>
  <si>
    <t>33.2 L</t>
  </si>
  <si>
    <t>Ceejay Finance Ltd.+</t>
  </si>
  <si>
    <t>32.2 L</t>
  </si>
  <si>
    <t>Fine Line Circuits Ltd.+</t>
  </si>
  <si>
    <t>31.3 L</t>
  </si>
  <si>
    <t>Tyroon Tea Company Ltd.+</t>
  </si>
  <si>
    <t>29.6 L</t>
  </si>
  <si>
    <t>Prime Urban Development India Ltd.+</t>
  </si>
  <si>
    <t>Joindre Capital Services Ltd.+</t>
  </si>
  <si>
    <t>29.5 L</t>
  </si>
  <si>
    <t>Sumedha Fiscal Services Ltd.+</t>
  </si>
  <si>
    <t>25.4 L</t>
  </si>
  <si>
    <t>Metal Coatings (India) Ltd.+</t>
  </si>
  <si>
    <t>24.8 L</t>
  </si>
  <si>
    <t>Amin Tannery Ltd.+</t>
  </si>
  <si>
    <t>SANGEETHA S, SANGEETHAS, Sangeetha S</t>
  </si>
  <si>
    <t>21.4 L</t>
  </si>
  <si>
    <t>Raj Packaging Industries Ltd.+</t>
  </si>
  <si>
    <t>19.6 L</t>
  </si>
  <si>
    <t>Euro Leder Fashions Ltd.+</t>
  </si>
  <si>
    <t>BNR Udyog Ltd.+</t>
  </si>
  <si>
    <t>19.3 L</t>
  </si>
  <si>
    <t>Orient Beverages Ltd.+</t>
  </si>
  <si>
    <t>18.5 L</t>
  </si>
  <si>
    <t>Kamadgiri Fashion Ltd.+</t>
  </si>
  <si>
    <t>18.4 L</t>
  </si>
  <si>
    <t>Nutraplus India Ltd.+</t>
  </si>
  <si>
    <t>18.0 L</t>
  </si>
  <si>
    <t>Ishita Drugs &amp; Industries Ltd.+</t>
  </si>
  <si>
    <t>16.8 L</t>
  </si>
  <si>
    <t>Mayur Leather Products Ltd.+</t>
  </si>
  <si>
    <t>15.4 L</t>
  </si>
  <si>
    <t>Paos Industries Ltd.+</t>
  </si>
  <si>
    <t>13.8 L</t>
  </si>
  <si>
    <t>Ashish Polyplast Ltd.+</t>
  </si>
  <si>
    <t>Rajasthan Tube Manufacturing Company Ltd.+</t>
  </si>
  <si>
    <t>13.7 L</t>
  </si>
  <si>
    <t>Advik Laboratories Ltd.+</t>
  </si>
  <si>
    <t>13.0 L</t>
  </si>
  <si>
    <t>Omnitex Industries (India) Ltd.+</t>
  </si>
  <si>
    <t>12.9 L</t>
  </si>
  <si>
    <t>Promact Impex Ltd.+</t>
  </si>
  <si>
    <t>12.3 L</t>
  </si>
  <si>
    <t>Vallabh Steels Ltd.+</t>
  </si>
  <si>
    <t>Gravity (India) Ltd.+</t>
  </si>
  <si>
    <t>12.2 L</t>
  </si>
  <si>
    <t>Raunaq EPC International Ltd.+</t>
  </si>
  <si>
    <t>10.8 L</t>
  </si>
  <si>
    <t>Shree Bhavya Fabrics Ltd.+</t>
  </si>
  <si>
    <t>9.4 L</t>
  </si>
  <si>
    <t>Alps Industries Ltd.+</t>
  </si>
  <si>
    <t>8.5 L</t>
  </si>
  <si>
    <t>MPDL Ltd.+</t>
  </si>
  <si>
    <t>Sarup Industries Ltd.+</t>
  </si>
  <si>
    <t>8.1 L</t>
  </si>
  <si>
    <t>Hasti Finance Ltd.+</t>
  </si>
  <si>
    <t>SANGEETHA SINGH</t>
  </si>
  <si>
    <t>7.6 L</t>
  </si>
  <si>
    <t>South Asian Enterprises Ltd.+</t>
  </si>
  <si>
    <t>7.2 L</t>
  </si>
  <si>
    <t>Real Strips Ltd.+</t>
  </si>
  <si>
    <t>Fenoplast Ltd.+</t>
  </si>
  <si>
    <t>6.7 L</t>
  </si>
  <si>
    <t>Space Incubatrics Technologies Ltd.+</t>
  </si>
  <si>
    <t>3.8 L</t>
  </si>
  <si>
    <t>Continental Controls Ltd.+</t>
  </si>
  <si>
    <t>3.6 L</t>
  </si>
  <si>
    <t>Ind Renewable Energy Ltd.+</t>
  </si>
  <si>
    <t>3.5 L</t>
  </si>
  <si>
    <t>Agio Paper &amp; Industries Ltd.+</t>
  </si>
  <si>
    <t>Priya Ltd.+</t>
  </si>
  <si>
    <t>2.6 L</t>
  </si>
  <si>
    <t>Jumbo Bags Ltd.+</t>
  </si>
  <si>
    <t>G SANGEETHA</t>
  </si>
  <si>
    <t>2.5 L</t>
  </si>
  <si>
    <t>Rainbow Denim Ltd.+</t>
  </si>
  <si>
    <t>FGP Ltd.+</t>
  </si>
  <si>
    <t>2.1 L</t>
  </si>
  <si>
    <t>Oscar Global Ltd.+</t>
  </si>
  <si>
    <t>Stanpacks (India) Ltd.+</t>
  </si>
  <si>
    <t>1.2 L</t>
  </si>
  <si>
    <t>Manipal Finance Corporation Ltd.+</t>
  </si>
  <si>
    <t>Sangeetha</t>
  </si>
  <si>
    <t>16.8 K</t>
  </si>
  <si>
    <t>Venmax Drugs &amp; Pharmaceuticals Ltd.+</t>
  </si>
  <si>
    <t>SANGEETHA</t>
  </si>
  <si>
    <t>Pochiraju Industries Ltd.+</t>
  </si>
  <si>
    <t>ACE Software Exports Ltd.+</t>
  </si>
  <si>
    <t>Reliance Chemotex Industries Ltd.+</t>
  </si>
  <si>
    <t>PBM Polytex Ltd.+</t>
  </si>
  <si>
    <t>Sakuma Exports Ltd.+</t>
  </si>
  <si>
    <t>Virgo Polymers (India) Ltd.+</t>
  </si>
  <si>
    <t>SANGEETHA SURANA, SANGEETHA NAHAR</t>
  </si>
  <si>
    <t>ICDS Ltd.+</t>
  </si>
  <si>
    <t>Akar Auto Industries Ltd.+</t>
  </si>
  <si>
    <t>Cura Technologies Ltd.+</t>
  </si>
  <si>
    <t>SANGEETHA S IN30131320493057, SANGEETHA S</t>
  </si>
  <si>
    <t>Suryaamba Spinning Mills Ltd.+</t>
  </si>
  <si>
    <t>Frontier Springs Ltd.+</t>
  </si>
  <si>
    <t>Roopa Industries Ltd.+</t>
  </si>
  <si>
    <t>Rama Phosphates Ltd.+</t>
  </si>
  <si>
    <t>DOLLY KHANNA</t>
  </si>
  <si>
    <t>78.2 Cr</t>
  </si>
  <si>
    <t>43.8 Cr</t>
  </si>
  <si>
    <t>33.5 Cr</t>
  </si>
  <si>
    <t>Butterfly Gandhimathi Appliances Ltd.+</t>
  </si>
  <si>
    <t>22.9 Cr</t>
  </si>
  <si>
    <t>Nucleus Software Exports Ltd.+</t>
  </si>
  <si>
    <t>Mangalore Chemicals &amp; Fertilizers Ltd.+</t>
  </si>
  <si>
    <t>NCL Industries Ltd.+</t>
  </si>
  <si>
    <t>15.5 Cr</t>
  </si>
  <si>
    <t>Asahi Songwon Colors Ltd.+</t>
  </si>
  <si>
    <t>Dolly Khanna</t>
  </si>
  <si>
    <t>Talbros Automotive Components Ltd.+</t>
  </si>
  <si>
    <t>Ruchira Papers Ltd.+</t>
  </si>
  <si>
    <t>Muthoot Capital Services Ltd.+</t>
  </si>
  <si>
    <t>Som Distilleries &amp; Breweries Ltd.+</t>
  </si>
  <si>
    <t>JK Paper Ltd.+</t>
  </si>
  <si>
    <t>IFB Agro Industries Ltd.+</t>
  </si>
  <si>
    <t>Nilkamal Ltd.+</t>
  </si>
  <si>
    <t>Sanjiv Dhireshbhai Shah, Sanjiv Dhireshbhai...</t>
  </si>
  <si>
    <t>149.3 Cr</t>
  </si>
  <si>
    <t>Pearl Global Industries Ltd.+</t>
  </si>
  <si>
    <t>Shah Sanjivbhai Dhireshbhai HUF, Sanjiv...</t>
  </si>
  <si>
    <t>Vadilal Industries Ltd.+</t>
  </si>
  <si>
    <t>SANJIV DHIRESHBHAI SHAH</t>
  </si>
  <si>
    <t>Kanoria Chemicals &amp; Industries Ltd.+</t>
  </si>
  <si>
    <t>Sanjiv Dhireshbhai Shah</t>
  </si>
  <si>
    <t>9.2 Cr</t>
  </si>
  <si>
    <t>Florence Investech Ltd.+</t>
  </si>
  <si>
    <t>Vadilal Enterprises Ltd.+</t>
  </si>
  <si>
    <t>ABC India Ltd.+</t>
  </si>
  <si>
    <t>Sanblue Corporation Ltd.+</t>
  </si>
  <si>
    <t>SHAH SANJIVBHAI DHIRESHBHAI- HUF</t>
  </si>
  <si>
    <t>26.7 L</t>
  </si>
  <si>
    <t>Infomedia Press Ltd.+</t>
  </si>
  <si>
    <t>26.4 L</t>
  </si>
  <si>
    <t>Tamilnadu Petroproducts Ltd.+</t>
  </si>
  <si>
    <t>HITESH RAMJI JAVERI, HARSHA HITESH JAVERI</t>
  </si>
  <si>
    <t>41.0 Cr</t>
  </si>
  <si>
    <t>Century Enka Ltd.+</t>
  </si>
  <si>
    <t>Hitesh Ramji Javeri, Harsha Hitesh Javeri</t>
  </si>
  <si>
    <t>ITD Cementation India Ltd.+</t>
  </si>
  <si>
    <t>HITESH RAMJI JAVERI</t>
  </si>
  <si>
    <t>33.2 Cr</t>
  </si>
  <si>
    <t>DIC India Ltd.+</t>
  </si>
  <si>
    <t>21.9 Cr</t>
  </si>
  <si>
    <t>Harrisons Malayalam Ltd.+</t>
  </si>
  <si>
    <t>Hitesh Ramji Javeri, Harsha Hitesh Javeri, HITESH...</t>
  </si>
  <si>
    <t>17.1 Cr</t>
  </si>
  <si>
    <t>Shree Digvijay Cement Company Ltd.+</t>
  </si>
  <si>
    <t>Hitesh Ramji Javeri</t>
  </si>
  <si>
    <t>16.5 Cr</t>
  </si>
  <si>
    <t>STEL Holdings Ltd.+</t>
  </si>
  <si>
    <t>5.3 Cr</t>
  </si>
  <si>
    <t>Dhunseri Investments Ltd.+</t>
  </si>
  <si>
    <t>4.2 Cr</t>
  </si>
  <si>
    <t>Bemco Hydraulics Ltd.+</t>
  </si>
  <si>
    <t>3.1 Cr</t>
  </si>
  <si>
    <t>Shriram Asset Management Company Ltd.+</t>
  </si>
  <si>
    <t>Kinetic Engineering Ltd.+</t>
  </si>
  <si>
    <t>Hitesh Ramji Javeri, Harsha Hitesh Javeri, HARSHA...</t>
  </si>
  <si>
    <t>Shetron Ltd.+</t>
  </si>
  <si>
    <t>MITALI HITESH JAVERI, HITESH RAMJI JAVERI, HARSHA...</t>
  </si>
  <si>
    <t>Valecha Engineering Ltd.+</t>
  </si>
  <si>
    <t>1.8 Cr</t>
  </si>
  <si>
    <t>Marg Ltd.+</t>
  </si>
  <si>
    <t>Williamson Magor &amp; Company Ltd.+</t>
  </si>
  <si>
    <t>Tainwala Chemicals &amp; Plastics (India) Ltd.+</t>
  </si>
  <si>
    <t>Roselabs Finance Ltd.+</t>
  </si>
  <si>
    <t>1.0 Cr</t>
  </si>
  <si>
    <t>SPEL Semiconductor Ltd.+</t>
  </si>
  <si>
    <t>Zenith Steel Pipes &amp; Industries Ltd.+</t>
  </si>
  <si>
    <t>97.4 L</t>
  </si>
  <si>
    <t>Thakker's Developers Ltd.+</t>
  </si>
  <si>
    <t>HARSHA HITESH JAVERI</t>
  </si>
  <si>
    <t>95.4 L</t>
  </si>
  <si>
    <t>84.0 L</t>
  </si>
  <si>
    <t>Eastern Silk Industries Ltd.+</t>
  </si>
  <si>
    <t>60.1 L</t>
  </si>
  <si>
    <t>49.8 L</t>
  </si>
  <si>
    <t>W S Industries (India) Ltd.+</t>
  </si>
  <si>
    <t>43.4 L</t>
  </si>
  <si>
    <t>Gujarat Poly Electronics Ltd.+</t>
  </si>
  <si>
    <t>40.9 L</t>
  </si>
  <si>
    <t>Tarai Foods Ltd.+</t>
  </si>
  <si>
    <t>40.5 L</t>
  </si>
  <si>
    <t>National Oxygen Ltd.+</t>
  </si>
  <si>
    <t>37.1 L</t>
  </si>
  <si>
    <t>Shree Steel Wire Ropes Ltd.+</t>
  </si>
  <si>
    <t>35.0 L</t>
  </si>
  <si>
    <t>Essar Securities Ltd.+</t>
  </si>
  <si>
    <t>Hitesh Ramji Javeri, HITESH RAMJI JAVERI, HARSHA...</t>
  </si>
  <si>
    <t>32.8 L</t>
  </si>
  <si>
    <t>Harsha Hitesh Javeri</t>
  </si>
  <si>
    <t>31.8 L</t>
  </si>
  <si>
    <t>Cranex Ltd.+</t>
  </si>
  <si>
    <t>31.5 L</t>
  </si>
  <si>
    <t>Cochin Malabar Estates &amp; Industries Ltd.+</t>
  </si>
  <si>
    <t>29.8 L</t>
  </si>
  <si>
    <t>Aneri Fincap Ltd.+</t>
  </si>
  <si>
    <t>23.7 L</t>
  </si>
  <si>
    <t>KMF Builders &amp; Developers Ltd.+</t>
  </si>
  <si>
    <t>23.3 L</t>
  </si>
  <si>
    <t>Standard Batteries Ltd.+</t>
  </si>
  <si>
    <t>Kiduja India Ltd.+</t>
  </si>
  <si>
    <t>HITESH RAMJI JAVERI, HARSHA HITESH JAVERI, Hitesh...</t>
  </si>
  <si>
    <t>17.4 L</t>
  </si>
  <si>
    <t>Ras Resorts &amp; Apart Hotels Ltd.+</t>
  </si>
  <si>
    <t>Mahasagar Travels Ltd.+</t>
  </si>
  <si>
    <t>HITESH RAMJI JAVERI, Hitesh Ramji Javeri</t>
  </si>
  <si>
    <t>14.2 L</t>
  </si>
  <si>
    <t>Pradhin Ltd.+</t>
  </si>
  <si>
    <t>14.1 L</t>
  </si>
  <si>
    <t>Suncity Synthetics Ltd.+</t>
  </si>
  <si>
    <t>12.0 L</t>
  </si>
  <si>
    <t>10.5 L</t>
  </si>
  <si>
    <t>Shree Hanuman Sugar &amp; Industries Ltd.+</t>
  </si>
  <si>
    <t>10.3 L</t>
  </si>
  <si>
    <t>Haria Exports Ltd.+</t>
  </si>
  <si>
    <t>KLK Electrical Ltd.+</t>
  </si>
  <si>
    <t>10.2 L</t>
  </si>
  <si>
    <t>Aroma Enterprises (India) Ltd.+</t>
  </si>
  <si>
    <t>9.5 L</t>
  </si>
  <si>
    <t>Marg Projects and Infrastructure Ltd.+</t>
  </si>
  <si>
    <t>8.7 L</t>
  </si>
  <si>
    <t>M P Agro Industries Ltd.+</t>
  </si>
  <si>
    <t>8.4 L</t>
  </si>
  <si>
    <t>Beeyu Overseas Ltd.+</t>
  </si>
  <si>
    <t>6.9 L</t>
  </si>
  <si>
    <t>Shri Bholanath Carpets Ltd.+</t>
  </si>
  <si>
    <t>3.4 L</t>
  </si>
  <si>
    <t>Universal Prime Aluminium Ltd.+</t>
  </si>
  <si>
    <t>3.2 L</t>
  </si>
  <si>
    <t>Prabhav Industries Ltd.+</t>
  </si>
  <si>
    <t>Stellant Securities (India) Ltd.+</t>
  </si>
  <si>
    <t>Gajra Bevel Gears Ltd.+</t>
  </si>
  <si>
    <t>2.2 L</t>
  </si>
  <si>
    <t>Arcuttipore Tea Company Ltd.+</t>
  </si>
  <si>
    <t>1.4 L</t>
  </si>
  <si>
    <t>Vishvas Projects Ltd.+</t>
  </si>
  <si>
    <t>PALCO Ltd.+</t>
  </si>
  <si>
    <t>1.1 L</t>
  </si>
  <si>
    <t>Omega Ag-Seeds (Punjab) Ltd.+</t>
  </si>
  <si>
    <t>Polylink Polymers (India) Ltd.+</t>
  </si>
  <si>
    <t>Envair Electrodyne Ltd.+</t>
  </si>
  <si>
    <t>Betala Global Securities Ltd.+</t>
  </si>
  <si>
    <t>VCK Capital Market Services Ltd.+</t>
  </si>
  <si>
    <t>Garg Furnace Ltd.+</t>
  </si>
  <si>
    <t>Tuticorin Alkali Chemicals &amp; Fertilizers Ltd.+</t>
  </si>
  <si>
    <t>EQ INDIA FUND</t>
  </si>
  <si>
    <t>50.5 Cr</t>
  </si>
  <si>
    <t>25.2 Cr</t>
  </si>
  <si>
    <t>Eq India Fund</t>
  </si>
  <si>
    <t>Orient Bell Ltd.+</t>
  </si>
  <si>
    <t>EQUITY INTELLIGENCE INDIA PRIVATE LIMITED</t>
  </si>
  <si>
    <t>15.1 Cr</t>
  </si>
  <si>
    <t>Shalimar Paints Ltd.+</t>
  </si>
  <si>
    <t>EQ INDIA FUND, Eq India Fund, Equity Intelligence...</t>
  </si>
  <si>
    <t>13.1 Cr</t>
  </si>
  <si>
    <t>Zee Media Corporation Ltd.+</t>
  </si>
  <si>
    <t>Equity Intelligence India Private Limited, Eq...</t>
  </si>
  <si>
    <t>EQ INDIA FUND, Eq India Fund, Porinju V Veliyath,...</t>
  </si>
  <si>
    <t>6.5 Cr</t>
  </si>
  <si>
    <t>6.4 Cr</t>
  </si>
  <si>
    <t>Eq India Fund, Equity Intelligence India Private...</t>
  </si>
  <si>
    <t>5.8 Cr</t>
  </si>
  <si>
    <t>Emkay Global Financial Services Ltd.+</t>
  </si>
  <si>
    <t>Porinju V Veliyath</t>
  </si>
  <si>
    <t>Praxis Home Retail Ltd.+</t>
  </si>
  <si>
    <t>Equity Intelligence India Private Limited</t>
  </si>
  <si>
    <t>Shilpa Porinju Veliyath, Porinju Veliyath</t>
  </si>
  <si>
    <t>Archies Ltd.+</t>
  </si>
  <si>
    <t>Duroply lndustries Ltd.+</t>
  </si>
  <si>
    <t>PORINJU V VELIYATH</t>
  </si>
  <si>
    <t>Danlaw Technologies India Ltd.+</t>
  </si>
  <si>
    <t>PORINJU VELIYATH</t>
  </si>
  <si>
    <t>EQUITY INTELLIGENCE INDIA PRIVATE LIMITED, Equity...</t>
  </si>
  <si>
    <t>67.7 L</t>
  </si>
  <si>
    <t>Eastern Treads Ltd.+</t>
  </si>
  <si>
    <t>54.1 L</t>
  </si>
  <si>
    <t>Panyam Cements &amp; Mineral Industries Ltd.+</t>
  </si>
  <si>
    <t>15.1 L</t>
  </si>
  <si>
    <t>EQ India Fund</t>
  </si>
  <si>
    <t>Leel Electricals Ltd.+</t>
  </si>
  <si>
    <t>EQ India Fund &amp; PMS clients of Equity Intelligence...</t>
  </si>
  <si>
    <t>HPL Electric &amp; Power Ltd.+</t>
  </si>
  <si>
    <t>Kerala Ayurveda Ltd.+</t>
  </si>
  <si>
    <t>Digicontent Ltd.+</t>
  </si>
  <si>
    <t>Palash Securities Ltd.+</t>
  </si>
  <si>
    <t>Porinju V Veliyath, PORINJU V VELIYATH</t>
  </si>
  <si>
    <t>  StCon-24218768/TO VISHAL</t>
  </si>
  <si>
    <t>CR</t>
  </si>
  <si>
    <t>  StCon-24552071/to vishal</t>
  </si>
  <si>
    <t>  StCon-25004938/to vishal</t>
  </si>
  <si>
    <t>Jigi</t>
  </si>
  <si>
    <t>Namu Parab</t>
  </si>
  <si>
    <t>  StCon-25310740/to vishal</t>
  </si>
  <si>
    <t>  StCon-25687327/to vishal</t>
  </si>
  <si>
    <t>mmtc</t>
  </si>
  <si>
    <t>ptc</t>
  </si>
  <si>
    <t>beml</t>
  </si>
  <si>
    <t>  StCon-26455940/</t>
  </si>
  <si>
    <t>  StCon-26881882/to vishal</t>
  </si>
  <si>
    <t>NPS</t>
  </si>
  <si>
    <t>  StCon-27274176/to vishal</t>
  </si>
  <si>
    <t>  StCon-27640767/to vishal</t>
  </si>
  <si>
    <t>  StCon-28056923/to vishal</t>
  </si>
  <si>
    <t>  StCon-28443289/to vishal</t>
  </si>
  <si>
    <t>  StCon-28803128/to vishal</t>
  </si>
  <si>
    <t>salary</t>
  </si>
  <si>
    <t>fno</t>
  </si>
  <si>
    <t>jigi</t>
  </si>
  <si>
    <t>bom</t>
  </si>
  <si>
    <t>hdfc</t>
  </si>
  <si>
    <t>rent</t>
  </si>
  <si>
    <t>lic</t>
  </si>
  <si>
    <t>ppf</t>
  </si>
  <si>
    <t>business</t>
  </si>
  <si>
    <t>dad</t>
  </si>
  <si>
    <t>office rent</t>
  </si>
  <si>
    <t>dividend</t>
  </si>
  <si>
    <t>fd</t>
  </si>
  <si>
    <t>interest</t>
  </si>
  <si>
    <t>pratik</t>
  </si>
  <si>
    <t>diviend</t>
  </si>
  <si>
    <t>mf</t>
  </si>
  <si>
    <t>ltcg monarch</t>
  </si>
  <si>
    <t>nps</t>
  </si>
  <si>
    <t>monarch</t>
  </si>
  <si>
    <t>  StCon-29214548/to vishal</t>
  </si>
  <si>
    <t>NACH CR INW - AWBPS3883J-AY2020-21 2201188852 MA</t>
  </si>
  <si>
    <t>PPF interest</t>
  </si>
  <si>
    <t>  StCon-29491142/to vishal</t>
  </si>
  <si>
    <t>  StCon-29839062/to vishal</t>
  </si>
  <si>
    <t>Thrusday</t>
  </si>
  <si>
    <t>Wednesday</t>
  </si>
  <si>
    <t>  StCon-30222519/to vishal</t>
  </si>
  <si>
    <t>  StCon-31348186/to vishal</t>
  </si>
  <si>
    <t>Tuesday, November 8, 2022 9:14 PM</t>
  </si>
  <si>
    <t> StCon-30583355/to vishal</t>
  </si>
  <si>
    <t>upl</t>
  </si>
  <si>
    <t>34 tcs</t>
  </si>
  <si>
    <t>reliance</t>
  </si>
  <si>
    <t>  StCon-31713203/to vishal</t>
  </si>
  <si>
    <t>Vest Period</t>
  </si>
  <si>
    <t>Vest Date</t>
  </si>
  <si>
    <t>Release Date</t>
  </si>
  <si>
    <t>Sellable Qty.</t>
  </si>
  <si>
    <t>Pending Sale Qty.</t>
  </si>
  <si>
    <t>Est. Cost Basis (per share)</t>
  </si>
  <si>
    <t>Est. Market Value</t>
  </si>
  <si>
    <t>View Confirmation Of Release</t>
  </si>
  <si>
    <t> View Gain/Loss Information</t>
  </si>
  <si>
    <t xml:space="preserve">bharti </t>
  </si>
  <si>
    <t>1+1</t>
  </si>
  <si>
    <t>  StCon-32114863/to vishal</t>
  </si>
  <si>
    <t>po</t>
  </si>
  <si>
    <t>rbl</t>
  </si>
  <si>
    <t xml:space="preserve">hdfc </t>
  </si>
  <si>
    <t>cc</t>
  </si>
  <si>
    <t>hero paytm</t>
  </si>
  <si>
    <t>8th</t>
  </si>
  <si>
    <t>7th</t>
  </si>
  <si>
    <t>5th</t>
  </si>
  <si>
    <t>April 11, 2023</t>
  </si>
  <si>
    <t>  StCon-32490354/to vishal</t>
  </si>
  <si>
    <t>May 9, 2023</t>
  </si>
  <si>
    <t>  StCon-32820568/to vishal</t>
  </si>
  <si>
    <t>stock options</t>
  </si>
  <si>
    <t>surat flat</t>
  </si>
  <si>
    <t>prof tax</t>
  </si>
  <si>
    <t>June 8, 2023</t>
  </si>
  <si>
    <t>  StCon-33175647/to vishal</t>
  </si>
  <si>
    <t>Exchange</t>
  </si>
  <si>
    <t>Qty</t>
  </si>
  <si>
    <t>Salable</t>
  </si>
  <si>
    <t>Avg.Cost</t>
  </si>
  <si>
    <t>Inv .VaL</t>
  </si>
  <si>
    <t>LTP</t>
  </si>
  <si>
    <t>Cur.Val</t>
  </si>
  <si>
    <t>P&amp;L</t>
  </si>
  <si>
    <t>RPNL</t>
  </si>
  <si>
    <t>Net Change</t>
  </si>
  <si>
    <t>DayChange</t>
  </si>
  <si>
    <t>Npoa Qty</t>
  </si>
  <si>
    <t>T1Qty</t>
  </si>
  <si>
    <t>Pledged Qty</t>
  </si>
  <si>
    <t>T1 Nonpoa</t>
  </si>
  <si>
    <t>NSE</t>
  </si>
  <si>
    <t>CANBK-EQ</t>
  </si>
  <si>
    <t>TCS-EQ</t>
  </si>
  <si>
    <t>asha</t>
  </si>
  <si>
    <t>bhabhi</t>
  </si>
  <si>
    <t>saving interest</t>
  </si>
  <si>
    <t>kotak</t>
  </si>
  <si>
    <t xml:space="preserve">vishal </t>
  </si>
  <si>
    <t xml:space="preserve">savings </t>
  </si>
  <si>
    <t>entry</t>
  </si>
  <si>
    <t>ltcg</t>
  </si>
  <si>
    <t>foreign assets ESOPs</t>
  </si>
  <si>
    <t>nimu</t>
  </si>
  <si>
    <t xml:space="preserve">interest </t>
  </si>
  <si>
    <t>FD</t>
  </si>
  <si>
    <t>epf interest</t>
  </si>
  <si>
    <t>3rd</t>
  </si>
  <si>
    <t>Rent/mont</t>
  </si>
  <si>
    <t>personal interest</t>
  </si>
  <si>
    <t>fyers</t>
  </si>
  <si>
    <t>cash in hand</t>
  </si>
  <si>
    <t>July 10, 2023</t>
  </si>
  <si>
    <t>  StCon-33553592/to vishal</t>
  </si>
  <si>
    <t>cred</t>
  </si>
  <si>
    <t>2nd</t>
  </si>
  <si>
    <t>cp</t>
  </si>
  <si>
    <t>Session 1</t>
  </si>
  <si>
    <t>Name</t>
  </si>
  <si>
    <t>Sonal</t>
  </si>
  <si>
    <t>Total Payment Received</t>
  </si>
  <si>
    <t>Total Payment</t>
  </si>
  <si>
    <t>Pending</t>
  </si>
  <si>
    <t>Laser</t>
  </si>
  <si>
    <t>Session 2</t>
  </si>
  <si>
    <t>Session 3</t>
  </si>
  <si>
    <t>Session 4</t>
  </si>
  <si>
    <t>Session 5</t>
  </si>
  <si>
    <t>Session 6</t>
  </si>
  <si>
    <t>Session 7</t>
  </si>
  <si>
    <t>Session 8</t>
  </si>
  <si>
    <t>Cash</t>
  </si>
  <si>
    <t xml:space="preserve">gneral </t>
  </si>
  <si>
    <t xml:space="preserve">not option </t>
  </si>
  <si>
    <t xml:space="preserve">local taxes </t>
  </si>
  <si>
    <t xml:space="preserve">one of parent senior citizen </t>
  </si>
  <si>
    <t xml:space="preserve">no </t>
  </si>
  <si>
    <t>80d</t>
  </si>
  <si>
    <t>80ttb</t>
  </si>
  <si>
    <t>change email address</t>
  </si>
  <si>
    <t xml:space="preserve">p&amp;l </t>
  </si>
  <si>
    <t>liability bank remove</t>
  </si>
  <si>
    <t>2014-15</t>
  </si>
  <si>
    <t>2015-16</t>
  </si>
  <si>
    <t>4th Sep 2015</t>
  </si>
  <si>
    <t>2016-17</t>
  </si>
  <si>
    <t>28th july 2016</t>
  </si>
  <si>
    <t>17-18</t>
  </si>
  <si>
    <t>28th july 2017</t>
  </si>
  <si>
    <t>18-19</t>
  </si>
  <si>
    <t>19-20</t>
  </si>
  <si>
    <t>20-21</t>
  </si>
  <si>
    <t>23rd dec 2020</t>
  </si>
  <si>
    <t>21-22</t>
  </si>
  <si>
    <t>22-23</t>
  </si>
  <si>
    <t>j30 jul 2022</t>
  </si>
  <si>
    <t>The system went back to normal on its own the next day. No further actions required.</t>
  </si>
  <si>
    <t>There is an autosys job scheduled every 15 mins for Daiwa to deliver reports generated by the app to the SFTP server. The job creates a lock file on startup and deletes it on completion to prevent concurrency. The lock file name is based off the system date.</t>
  </si>
  <si>
    <t>On June 24, 2023, 22:00 UTC, the system was brought down for DR testing which terminated the job abruptly leaving the lock file in place. When the system was brought back online on Jun 25 04:00 UTC, the lock file was still present and prevent any new runs of the job from starting. </t>
  </si>
  <si>
    <t>The following day, the jobs started running normally since the lock file name is based off the system date as mentioned above. As there was a backlog of reports that were not delivered because of failures from the previous date, the report delivery took longer than usual.</t>
  </si>
  <si>
    <t>The job resolved on its own the following date because of the lock file naming convention uses system date.</t>
  </si>
  <si>
    <t>August 14, 2023</t>
  </si>
  <si>
    <t>  StCon-33971782/to vishal</t>
  </si>
  <si>
    <t>September 11, 2023</t>
  </si>
  <si>
    <t>  StCon-34296894/to vishal</t>
  </si>
  <si>
    <t>October 10, 2023</t>
  </si>
  <si>
    <t>  StCon-34645896/to vishal</t>
  </si>
  <si>
    <t>November 10, 2023</t>
  </si>
  <si>
    <t>  StCon-35041802/to vishal</t>
  </si>
  <si>
    <t>slice</t>
  </si>
  <si>
    <t>Royal Jardin Whistling Pines Resort breakfast + dinner + heater on direct booking shimla</t>
  </si>
  <si>
    <t>euthopia + breakfast</t>
  </si>
  <si>
    <t>4500 or 5500</t>
  </si>
  <si>
    <t>jain resort shimla</t>
  </si>
  <si>
    <t>December 12, 2023</t>
  </si>
  <si>
    <t>  StCon-35421895/to vishal</t>
  </si>
  <si>
    <t>January 10, 2024</t>
  </si>
  <si>
    <t>  StCon-35812337/to vishal</t>
  </si>
  <si>
    <t>adss</t>
  </si>
  <si>
    <t>global ipl</t>
  </si>
  <si>
    <t>hope</t>
  </si>
  <si>
    <t>key</t>
  </si>
  <si>
    <t>bos</t>
  </si>
  <si>
    <t>60*60*127cm 79*29*16cm 77kg</t>
  </si>
  <si>
    <t>116X58X55 60kg
89X21X29 11kg</t>
  </si>
  <si>
    <t>62/56/123,weight:61 77*22*15cm,weight:8kg</t>
  </si>
  <si>
    <t>71*62*135 75.5kg</t>
  </si>
  <si>
    <t>Skin</t>
  </si>
  <si>
    <t>Hair</t>
  </si>
  <si>
    <t>Obesity</t>
  </si>
  <si>
    <t>Botox</t>
  </si>
  <si>
    <t>Fillers</t>
  </si>
  <si>
    <t>Thread Lift</t>
  </si>
  <si>
    <t>Exosomes</t>
  </si>
  <si>
    <t>PRP/GFC/PRF/</t>
  </si>
  <si>
    <t>Vampire Facial</t>
  </si>
  <si>
    <t xml:space="preserve">BB Glow/ Semi Permanent </t>
  </si>
  <si>
    <t>Medical Micro Pigmentation Eyebrow/Lips</t>
  </si>
  <si>
    <t>tcs</t>
  </si>
  <si>
    <t>bhel</t>
  </si>
  <si>
    <t>gail</t>
  </si>
  <si>
    <t>irb</t>
  </si>
  <si>
    <t>icicibank</t>
  </si>
  <si>
    <t>bankbaroda</t>
  </si>
  <si>
    <t>bharti</t>
  </si>
  <si>
    <t>embassy</t>
  </si>
  <si>
    <t>canbk</t>
  </si>
  <si>
    <t>jiofinance</t>
  </si>
  <si>
    <t>market value</t>
  </si>
  <si>
    <t>net</t>
  </si>
  <si>
    <t>%</t>
  </si>
  <si>
    <t>ltp</t>
  </si>
  <si>
    <t>inv value</t>
  </si>
  <si>
    <t>agv price</t>
  </si>
  <si>
    <t>February 12, 2024</t>
  </si>
  <si>
    <t>  StCon-36214541/to vishal</t>
  </si>
  <si>
    <t>March 12, 2024</t>
  </si>
  <si>
    <t>  StCon-36594690/to vishal</t>
  </si>
  <si>
    <t>Reliance</t>
  </si>
  <si>
    <t>Tata Steel</t>
  </si>
  <si>
    <t>SAIL</t>
  </si>
  <si>
    <t>Tata motors</t>
  </si>
  <si>
    <t>PNB</t>
  </si>
  <si>
    <t>Canara bank</t>
  </si>
  <si>
    <t>b</t>
  </si>
  <si>
    <t>Bank of baroda</t>
  </si>
  <si>
    <t>SBI</t>
  </si>
  <si>
    <t>HDFC bank</t>
  </si>
  <si>
    <t>National Aluminium</t>
  </si>
  <si>
    <t>ICICI bank</t>
  </si>
  <si>
    <t>Kotak Bank</t>
  </si>
  <si>
    <t>Tata power</t>
  </si>
  <si>
    <t>ITC</t>
  </si>
  <si>
    <t>Hindalco</t>
  </si>
  <si>
    <t>Bhatri Airtel</t>
  </si>
  <si>
    <t>April 12, 2024</t>
  </si>
  <si>
    <t>  StCon-37048026/to vishal</t>
  </si>
  <si>
    <t>zype</t>
  </si>
  <si>
    <t>5th june</t>
  </si>
  <si>
    <t>40k</t>
  </si>
  <si>
    <t>66K</t>
  </si>
  <si>
    <t>1st june</t>
  </si>
  <si>
    <t>fibe</t>
  </si>
  <si>
    <t>jp power</t>
  </si>
  <si>
    <t>tata steel</t>
  </si>
  <si>
    <t>sbi</t>
  </si>
  <si>
    <t>pfc</t>
  </si>
  <si>
    <t>rec</t>
  </si>
  <si>
    <t>yesbank</t>
  </si>
  <si>
    <t>cashe</t>
  </si>
  <si>
    <t>1L</t>
  </si>
  <si>
    <t>9th</t>
  </si>
  <si>
    <t>May 10, 2024</t>
  </si>
  <si>
    <t>  StCon-37403687/to vishal</t>
  </si>
  <si>
    <t>fi mon</t>
  </si>
  <si>
    <t>2L</t>
  </si>
  <si>
    <t>self</t>
  </si>
  <si>
    <t>June 11, 2024</t>
  </si>
  <si>
    <t>  StCon-37800423/to vishal</t>
  </si>
  <si>
    <t>July 11, 2024</t>
  </si>
  <si>
    <t>  StCon-38195407/to vishal</t>
  </si>
  <si>
    <t>August 12, 2024</t>
  </si>
  <si>
    <t>  StCon-38583324/to vishal</t>
  </si>
  <si>
    <t>HDFC credit CARd</t>
  </si>
  <si>
    <t>IDFC CC</t>
  </si>
  <si>
    <t>Amazon CC</t>
  </si>
  <si>
    <t>Indus CC</t>
  </si>
  <si>
    <t>Kotak CC</t>
  </si>
  <si>
    <t>RBL CC</t>
  </si>
  <si>
    <t>Axis CC</t>
  </si>
  <si>
    <t>Hero</t>
  </si>
  <si>
    <t>FI</t>
  </si>
  <si>
    <t>Zype</t>
  </si>
  <si>
    <t>Slice</t>
  </si>
  <si>
    <t>hdfc jumbo</t>
  </si>
  <si>
    <t>RBL Cash</t>
  </si>
  <si>
    <t>Chashe</t>
  </si>
  <si>
    <t>HDFC PL</t>
  </si>
  <si>
    <t>HDFC jumbo</t>
  </si>
  <si>
    <t>Poonawalla</t>
  </si>
  <si>
    <t>Outstanding</t>
  </si>
  <si>
    <t>EMI</t>
  </si>
  <si>
    <t>kreditbee</t>
  </si>
  <si>
    <t>flexpay</t>
  </si>
  <si>
    <t>30th sep</t>
  </si>
  <si>
    <t>September 12, 2024</t>
  </si>
  <si>
    <t>  StCon-38984593/to vishal</t>
  </si>
  <si>
    <t>card</t>
  </si>
  <si>
    <t>lend</t>
  </si>
  <si>
    <t>cap</t>
  </si>
  <si>
    <t>overli</t>
  </si>
  <si>
    <t>fin</t>
  </si>
  <si>
    <t>boi</t>
  </si>
  <si>
    <t>flex</t>
  </si>
  <si>
    <t>zipe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</si>
</sst>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F800]dddd\,\ mmmm\ dd\,\ yyyy"/>
  </numFmts>
  <fonts count="21" x14ac:knownFonts="1">
    <font>
      <sz val="11"/>
      <color theme="1"/>
      <name val="Calibri"/>
      <family val="2"/>
      <scheme val="minor"/>
    </font>
    <font>
      <sz val="1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sz val="11"/>
      <color rgb="FF363636"/>
      <name val="Segoe UI"/>
      <family val="2"/>
    </font>
    <font>
      <b/>
      <sz val="11"/>
      <color rgb="FF008000"/>
      <name val="Segoe UI"/>
      <family val="2"/>
    </font>
    <font>
      <sz val="11"/>
      <color rgb="FF000000"/>
      <name val="Times New Roman"/>
      <family val="1"/>
    </font>
    <font>
      <b/>
      <sz val="8"/>
      <color rgb="FF000000"/>
      <name val="Arial"/>
      <family val="2"/>
    </font>
    <font>
      <u/>
      <sz val="11"/>
      <color theme="10"/>
      <name val="Calibri"/>
      <family val="2"/>
      <scheme val="minor"/>
    </font>
    <font>
      <sz val="9"/>
      <color rgb="FF222222"/>
      <name val="Consolas"/>
      <family val="3"/>
    </font>
    <font>
      <sz val="10"/>
      <color theme="1"/>
      <name val="Calibri"/>
      <family val="2"/>
      <scheme val="minor"/>
    </font>
    <font>
      <sz val="8"/>
      <color rgb="FF000000"/>
      <name val="Tahoma"/>
      <family val="2"/>
    </font>
    <font>
      <b/>
      <sz val="14"/>
      <color theme="1"/>
      <name val="Calibri"/>
      <family val="2"/>
      <scheme val="minor"/>
    </font>
    <font>
      <b/>
      <sz val="12"/>
      <color rgb="FF000118"/>
      <name val="Nunito Sans"/>
    </font>
    <font>
      <sz val="12"/>
      <color rgb="FF1D86FF"/>
      <name val="Arial"/>
      <family val="2"/>
    </font>
    <font>
      <sz val="11"/>
      <color rgb="FF444444"/>
      <name val="Arial"/>
      <family val="2"/>
    </font>
  </fonts>
  <fills count="14">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rgb="FFC6EFCE"/>
      </patternFill>
    </fill>
    <fill>
      <patternFill patternType="solid">
        <fgColor rgb="FFFFC7CE"/>
      </patternFill>
    </fill>
    <fill>
      <patternFill patternType="solid">
        <fgColor rgb="FFF2F3F4"/>
        <bgColor indexed="64"/>
      </patternFill>
    </fill>
    <fill>
      <patternFill patternType="solid">
        <fgColor rgb="FFA5A5A5"/>
      </patternFill>
    </fill>
    <fill>
      <patternFill patternType="solid">
        <fgColor rgb="FFE1E1E1"/>
        <bgColor indexed="64"/>
      </patternFill>
    </fill>
    <fill>
      <patternFill patternType="solid">
        <fgColor rgb="FFCAEBFF"/>
        <bgColor indexed="64"/>
      </patternFill>
    </fill>
    <fill>
      <patternFill patternType="solid">
        <fgColor rgb="FFFFFFFF"/>
        <bgColor indexed="64"/>
      </patternFill>
    </fill>
    <fill>
      <patternFill patternType="solid">
        <fgColor rgb="FFFAFAFA"/>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CCCCCC"/>
      </left>
      <right style="thin">
        <color rgb="FFCCCCCC"/>
      </right>
      <top style="thin">
        <color rgb="FFCCCCCC"/>
      </top>
      <bottom style="thin">
        <color rgb="FFCCCCCC"/>
      </bottom>
      <diagonal/>
    </border>
  </borders>
  <cellStyleXfs count="9">
    <xf numFmtId="0" fontId="0" fillId="0" borderId="0"/>
    <xf numFmtId="0" fontId="3" fillId="2" borderId="0" applyNumberFormat="0" applyBorder="0" applyAlignment="0" applyProtection="0"/>
    <xf numFmtId="0" fontId="4" fillId="3" borderId="1" applyNumberFormat="0" applyAlignment="0" applyProtection="0"/>
    <xf numFmtId="0" fontId="5" fillId="4" borderId="1" applyNumberFormat="0" applyAlignment="0" applyProtection="0"/>
    <xf numFmtId="0" fontId="2" fillId="5" borderId="2" applyNumberFormat="0" applyFont="0" applyAlignment="0" applyProtection="0"/>
    <xf numFmtId="0" fontId="6" fillId="6" borderId="0" applyNumberFormat="0" applyBorder="0" applyAlignment="0" applyProtection="0"/>
    <xf numFmtId="0" fontId="7" fillId="7" borderId="0" applyNumberFormat="0" applyBorder="0" applyAlignment="0" applyProtection="0"/>
    <xf numFmtId="0" fontId="8" fillId="9" borderId="3" applyNumberFormat="0" applyAlignment="0" applyProtection="0"/>
    <xf numFmtId="0" fontId="13" fillId="0" borderId="0" applyNumberFormat="0" applyFill="0" applyBorder="0" applyAlignment="0" applyProtection="0"/>
  </cellStyleXfs>
  <cellXfs count="61">
    <xf numFmtId="0" fontId="0" fillId="0" borderId="0" xfId="0"/>
    <xf numFmtId="0" fontId="1" fillId="0" borderId="0" xfId="0" applyFont="1"/>
    <xf numFmtId="0" fontId="3" fillId="2" borderId="0" xfId="1"/>
    <xf numFmtId="0" fontId="6" fillId="6" borderId="0" xfId="5"/>
    <xf numFmtId="4" fontId="0" fillId="0" borderId="0" xfId="0" applyNumberFormat="1"/>
    <xf numFmtId="0" fontId="7" fillId="7" borderId="0" xfId="6"/>
    <xf numFmtId="14" fontId="0" fillId="0" borderId="0" xfId="0" applyNumberFormat="1"/>
    <xf numFmtId="0" fontId="0" fillId="0" borderId="0" xfId="0" applyAlignment="1">
      <alignment wrapText="1"/>
    </xf>
    <xf numFmtId="0" fontId="6" fillId="6" borderId="1" xfId="5" applyBorder="1"/>
    <xf numFmtId="0" fontId="4" fillId="3" borderId="1" xfId="2"/>
    <xf numFmtId="0" fontId="5" fillId="4" borderId="1" xfId="3"/>
    <xf numFmtId="0" fontId="7" fillId="7" borderId="1" xfId="6" applyBorder="1"/>
    <xf numFmtId="14" fontId="8" fillId="9" borderId="3" xfId="7" applyNumberFormat="1"/>
    <xf numFmtId="0" fontId="8" fillId="9" borderId="3" xfId="7"/>
    <xf numFmtId="14" fontId="7" fillId="7" borderId="0" xfId="6" applyNumberFormat="1"/>
    <xf numFmtId="14" fontId="6" fillId="6" borderId="0" xfId="5" applyNumberFormat="1"/>
    <xf numFmtId="165" fontId="0" fillId="0" borderId="0" xfId="0" applyNumberFormat="1"/>
    <xf numFmtId="165" fontId="7" fillId="7" borderId="0" xfId="6" applyNumberFormat="1"/>
    <xf numFmtId="165" fontId="6" fillId="5" borderId="2" xfId="4" applyNumberFormat="1" applyFont="1"/>
    <xf numFmtId="0" fontId="3" fillId="2" borderId="0" xfId="1" applyNumberFormat="1"/>
    <xf numFmtId="4" fontId="3" fillId="2" borderId="0" xfId="1" applyNumberFormat="1"/>
    <xf numFmtId="0" fontId="9" fillId="0" borderId="0" xfId="0" applyFont="1" applyAlignment="1">
      <alignment horizontal="center" vertical="center" wrapText="1"/>
    </xf>
    <xf numFmtId="0" fontId="9" fillId="0" borderId="0" xfId="0" applyFont="1"/>
    <xf numFmtId="0" fontId="10" fillId="0" borderId="0" xfId="0" applyFont="1" applyAlignment="1">
      <alignment horizontal="center" vertical="center" wrapText="1"/>
    </xf>
    <xf numFmtId="0" fontId="0" fillId="8" borderId="0" xfId="0" applyFill="1"/>
    <xf numFmtId="0" fontId="12" fillId="10" borderId="0" xfId="0" applyFont="1" applyFill="1" applyAlignment="1">
      <alignment vertical="center" wrapText="1"/>
    </xf>
    <xf numFmtId="0" fontId="13" fillId="10" borderId="0" xfId="8" applyFill="1" applyAlignment="1">
      <alignment vertical="center" wrapText="1"/>
    </xf>
    <xf numFmtId="0" fontId="12" fillId="10" borderId="0" xfId="0" applyFont="1" applyFill="1" applyAlignment="1">
      <alignment horizontal="right" vertical="center" wrapText="1"/>
    </xf>
    <xf numFmtId="0" fontId="13" fillId="10" borderId="0" xfId="8" applyFill="1" applyAlignment="1">
      <alignment vertical="top" wrapText="1"/>
    </xf>
    <xf numFmtId="0" fontId="14" fillId="0" borderId="0" xfId="0" applyFont="1"/>
    <xf numFmtId="15" fontId="0" fillId="0" borderId="0" xfId="0" applyNumberFormat="1"/>
    <xf numFmtId="2" fontId="0" fillId="0" borderId="0" xfId="0" applyNumberFormat="1"/>
    <xf numFmtId="17" fontId="0" fillId="0" borderId="0" xfId="0" applyNumberFormat="1"/>
    <xf numFmtId="3" fontId="0" fillId="0" borderId="0" xfId="0" applyNumberFormat="1"/>
    <xf numFmtId="9" fontId="0" fillId="0" borderId="0" xfId="0" applyNumberFormat="1"/>
    <xf numFmtId="10" fontId="0" fillId="0" borderId="0" xfId="0" applyNumberFormat="1"/>
    <xf numFmtId="10" fontId="0" fillId="0" borderId="0" xfId="0" applyNumberFormat="1" applyAlignment="1">
      <alignment wrapText="1"/>
    </xf>
    <xf numFmtId="165" fontId="3" fillId="2" borderId="0" xfId="1" applyNumberFormat="1"/>
    <xf numFmtId="0" fontId="3" fillId="2" borderId="0" xfId="1" applyAlignment="1">
      <alignment wrapText="1"/>
    </xf>
    <xf numFmtId="4" fontId="15" fillId="0" borderId="4" xfId="0" applyNumberFormat="1" applyFont="1" applyBorder="1" applyAlignment="1">
      <alignment wrapText="1"/>
    </xf>
    <xf numFmtId="0" fontId="15" fillId="0" borderId="4" xfId="0" applyFont="1" applyBorder="1" applyAlignment="1">
      <alignment wrapText="1"/>
    </xf>
    <xf numFmtId="0" fontId="0" fillId="0" borderId="4" xfId="0" applyBorder="1" applyAlignment="1">
      <alignment wrapText="1"/>
    </xf>
    <xf numFmtId="0" fontId="0" fillId="11" borderId="0" xfId="0" applyFill="1"/>
    <xf numFmtId="0" fontId="16" fillId="12" borderId="0" xfId="0" applyFont="1" applyFill="1" applyAlignment="1">
      <alignment horizontal="center" vertical="center" wrapText="1"/>
    </xf>
    <xf numFmtId="15" fontId="16" fillId="12" borderId="0" xfId="0" applyNumberFormat="1" applyFont="1" applyFill="1" applyAlignment="1">
      <alignment horizontal="center" vertical="center" wrapText="1"/>
    </xf>
    <xf numFmtId="0" fontId="13" fillId="12" borderId="0" xfId="8" applyFill="1" applyAlignment="1">
      <alignment horizontal="left" vertical="center" wrapText="1"/>
    </xf>
    <xf numFmtId="0" fontId="16" fillId="12" borderId="0" xfId="0" applyFont="1" applyFill="1" applyAlignment="1">
      <alignment horizontal="right" vertical="center" wrapText="1"/>
    </xf>
    <xf numFmtId="164" fontId="0" fillId="0" borderId="0" xfId="0" applyNumberFormat="1"/>
    <xf numFmtId="15" fontId="0" fillId="11" borderId="0" xfId="0" applyNumberFormat="1" applyFill="1"/>
    <xf numFmtId="0" fontId="17" fillId="0" borderId="0" xfId="0" applyFont="1"/>
    <xf numFmtId="0" fontId="0" fillId="0" borderId="0" xfId="0" applyAlignment="1">
      <alignment horizontal="left" vertical="center" indent="1"/>
    </xf>
    <xf numFmtId="0" fontId="0" fillId="0" borderId="0" xfId="0" applyAlignment="1">
      <alignment horizontal="center"/>
    </xf>
    <xf numFmtId="0" fontId="18" fillId="0" borderId="0" xfId="0" applyFont="1"/>
    <xf numFmtId="4" fontId="19" fillId="0" borderId="0" xfId="0" applyNumberFormat="1" applyFont="1"/>
    <xf numFmtId="4" fontId="20" fillId="12" borderId="0" xfId="0" applyNumberFormat="1" applyFont="1" applyFill="1" applyAlignment="1">
      <alignment vertical="top" wrapText="1"/>
    </xf>
    <xf numFmtId="4" fontId="20" fillId="13" borderId="0" xfId="0" applyNumberFormat="1" applyFont="1" applyFill="1" applyAlignment="1">
      <alignment vertical="top" wrapText="1"/>
    </xf>
    <xf numFmtId="0" fontId="0" fillId="0" borderId="0" xfId="0" applyAlignment="1">
      <alignment horizontal="center"/>
    </xf>
    <xf numFmtId="0" fontId="12" fillId="10" borderId="0" xfId="0" applyFont="1" applyFill="1" applyAlignment="1">
      <alignment vertical="top" wrapText="1"/>
    </xf>
    <xf numFmtId="0" fontId="13" fillId="10" borderId="0" xfId="8" applyFill="1" applyAlignment="1">
      <alignment vertical="top" wrapText="1"/>
    </xf>
    <xf numFmtId="0" fontId="12" fillId="10" borderId="0" xfId="0" applyFont="1" applyFill="1" applyAlignment="1">
      <alignment horizontal="right" vertical="center" wrapText="1"/>
    </xf>
    <xf numFmtId="0" fontId="13" fillId="10" borderId="0" xfId="8" applyFill="1" applyAlignment="1">
      <alignment vertical="center" wrapText="1"/>
    </xf>
  </cellXfs>
  <cellStyles count="9">
    <cellStyle name="Bad" xfId="6" builtinId="27"/>
    <cellStyle name="Calculation" xfId="3" builtinId="22"/>
    <cellStyle name="Check Cell" xfId="7" builtinId="23"/>
    <cellStyle name="Good" xfId="5" builtinId="26"/>
    <cellStyle name="Hyperlink" xfId="8" builtinId="8"/>
    <cellStyle name="Input" xfId="2" builtinId="20"/>
    <cellStyle name="Neutral" xfId="1" builtinId="28"/>
    <cellStyle name="Normal" xfId="0" builtinId="0"/>
    <cellStyle name="Note" xfId="4" builtinId="10"/>
  </cellStyles>
  <dxfs count="6">
    <dxf>
      <fill>
        <patternFill>
          <bgColor rgb="FF92D050"/>
        </patternFill>
      </fill>
    </dxf>
    <dxf>
      <font>
        <color rgb="FF006100"/>
      </font>
      <fill>
        <patternFill>
          <bgColor rgb="FFC6EFCE"/>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A-5CC6-11CF-8D67-00AA00BDCE1D}" ax:persistence="persistStream" r:id="rId1"/>
</file>

<file path=xl/activeX/activeX14.xml><?xml version="1.0" encoding="utf-8"?>
<ax:ocx xmlns:ax="http://schemas.microsoft.com/office/2006/activeX" xmlns:r="http://schemas.openxmlformats.org/officeDocument/2006/relationships" ax:classid="{5512D11A-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A-5CC6-11CF-8D67-00AA00BDCE1D}" ax:persistence="persistStream" r:id="rId1"/>
</file>

<file path=xl/activeX/activeX18.xml><?xml version="1.0" encoding="utf-8"?>
<ax:ocx xmlns:ax="http://schemas.microsoft.com/office/2006/activeX" xmlns:r="http://schemas.openxmlformats.org/officeDocument/2006/relationships" ax:classid="{5512D11A-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A-5CC6-11CF-8D67-00AA00BDCE1D}" ax:persistence="persistStream" r:id="rId1"/>
</file>

<file path=xl/activeX/activeX22.xml><?xml version="1.0" encoding="utf-8"?>
<ax:ocx xmlns:ax="http://schemas.microsoft.com/office/2006/activeX" xmlns:r="http://schemas.openxmlformats.org/officeDocument/2006/relationships" ax:classid="{5512D11A-5CC6-11CF-8D67-00AA00BDCE1D}" ax:persistence="persistStream" r:id="rId1"/>
</file>

<file path=xl/activeX/activeX23.xml><?xml version="1.0" encoding="utf-8"?>
<ax:ocx xmlns:ax="http://schemas.microsoft.com/office/2006/activeX" xmlns:r="http://schemas.openxmlformats.org/officeDocument/2006/relationships" ax:classid="{5512D11A-5CC6-11CF-8D67-00AA00BDCE1D}" ax:persistence="persistStream" r:id="rId1"/>
</file>

<file path=xl/activeX/activeX24.xml><?xml version="1.0" encoding="utf-8"?>
<ax:ocx xmlns:ax="http://schemas.microsoft.com/office/2006/activeX" xmlns:r="http://schemas.openxmlformats.org/officeDocument/2006/relationships" ax:classid="{5512D11A-5CC6-11CF-8D67-00AA00BDCE1D}" ax:persistence="persistStream" r:id="rId1"/>
</file>

<file path=xl/activeX/activeX25.xml><?xml version="1.0" encoding="utf-8"?>
<ax:ocx xmlns:ax="http://schemas.microsoft.com/office/2006/activeX" xmlns:r="http://schemas.openxmlformats.org/officeDocument/2006/relationships" ax:classid="{5512D11A-5CC6-11CF-8D67-00AA00BDCE1D}" ax:persistence="persistStream" r:id="rId1"/>
</file>

<file path=xl/activeX/activeX26.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A-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per!$A$10:$A$11</c:f>
              <c:numCache>
                <c:formatCode>General</c:formatCode>
                <c:ptCount val="2"/>
                <c:pt idx="0">
                  <c:v>32955</c:v>
                </c:pt>
                <c:pt idx="1">
                  <c:v>42841.5</c:v>
                </c:pt>
              </c:numCache>
            </c:numRef>
          </c:val>
          <c:smooth val="1"/>
          <c:extLst>
            <c:ext xmlns:c16="http://schemas.microsoft.com/office/drawing/2014/chart" uri="{C3380CC4-5D6E-409C-BE32-E72D297353CC}">
              <c16:uniqueId val="{00000000-3955-4603-BC05-6F9CB556F429}"/>
            </c:ext>
          </c:extLst>
        </c:ser>
        <c:ser>
          <c:idx val="1"/>
          <c:order val="1"/>
          <c:marker>
            <c:symbol val="none"/>
          </c:marker>
          <c:val>
            <c:numRef>
              <c:f>per!$B$10:$B$11</c:f>
              <c:numCache>
                <c:formatCode>General</c:formatCode>
                <c:ptCount val="2"/>
                <c:pt idx="0">
                  <c:v>1000</c:v>
                </c:pt>
                <c:pt idx="1">
                  <c:v>254000</c:v>
                </c:pt>
              </c:numCache>
            </c:numRef>
          </c:val>
          <c:smooth val="1"/>
          <c:extLst>
            <c:ext xmlns:c16="http://schemas.microsoft.com/office/drawing/2014/chart" uri="{C3380CC4-5D6E-409C-BE32-E72D297353CC}">
              <c16:uniqueId val="{00000001-3955-4603-BC05-6F9CB556F429}"/>
            </c:ext>
          </c:extLst>
        </c:ser>
        <c:dLbls>
          <c:showLegendKey val="0"/>
          <c:showVal val="0"/>
          <c:showCatName val="0"/>
          <c:showSerName val="0"/>
          <c:showPercent val="0"/>
          <c:showBubbleSize val="0"/>
        </c:dLbls>
        <c:smooth val="0"/>
        <c:axId val="131851008"/>
        <c:axId val="131852544"/>
      </c:lineChart>
      <c:catAx>
        <c:axId val="131851008"/>
        <c:scaling>
          <c:orientation val="minMax"/>
        </c:scaling>
        <c:delete val="0"/>
        <c:axPos val="t"/>
        <c:majorTickMark val="out"/>
        <c:minorTickMark val="none"/>
        <c:tickLblPos val="nextTo"/>
        <c:crossAx val="131852544"/>
        <c:crosses val="max"/>
        <c:auto val="1"/>
        <c:lblAlgn val="ctr"/>
        <c:lblOffset val="100"/>
        <c:noMultiLvlLbl val="0"/>
      </c:catAx>
      <c:valAx>
        <c:axId val="131852544"/>
        <c:scaling>
          <c:orientation val="minMax"/>
        </c:scaling>
        <c:delete val="0"/>
        <c:axPos val="l"/>
        <c:majorGridlines/>
        <c:minorGridlines>
          <c:spPr>
            <a:ln>
              <a:noFill/>
            </a:ln>
          </c:spPr>
        </c:minorGridlines>
        <c:numFmt formatCode="General" sourceLinked="1"/>
        <c:majorTickMark val="out"/>
        <c:minorTickMark val="none"/>
        <c:tickLblPos val="nextTo"/>
        <c:crossAx val="131851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9.emf"/><Relationship Id="rId3" Type="http://schemas.openxmlformats.org/officeDocument/2006/relationships/image" Target="../media/image14.emf"/><Relationship Id="rId7" Type="http://schemas.openxmlformats.org/officeDocument/2006/relationships/image" Target="../media/image18.emf"/><Relationship Id="rId2" Type="http://schemas.openxmlformats.org/officeDocument/2006/relationships/image" Target="../media/image13.emf"/><Relationship Id="rId1" Type="http://schemas.openxmlformats.org/officeDocument/2006/relationships/image" Target="../media/image12.emf"/><Relationship Id="rId6" Type="http://schemas.openxmlformats.org/officeDocument/2006/relationships/image" Target="../media/image17.emf"/><Relationship Id="rId5" Type="http://schemas.openxmlformats.org/officeDocument/2006/relationships/image" Target="../media/image16.emf"/><Relationship Id="rId10" Type="http://schemas.openxmlformats.org/officeDocument/2006/relationships/image" Target="../media/image21.emf"/><Relationship Id="rId4" Type="http://schemas.openxmlformats.org/officeDocument/2006/relationships/image" Target="../media/image15.emf"/><Relationship Id="rId9"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25</xdr:row>
      <xdr:rowOff>104775</xdr:rowOff>
    </xdr:from>
    <xdr:to>
      <xdr:col>11</xdr:col>
      <xdr:colOff>193349</xdr:colOff>
      <xdr:row>40</xdr:row>
      <xdr:rowOff>148994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81000" y="5981700"/>
          <a:ext cx="6763694" cy="2896004"/>
        </a:xfrm>
        <a:prstGeom prst="rect">
          <a:avLst/>
        </a:prstGeom>
      </xdr:spPr>
    </xdr:pic>
    <xdr:clientData/>
  </xdr:twoCellAnchor>
  <xdr:twoCellAnchor editAs="oneCell">
    <xdr:from>
      <xdr:col>0</xdr:col>
      <xdr:colOff>0</xdr:colOff>
      <xdr:row>72</xdr:row>
      <xdr:rowOff>0</xdr:rowOff>
    </xdr:from>
    <xdr:to>
      <xdr:col>15</xdr:col>
      <xdr:colOff>267836</xdr:colOff>
      <xdr:row>93</xdr:row>
      <xdr:rowOff>73224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14173200"/>
          <a:ext cx="9741401" cy="3873699"/>
        </a:xfrm>
        <a:prstGeom prst="rect">
          <a:avLst/>
        </a:prstGeom>
      </xdr:spPr>
    </xdr:pic>
    <xdr:clientData/>
  </xdr:twoCellAnchor>
  <xdr:twoCellAnchor editAs="oneCell">
    <xdr:from>
      <xdr:col>0</xdr:col>
      <xdr:colOff>0</xdr:colOff>
      <xdr:row>102</xdr:row>
      <xdr:rowOff>0</xdr:rowOff>
    </xdr:from>
    <xdr:to>
      <xdr:col>18</xdr:col>
      <xdr:colOff>575063</xdr:colOff>
      <xdr:row>109</xdr:row>
      <xdr:rowOff>148795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20383500"/>
          <a:ext cx="11879333" cy="1467055"/>
        </a:xfrm>
        <a:prstGeom prst="rect">
          <a:avLst/>
        </a:prstGeom>
      </xdr:spPr>
    </xdr:pic>
    <xdr:clientData/>
  </xdr:twoCellAnchor>
  <xdr:twoCellAnchor editAs="oneCell">
    <xdr:from>
      <xdr:col>0</xdr:col>
      <xdr:colOff>0</xdr:colOff>
      <xdr:row>111</xdr:row>
      <xdr:rowOff>0</xdr:rowOff>
    </xdr:from>
    <xdr:to>
      <xdr:col>23</xdr:col>
      <xdr:colOff>499349</xdr:colOff>
      <xdr:row>145</xdr:row>
      <xdr:rowOff>111407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22098000"/>
          <a:ext cx="15365969" cy="65731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142875</xdr:colOff>
      <xdr:row>1</xdr:row>
      <xdr:rowOff>19050</xdr:rowOff>
    </xdr:from>
    <xdr:to>
      <xdr:col>24</xdr:col>
      <xdr:colOff>58670</xdr:colOff>
      <xdr:row>14</xdr:row>
      <xdr:rowOff>152764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086225" y="209550"/>
          <a:ext cx="10888595" cy="2610214"/>
        </a:xfrm>
        <a:prstGeom prst="rect">
          <a:avLst/>
        </a:prstGeom>
      </xdr:spPr>
    </xdr:pic>
    <xdr:clientData/>
  </xdr:twoCellAnchor>
  <xdr:twoCellAnchor editAs="oneCell">
    <xdr:from>
      <xdr:col>9</xdr:col>
      <xdr:colOff>38100</xdr:colOff>
      <xdr:row>48</xdr:row>
      <xdr:rowOff>0</xdr:rowOff>
    </xdr:from>
    <xdr:to>
      <xdr:col>23</xdr:col>
      <xdr:colOff>28575</xdr:colOff>
      <xdr:row>69</xdr:row>
      <xdr:rowOff>60945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9144000"/>
          <a:ext cx="8524875" cy="40614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13</xdr:row>
      <xdr:rowOff>19050</xdr:rowOff>
    </xdr:from>
    <xdr:to>
      <xdr:col>27</xdr:col>
      <xdr:colOff>285750</xdr:colOff>
      <xdr:row>26</xdr:row>
      <xdr:rowOff>9525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29450" y="2495550"/>
          <a:ext cx="10001250"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552451</xdr:colOff>
      <xdr:row>25</xdr:row>
      <xdr:rowOff>9525</xdr:rowOff>
    </xdr:from>
    <xdr:to>
      <xdr:col>30</xdr:col>
      <xdr:colOff>307205</xdr:colOff>
      <xdr:row>36</xdr:row>
      <xdr:rowOff>0</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763001" y="4772025"/>
          <a:ext cx="10117954"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342900</xdr:colOff>
      <xdr:row>68</xdr:row>
      <xdr:rowOff>152401</xdr:rowOff>
    </xdr:from>
    <xdr:to>
      <xdr:col>28</xdr:col>
      <xdr:colOff>285749</xdr:colOff>
      <xdr:row>87</xdr:row>
      <xdr:rowOff>73165</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05450" y="13106401"/>
          <a:ext cx="12134849" cy="3540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542925</xdr:colOff>
      <xdr:row>35</xdr:row>
      <xdr:rowOff>85725</xdr:rowOff>
    </xdr:from>
    <xdr:to>
      <xdr:col>43</xdr:col>
      <xdr:colOff>392205</xdr:colOff>
      <xdr:row>50</xdr:row>
      <xdr:rowOff>28966</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6"/>
        <a:stretch>
          <a:fillRect/>
        </a:stretch>
      </xdr:blipFill>
      <xdr:spPr>
        <a:xfrm>
          <a:off x="14849475" y="6753225"/>
          <a:ext cx="12041280" cy="2800741"/>
        </a:xfrm>
        <a:prstGeom prst="rect">
          <a:avLst/>
        </a:prstGeom>
      </xdr:spPr>
    </xdr:pic>
    <xdr:clientData/>
  </xdr:twoCellAnchor>
  <xdr:twoCellAnchor editAs="oneCell">
    <xdr:from>
      <xdr:col>9</xdr:col>
      <xdr:colOff>0</xdr:colOff>
      <xdr:row>88</xdr:row>
      <xdr:rowOff>0</xdr:rowOff>
    </xdr:from>
    <xdr:to>
      <xdr:col>28</xdr:col>
      <xdr:colOff>20669</xdr:colOff>
      <xdr:row>114</xdr:row>
      <xdr:rowOff>48323</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7"/>
        <a:stretch>
          <a:fillRect/>
        </a:stretch>
      </xdr:blipFill>
      <xdr:spPr>
        <a:xfrm>
          <a:off x="5772150" y="16764000"/>
          <a:ext cx="11603069" cy="50013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28575</xdr:colOff>
          <xdr:row>21</xdr:row>
          <xdr:rowOff>66675</xdr:rowOff>
        </xdr:from>
        <xdr:to>
          <xdr:col>15</xdr:col>
          <xdr:colOff>276225</xdr:colOff>
          <xdr:row>22</xdr:row>
          <xdr:rowOff>85725</xdr:rowOff>
        </xdr:to>
        <xdr:sp macro="" textlink="">
          <xdr:nvSpPr>
            <xdr:cNvPr id="6145" name="Control 1" hidden="1">
              <a:extLst>
                <a:ext uri="{63B3BB69-23CF-44E3-9099-C40C66FF867C}">
                  <a14:compatExt spid="_x0000_s6145"/>
                </a:ext>
                <a:ext uri="{FF2B5EF4-FFF2-40B4-BE49-F238E27FC236}">
                  <a16:creationId xmlns:a16="http://schemas.microsoft.com/office/drawing/2014/main" id="{00000000-0008-0000-0800-000001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21</xdr:row>
          <xdr:rowOff>66675</xdr:rowOff>
        </xdr:from>
        <xdr:to>
          <xdr:col>15</xdr:col>
          <xdr:colOff>257175</xdr:colOff>
          <xdr:row>22</xdr:row>
          <xdr:rowOff>85725</xdr:rowOff>
        </xdr:to>
        <xdr:sp macro="" textlink="">
          <xdr:nvSpPr>
            <xdr:cNvPr id="6146" name="Control 2" hidden="1">
              <a:extLst>
                <a:ext uri="{63B3BB69-23CF-44E3-9099-C40C66FF867C}">
                  <a14:compatExt spid="_x0000_s6146"/>
                </a:ext>
                <a:ext uri="{FF2B5EF4-FFF2-40B4-BE49-F238E27FC236}">
                  <a16:creationId xmlns:a16="http://schemas.microsoft.com/office/drawing/2014/main" id="{00000000-0008-0000-0800-00000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22</xdr:row>
          <xdr:rowOff>66675</xdr:rowOff>
        </xdr:from>
        <xdr:to>
          <xdr:col>12</xdr:col>
          <xdr:colOff>285750</xdr:colOff>
          <xdr:row>22</xdr:row>
          <xdr:rowOff>304800</xdr:rowOff>
        </xdr:to>
        <xdr:sp macro="" textlink="">
          <xdr:nvSpPr>
            <xdr:cNvPr id="6147" name="Control 3" hidden="1">
              <a:extLst>
                <a:ext uri="{63B3BB69-23CF-44E3-9099-C40C66FF867C}">
                  <a14:compatExt spid="_x0000_s6147"/>
                </a:ext>
                <a:ext uri="{FF2B5EF4-FFF2-40B4-BE49-F238E27FC236}">
                  <a16:creationId xmlns:a16="http://schemas.microsoft.com/office/drawing/2014/main" id="{00000000-0008-0000-0800-00000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22</xdr:row>
          <xdr:rowOff>66675</xdr:rowOff>
        </xdr:from>
        <xdr:to>
          <xdr:col>13</xdr:col>
          <xdr:colOff>285750</xdr:colOff>
          <xdr:row>22</xdr:row>
          <xdr:rowOff>304800</xdr:rowOff>
        </xdr:to>
        <xdr:sp macro="" textlink="">
          <xdr:nvSpPr>
            <xdr:cNvPr id="6148" name="Control 4" hidden="1">
              <a:extLst>
                <a:ext uri="{63B3BB69-23CF-44E3-9099-C40C66FF867C}">
                  <a14:compatExt spid="_x0000_s6148"/>
                </a:ext>
                <a:ext uri="{FF2B5EF4-FFF2-40B4-BE49-F238E27FC236}">
                  <a16:creationId xmlns:a16="http://schemas.microsoft.com/office/drawing/2014/main" id="{00000000-0008-0000-0800-000004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22</xdr:row>
          <xdr:rowOff>66675</xdr:rowOff>
        </xdr:from>
        <xdr:to>
          <xdr:col>15</xdr:col>
          <xdr:colOff>276225</xdr:colOff>
          <xdr:row>22</xdr:row>
          <xdr:rowOff>295275</xdr:rowOff>
        </xdr:to>
        <xdr:sp macro="" textlink="">
          <xdr:nvSpPr>
            <xdr:cNvPr id="6149" name="Control 5" hidden="1">
              <a:extLst>
                <a:ext uri="{63B3BB69-23CF-44E3-9099-C40C66FF867C}">
                  <a14:compatExt spid="_x0000_s6149"/>
                </a:ext>
                <a:ext uri="{FF2B5EF4-FFF2-40B4-BE49-F238E27FC236}">
                  <a16:creationId xmlns:a16="http://schemas.microsoft.com/office/drawing/2014/main" id="{00000000-0008-0000-08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22</xdr:row>
          <xdr:rowOff>66675</xdr:rowOff>
        </xdr:from>
        <xdr:to>
          <xdr:col>15</xdr:col>
          <xdr:colOff>257175</xdr:colOff>
          <xdr:row>22</xdr:row>
          <xdr:rowOff>295275</xdr:rowOff>
        </xdr:to>
        <xdr:sp macro="" textlink="">
          <xdr:nvSpPr>
            <xdr:cNvPr id="6150" name="Control 6" hidden="1">
              <a:extLst>
                <a:ext uri="{63B3BB69-23CF-44E3-9099-C40C66FF867C}">
                  <a14:compatExt spid="_x0000_s6150"/>
                </a:ext>
                <a:ext uri="{FF2B5EF4-FFF2-40B4-BE49-F238E27FC236}">
                  <a16:creationId xmlns:a16="http://schemas.microsoft.com/office/drawing/2014/main" id="{00000000-0008-0000-08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23</xdr:row>
          <xdr:rowOff>66675</xdr:rowOff>
        </xdr:from>
        <xdr:to>
          <xdr:col>15</xdr:col>
          <xdr:colOff>257175</xdr:colOff>
          <xdr:row>23</xdr:row>
          <xdr:rowOff>295275</xdr:rowOff>
        </xdr:to>
        <xdr:sp macro="" textlink="">
          <xdr:nvSpPr>
            <xdr:cNvPr id="6151" name="Control 7" hidden="1">
              <a:extLst>
                <a:ext uri="{63B3BB69-23CF-44E3-9099-C40C66FF867C}">
                  <a14:compatExt spid="_x0000_s6151"/>
                </a:ext>
                <a:ext uri="{FF2B5EF4-FFF2-40B4-BE49-F238E27FC236}">
                  <a16:creationId xmlns:a16="http://schemas.microsoft.com/office/drawing/2014/main" id="{00000000-0008-0000-0800-000007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26</xdr:row>
          <xdr:rowOff>66675</xdr:rowOff>
        </xdr:from>
        <xdr:to>
          <xdr:col>12</xdr:col>
          <xdr:colOff>285750</xdr:colOff>
          <xdr:row>27</xdr:row>
          <xdr:rowOff>142875</xdr:rowOff>
        </xdr:to>
        <xdr:sp macro="" textlink="">
          <xdr:nvSpPr>
            <xdr:cNvPr id="6152" name="Control 8" hidden="1">
              <a:extLst>
                <a:ext uri="{63B3BB69-23CF-44E3-9099-C40C66FF867C}">
                  <a14:compatExt spid="_x0000_s6152"/>
                </a:ext>
                <a:ext uri="{FF2B5EF4-FFF2-40B4-BE49-F238E27FC236}">
                  <a16:creationId xmlns:a16="http://schemas.microsoft.com/office/drawing/2014/main" id="{00000000-0008-0000-0800-000008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24</xdr:row>
          <xdr:rowOff>66675</xdr:rowOff>
        </xdr:from>
        <xdr:to>
          <xdr:col>15</xdr:col>
          <xdr:colOff>276225</xdr:colOff>
          <xdr:row>24</xdr:row>
          <xdr:rowOff>295275</xdr:rowOff>
        </xdr:to>
        <xdr:sp macro="" textlink="">
          <xdr:nvSpPr>
            <xdr:cNvPr id="6153" name="Control 9" hidden="1">
              <a:extLst>
                <a:ext uri="{63B3BB69-23CF-44E3-9099-C40C66FF867C}">
                  <a14:compatExt spid="_x0000_s6153"/>
                </a:ext>
                <a:ext uri="{FF2B5EF4-FFF2-40B4-BE49-F238E27FC236}">
                  <a16:creationId xmlns:a16="http://schemas.microsoft.com/office/drawing/2014/main" id="{00000000-0008-0000-0800-000009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24</xdr:row>
          <xdr:rowOff>66675</xdr:rowOff>
        </xdr:from>
        <xdr:to>
          <xdr:col>15</xdr:col>
          <xdr:colOff>257175</xdr:colOff>
          <xdr:row>24</xdr:row>
          <xdr:rowOff>295275</xdr:rowOff>
        </xdr:to>
        <xdr:sp macro="" textlink="">
          <xdr:nvSpPr>
            <xdr:cNvPr id="6154" name="Control 10" hidden="1">
              <a:extLst>
                <a:ext uri="{63B3BB69-23CF-44E3-9099-C40C66FF867C}">
                  <a14:compatExt spid="_x0000_s6154"/>
                </a:ext>
                <a:ext uri="{FF2B5EF4-FFF2-40B4-BE49-F238E27FC236}">
                  <a16:creationId xmlns:a16="http://schemas.microsoft.com/office/drawing/2014/main" id="{00000000-0008-0000-0800-00000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27</xdr:row>
          <xdr:rowOff>66675</xdr:rowOff>
        </xdr:from>
        <xdr:to>
          <xdr:col>12</xdr:col>
          <xdr:colOff>285750</xdr:colOff>
          <xdr:row>28</xdr:row>
          <xdr:rowOff>142875</xdr:rowOff>
        </xdr:to>
        <xdr:sp macro="" textlink="">
          <xdr:nvSpPr>
            <xdr:cNvPr id="6155" name="Control 11" hidden="1">
              <a:extLst>
                <a:ext uri="{63B3BB69-23CF-44E3-9099-C40C66FF867C}">
                  <a14:compatExt spid="_x0000_s6155"/>
                </a:ext>
                <a:ext uri="{FF2B5EF4-FFF2-40B4-BE49-F238E27FC236}">
                  <a16:creationId xmlns:a16="http://schemas.microsoft.com/office/drawing/2014/main" id="{00000000-0008-0000-0800-00000B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30</xdr:row>
          <xdr:rowOff>76200</xdr:rowOff>
        </xdr:from>
        <xdr:to>
          <xdr:col>12</xdr:col>
          <xdr:colOff>285750</xdr:colOff>
          <xdr:row>31</xdr:row>
          <xdr:rowOff>152400</xdr:rowOff>
        </xdr:to>
        <xdr:sp macro="" textlink="">
          <xdr:nvSpPr>
            <xdr:cNvPr id="6156" name="Control 12" hidden="1">
              <a:extLst>
                <a:ext uri="{63B3BB69-23CF-44E3-9099-C40C66FF867C}">
                  <a14:compatExt spid="_x0000_s6156"/>
                </a:ext>
                <a:ext uri="{FF2B5EF4-FFF2-40B4-BE49-F238E27FC236}">
                  <a16:creationId xmlns:a16="http://schemas.microsoft.com/office/drawing/2014/main" id="{00000000-0008-0000-0800-00000C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28</xdr:row>
          <xdr:rowOff>66675</xdr:rowOff>
        </xdr:from>
        <xdr:to>
          <xdr:col>15</xdr:col>
          <xdr:colOff>276225</xdr:colOff>
          <xdr:row>29</xdr:row>
          <xdr:rowOff>104775</xdr:rowOff>
        </xdr:to>
        <xdr:sp macro="" textlink="">
          <xdr:nvSpPr>
            <xdr:cNvPr id="6157" name="Control 13" hidden="1">
              <a:extLst>
                <a:ext uri="{63B3BB69-23CF-44E3-9099-C40C66FF867C}">
                  <a14:compatExt spid="_x0000_s6157"/>
                </a:ext>
                <a:ext uri="{FF2B5EF4-FFF2-40B4-BE49-F238E27FC236}">
                  <a16:creationId xmlns:a16="http://schemas.microsoft.com/office/drawing/2014/main" id="{00000000-0008-0000-0800-00000D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28</xdr:row>
          <xdr:rowOff>66675</xdr:rowOff>
        </xdr:from>
        <xdr:to>
          <xdr:col>15</xdr:col>
          <xdr:colOff>257175</xdr:colOff>
          <xdr:row>29</xdr:row>
          <xdr:rowOff>104775</xdr:rowOff>
        </xdr:to>
        <xdr:sp macro="" textlink="">
          <xdr:nvSpPr>
            <xdr:cNvPr id="6158" name="Control 14" hidden="1">
              <a:extLst>
                <a:ext uri="{63B3BB69-23CF-44E3-9099-C40C66FF867C}">
                  <a14:compatExt spid="_x0000_s6158"/>
                </a:ext>
                <a:ext uri="{FF2B5EF4-FFF2-40B4-BE49-F238E27FC236}">
                  <a16:creationId xmlns:a16="http://schemas.microsoft.com/office/drawing/2014/main" id="{00000000-0008-0000-0800-00000E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31</xdr:row>
          <xdr:rowOff>76200</xdr:rowOff>
        </xdr:from>
        <xdr:to>
          <xdr:col>12</xdr:col>
          <xdr:colOff>285750</xdr:colOff>
          <xdr:row>32</xdr:row>
          <xdr:rowOff>152400</xdr:rowOff>
        </xdr:to>
        <xdr:sp macro="" textlink="">
          <xdr:nvSpPr>
            <xdr:cNvPr id="6159" name="Control 15" hidden="1">
              <a:extLst>
                <a:ext uri="{63B3BB69-23CF-44E3-9099-C40C66FF867C}">
                  <a14:compatExt spid="_x0000_s6159"/>
                </a:ext>
                <a:ext uri="{FF2B5EF4-FFF2-40B4-BE49-F238E27FC236}">
                  <a16:creationId xmlns:a16="http://schemas.microsoft.com/office/drawing/2014/main" id="{00000000-0008-0000-0800-00000F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34</xdr:row>
          <xdr:rowOff>85725</xdr:rowOff>
        </xdr:from>
        <xdr:to>
          <xdr:col>12</xdr:col>
          <xdr:colOff>285750</xdr:colOff>
          <xdr:row>35</xdr:row>
          <xdr:rowOff>161925</xdr:rowOff>
        </xdr:to>
        <xdr:sp macro="" textlink="">
          <xdr:nvSpPr>
            <xdr:cNvPr id="6160" name="Control 16" hidden="1">
              <a:extLst>
                <a:ext uri="{63B3BB69-23CF-44E3-9099-C40C66FF867C}">
                  <a14:compatExt spid="_x0000_s6160"/>
                </a:ext>
                <a:ext uri="{FF2B5EF4-FFF2-40B4-BE49-F238E27FC236}">
                  <a16:creationId xmlns:a16="http://schemas.microsoft.com/office/drawing/2014/main" id="{00000000-0008-0000-0800-000010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32</xdr:row>
          <xdr:rowOff>85725</xdr:rowOff>
        </xdr:from>
        <xdr:to>
          <xdr:col>15</xdr:col>
          <xdr:colOff>276225</xdr:colOff>
          <xdr:row>32</xdr:row>
          <xdr:rowOff>314325</xdr:rowOff>
        </xdr:to>
        <xdr:sp macro="" textlink="">
          <xdr:nvSpPr>
            <xdr:cNvPr id="6161" name="Control 17" hidden="1">
              <a:extLst>
                <a:ext uri="{63B3BB69-23CF-44E3-9099-C40C66FF867C}">
                  <a14:compatExt spid="_x0000_s6161"/>
                </a:ext>
                <a:ext uri="{FF2B5EF4-FFF2-40B4-BE49-F238E27FC236}">
                  <a16:creationId xmlns:a16="http://schemas.microsoft.com/office/drawing/2014/main" id="{00000000-0008-0000-0800-000011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32</xdr:row>
          <xdr:rowOff>85725</xdr:rowOff>
        </xdr:from>
        <xdr:to>
          <xdr:col>15</xdr:col>
          <xdr:colOff>257175</xdr:colOff>
          <xdr:row>32</xdr:row>
          <xdr:rowOff>314325</xdr:rowOff>
        </xdr:to>
        <xdr:sp macro="" textlink="">
          <xdr:nvSpPr>
            <xdr:cNvPr id="6162" name="Control 18" hidden="1">
              <a:extLst>
                <a:ext uri="{63B3BB69-23CF-44E3-9099-C40C66FF867C}">
                  <a14:compatExt spid="_x0000_s6162"/>
                </a:ext>
                <a:ext uri="{FF2B5EF4-FFF2-40B4-BE49-F238E27FC236}">
                  <a16:creationId xmlns:a16="http://schemas.microsoft.com/office/drawing/2014/main" id="{00000000-0008-0000-0800-00001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35</xdr:row>
          <xdr:rowOff>85725</xdr:rowOff>
        </xdr:from>
        <xdr:to>
          <xdr:col>12</xdr:col>
          <xdr:colOff>285750</xdr:colOff>
          <xdr:row>36</xdr:row>
          <xdr:rowOff>161925</xdr:rowOff>
        </xdr:to>
        <xdr:sp macro="" textlink="">
          <xdr:nvSpPr>
            <xdr:cNvPr id="6163" name="Control 19" hidden="1">
              <a:extLst>
                <a:ext uri="{63B3BB69-23CF-44E3-9099-C40C66FF867C}">
                  <a14:compatExt spid="_x0000_s6163"/>
                </a:ext>
                <a:ext uri="{FF2B5EF4-FFF2-40B4-BE49-F238E27FC236}">
                  <a16:creationId xmlns:a16="http://schemas.microsoft.com/office/drawing/2014/main" id="{00000000-0008-0000-0800-00001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36</xdr:row>
          <xdr:rowOff>95250</xdr:rowOff>
        </xdr:from>
        <xdr:to>
          <xdr:col>12</xdr:col>
          <xdr:colOff>285750</xdr:colOff>
          <xdr:row>36</xdr:row>
          <xdr:rowOff>361950</xdr:rowOff>
        </xdr:to>
        <xdr:sp macro="" textlink="">
          <xdr:nvSpPr>
            <xdr:cNvPr id="6164" name="Control 20" hidden="1">
              <a:extLst>
                <a:ext uri="{63B3BB69-23CF-44E3-9099-C40C66FF867C}">
                  <a14:compatExt spid="_x0000_s6164"/>
                </a:ext>
                <a:ext uri="{FF2B5EF4-FFF2-40B4-BE49-F238E27FC236}">
                  <a16:creationId xmlns:a16="http://schemas.microsoft.com/office/drawing/2014/main" id="{00000000-0008-0000-0800-000014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37</xdr:row>
          <xdr:rowOff>85725</xdr:rowOff>
        </xdr:from>
        <xdr:to>
          <xdr:col>15</xdr:col>
          <xdr:colOff>257175</xdr:colOff>
          <xdr:row>37</xdr:row>
          <xdr:rowOff>314325</xdr:rowOff>
        </xdr:to>
        <xdr:sp macro="" textlink="">
          <xdr:nvSpPr>
            <xdr:cNvPr id="6165" name="Control 21" hidden="1">
              <a:extLst>
                <a:ext uri="{63B3BB69-23CF-44E3-9099-C40C66FF867C}">
                  <a14:compatExt spid="_x0000_s6165"/>
                </a:ext>
                <a:ext uri="{FF2B5EF4-FFF2-40B4-BE49-F238E27FC236}">
                  <a16:creationId xmlns:a16="http://schemas.microsoft.com/office/drawing/2014/main" id="{00000000-0008-0000-0800-00001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38</xdr:row>
          <xdr:rowOff>85725</xdr:rowOff>
        </xdr:from>
        <xdr:to>
          <xdr:col>15</xdr:col>
          <xdr:colOff>257175</xdr:colOff>
          <xdr:row>38</xdr:row>
          <xdr:rowOff>314325</xdr:rowOff>
        </xdr:to>
        <xdr:sp macro="" textlink="">
          <xdr:nvSpPr>
            <xdr:cNvPr id="6166" name="Control 22" hidden="1">
              <a:extLst>
                <a:ext uri="{63B3BB69-23CF-44E3-9099-C40C66FF867C}">
                  <a14:compatExt spid="_x0000_s6166"/>
                </a:ext>
                <a:ext uri="{FF2B5EF4-FFF2-40B4-BE49-F238E27FC236}">
                  <a16:creationId xmlns:a16="http://schemas.microsoft.com/office/drawing/2014/main" id="{00000000-0008-0000-0800-00001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39</xdr:row>
          <xdr:rowOff>85725</xdr:rowOff>
        </xdr:from>
        <xdr:to>
          <xdr:col>15</xdr:col>
          <xdr:colOff>257175</xdr:colOff>
          <xdr:row>39</xdr:row>
          <xdr:rowOff>314325</xdr:rowOff>
        </xdr:to>
        <xdr:sp macro="" textlink="">
          <xdr:nvSpPr>
            <xdr:cNvPr id="6167" name="Control 23" hidden="1">
              <a:extLst>
                <a:ext uri="{63B3BB69-23CF-44E3-9099-C40C66FF867C}">
                  <a14:compatExt spid="_x0000_s6167"/>
                </a:ext>
                <a:ext uri="{FF2B5EF4-FFF2-40B4-BE49-F238E27FC236}">
                  <a16:creationId xmlns:a16="http://schemas.microsoft.com/office/drawing/2014/main" id="{00000000-0008-0000-0800-000017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40</xdr:row>
          <xdr:rowOff>85725</xdr:rowOff>
        </xdr:from>
        <xdr:to>
          <xdr:col>15</xdr:col>
          <xdr:colOff>276225</xdr:colOff>
          <xdr:row>41</xdr:row>
          <xdr:rowOff>123825</xdr:rowOff>
        </xdr:to>
        <xdr:sp macro="" textlink="">
          <xdr:nvSpPr>
            <xdr:cNvPr id="6168" name="Control 24" hidden="1">
              <a:extLst>
                <a:ext uri="{63B3BB69-23CF-44E3-9099-C40C66FF867C}">
                  <a14:compatExt spid="_x0000_s6168"/>
                </a:ext>
                <a:ext uri="{FF2B5EF4-FFF2-40B4-BE49-F238E27FC236}">
                  <a16:creationId xmlns:a16="http://schemas.microsoft.com/office/drawing/2014/main" id="{00000000-0008-0000-0800-000018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40</xdr:row>
          <xdr:rowOff>85725</xdr:rowOff>
        </xdr:from>
        <xdr:to>
          <xdr:col>15</xdr:col>
          <xdr:colOff>257175</xdr:colOff>
          <xdr:row>41</xdr:row>
          <xdr:rowOff>123825</xdr:rowOff>
        </xdr:to>
        <xdr:sp macro="" textlink="">
          <xdr:nvSpPr>
            <xdr:cNvPr id="6169" name="Control 25" hidden="1">
              <a:extLst>
                <a:ext uri="{63B3BB69-23CF-44E3-9099-C40C66FF867C}">
                  <a14:compatExt spid="_x0000_s6169"/>
                </a:ext>
                <a:ext uri="{FF2B5EF4-FFF2-40B4-BE49-F238E27FC236}">
                  <a16:creationId xmlns:a16="http://schemas.microsoft.com/office/drawing/2014/main" id="{00000000-0008-0000-0800-000019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41</xdr:row>
          <xdr:rowOff>95250</xdr:rowOff>
        </xdr:from>
        <xdr:to>
          <xdr:col>15</xdr:col>
          <xdr:colOff>257175</xdr:colOff>
          <xdr:row>41</xdr:row>
          <xdr:rowOff>323850</xdr:rowOff>
        </xdr:to>
        <xdr:sp macro="" textlink="">
          <xdr:nvSpPr>
            <xdr:cNvPr id="6170" name="Control 26" hidden="1">
              <a:extLst>
                <a:ext uri="{63B3BB69-23CF-44E3-9099-C40C66FF867C}">
                  <a14:compatExt spid="_x0000_s6170"/>
                </a:ext>
                <a:ext uri="{FF2B5EF4-FFF2-40B4-BE49-F238E27FC236}">
                  <a16:creationId xmlns:a16="http://schemas.microsoft.com/office/drawing/2014/main" id="{00000000-0008-0000-0800-00001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314325</xdr:colOff>
      <xdr:row>3</xdr:row>
      <xdr:rowOff>66675</xdr:rowOff>
    </xdr:from>
    <xdr:to>
      <xdr:col>13</xdr:col>
      <xdr:colOff>114605</xdr:colOff>
      <xdr:row>34</xdr:row>
      <xdr:rowOff>149517</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2143125" y="609600"/>
          <a:ext cx="5934380" cy="5693067"/>
        </a:xfrm>
        <a:prstGeom prst="rect">
          <a:avLst/>
        </a:prstGeom>
      </xdr:spPr>
    </xdr:pic>
    <xdr:clientData/>
  </xdr:twoCellAnchor>
  <xdr:twoCellAnchor editAs="oneCell">
    <xdr:from>
      <xdr:col>15</xdr:col>
      <xdr:colOff>0</xdr:colOff>
      <xdr:row>3</xdr:row>
      <xdr:rowOff>0</xdr:rowOff>
    </xdr:from>
    <xdr:to>
      <xdr:col>25</xdr:col>
      <xdr:colOff>406736</xdr:colOff>
      <xdr:row>34</xdr:row>
      <xdr:rowOff>105069</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tretch>
          <a:fillRect/>
        </a:stretch>
      </xdr:blipFill>
      <xdr:spPr>
        <a:xfrm>
          <a:off x="9144000" y="542925"/>
          <a:ext cx="6540836" cy="5715294"/>
        </a:xfrm>
        <a:prstGeom prst="rect">
          <a:avLst/>
        </a:prstGeom>
      </xdr:spPr>
    </xdr:pic>
    <xdr:clientData/>
  </xdr:twoCellAnchor>
  <xdr:twoCellAnchor editAs="oneCell">
    <xdr:from>
      <xdr:col>26</xdr:col>
      <xdr:colOff>0</xdr:colOff>
      <xdr:row>4</xdr:row>
      <xdr:rowOff>0</xdr:rowOff>
    </xdr:from>
    <xdr:to>
      <xdr:col>36</xdr:col>
      <xdr:colOff>9841</xdr:colOff>
      <xdr:row>35</xdr:row>
      <xdr:rowOff>63792</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3"/>
        <a:stretch>
          <a:fillRect/>
        </a:stretch>
      </xdr:blipFill>
      <xdr:spPr>
        <a:xfrm>
          <a:off x="15887700" y="723900"/>
          <a:ext cx="6140766" cy="5677192"/>
        </a:xfrm>
        <a:prstGeom prst="rect">
          <a:avLst/>
        </a:prstGeom>
      </xdr:spPr>
    </xdr:pic>
    <xdr:clientData/>
  </xdr:twoCellAnchor>
  <xdr:twoCellAnchor editAs="oneCell">
    <xdr:from>
      <xdr:col>4</xdr:col>
      <xdr:colOff>0</xdr:colOff>
      <xdr:row>39</xdr:row>
      <xdr:rowOff>0</xdr:rowOff>
    </xdr:from>
    <xdr:to>
      <xdr:col>13</xdr:col>
      <xdr:colOff>540062</xdr:colOff>
      <xdr:row>70</xdr:row>
      <xdr:rowOff>73317</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4"/>
        <a:stretch>
          <a:fillRect/>
        </a:stretch>
      </xdr:blipFill>
      <xdr:spPr>
        <a:xfrm>
          <a:off x="2438400" y="7058025"/>
          <a:ext cx="6064562" cy="56835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390525</xdr:colOff>
      <xdr:row>6</xdr:row>
      <xdr:rowOff>9526</xdr:rowOff>
    </xdr:from>
    <xdr:to>
      <xdr:col>21</xdr:col>
      <xdr:colOff>523874</xdr:colOff>
      <xdr:row>33</xdr:row>
      <xdr:rowOff>180976</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SCI Colours for Excel">
      <a:dk1>
        <a:srgbClr val="465058"/>
      </a:dk1>
      <a:lt1>
        <a:sysClr val="window" lastClr="FFFFFF"/>
      </a:lt1>
      <a:dk2>
        <a:srgbClr val="968F8B"/>
      </a:dk2>
      <a:lt2>
        <a:srgbClr val="DBCBCD"/>
      </a:lt2>
      <a:accent1>
        <a:srgbClr val="37617A"/>
      </a:accent1>
      <a:accent2>
        <a:srgbClr val="FFB838"/>
      </a:accent2>
      <a:accent3>
        <a:srgbClr val="40C1BB"/>
      </a:accent3>
      <a:accent4>
        <a:srgbClr val="237E74"/>
      </a:accent4>
      <a:accent5>
        <a:srgbClr val="A0EAC5"/>
      </a:accent5>
      <a:accent6>
        <a:srgbClr val="F38B3C"/>
      </a:accent6>
      <a:hlink>
        <a:srgbClr val="37617A"/>
      </a:hlink>
      <a:folHlink>
        <a:srgbClr val="968F8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tarconnectcbs.bankofindia.com/BankAwayRetail/(S(dltovel1espbtorocehvyapy))/web/L001/retail/jsp/accounts/tranHttpHandler.aspx?bwayparam=PrYWguReERTRL3wz8Yxmfgzm%2f0a%2b%2bHz1qlBk%2fXXGJJKliRv8z5%2b4w5oQw1wARuyYdxUQr80ST3A0%0d%0aUGByXGFmVyokeGMqPu%2fhTCs%2fQ3tbW%2bE64AS6ww%3d%3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3" Type="http://schemas.openxmlformats.org/officeDocument/2006/relationships/hyperlink" Target="https://ess.excelityglobal.com/tax_calculator_0809_en.jsp" TargetMode="External"/><Relationship Id="rId18" Type="http://schemas.openxmlformats.org/officeDocument/2006/relationships/hyperlink" Target="https://ess.excelityglobal.com/tax_calculator_0809_en.jsp" TargetMode="External"/><Relationship Id="rId26" Type="http://schemas.openxmlformats.org/officeDocument/2006/relationships/control" Target="../activeX/activeX1.xml"/><Relationship Id="rId39" Type="http://schemas.openxmlformats.org/officeDocument/2006/relationships/image" Target="../media/image17.emf"/><Relationship Id="rId21" Type="http://schemas.openxmlformats.org/officeDocument/2006/relationships/hyperlink" Target="https://ess.excelityglobal.com/tax_calculator_0809_en.jsp" TargetMode="External"/><Relationship Id="rId34" Type="http://schemas.openxmlformats.org/officeDocument/2006/relationships/image" Target="../media/image15.emf"/><Relationship Id="rId42" Type="http://schemas.openxmlformats.org/officeDocument/2006/relationships/control" Target="../activeX/activeX11.xml"/><Relationship Id="rId47" Type="http://schemas.openxmlformats.org/officeDocument/2006/relationships/control" Target="../activeX/activeX16.xml"/><Relationship Id="rId50" Type="http://schemas.openxmlformats.org/officeDocument/2006/relationships/control" Target="../activeX/activeX19.xml"/><Relationship Id="rId55" Type="http://schemas.openxmlformats.org/officeDocument/2006/relationships/image" Target="../media/image18.emf"/><Relationship Id="rId7" Type="http://schemas.openxmlformats.org/officeDocument/2006/relationships/hyperlink" Target="https://ess.excelityglobal.com/tax_calculator_0809_en.jsp" TargetMode="External"/><Relationship Id="rId2" Type="http://schemas.openxmlformats.org/officeDocument/2006/relationships/hyperlink" Target="https://ess.excelityglobal.com/tax_calculator_0809_en.jsp" TargetMode="External"/><Relationship Id="rId16" Type="http://schemas.openxmlformats.org/officeDocument/2006/relationships/hyperlink" Target="https://ess.excelityglobal.com/tax_calculator_0809_en.jsp" TargetMode="External"/><Relationship Id="rId29" Type="http://schemas.openxmlformats.org/officeDocument/2006/relationships/image" Target="../media/image13.emf"/><Relationship Id="rId11" Type="http://schemas.openxmlformats.org/officeDocument/2006/relationships/hyperlink" Target="https://ess.excelityglobal.com/tax_calculator_0809_en.jsp" TargetMode="External"/><Relationship Id="rId24" Type="http://schemas.openxmlformats.org/officeDocument/2006/relationships/drawing" Target="../drawings/drawing3.xml"/><Relationship Id="rId32" Type="http://schemas.openxmlformats.org/officeDocument/2006/relationships/control" Target="../activeX/activeX4.xml"/><Relationship Id="rId37" Type="http://schemas.openxmlformats.org/officeDocument/2006/relationships/image" Target="../media/image16.emf"/><Relationship Id="rId40" Type="http://schemas.openxmlformats.org/officeDocument/2006/relationships/control" Target="../activeX/activeX9.xml"/><Relationship Id="rId45" Type="http://schemas.openxmlformats.org/officeDocument/2006/relationships/control" Target="../activeX/activeX14.xml"/><Relationship Id="rId53" Type="http://schemas.openxmlformats.org/officeDocument/2006/relationships/control" Target="../activeX/activeX22.xml"/><Relationship Id="rId58" Type="http://schemas.openxmlformats.org/officeDocument/2006/relationships/control" Target="../activeX/activeX25.xml"/><Relationship Id="rId5" Type="http://schemas.openxmlformats.org/officeDocument/2006/relationships/hyperlink" Target="https://ess.excelityglobal.com/tax_calculator_0809_en.jsp" TargetMode="External"/><Relationship Id="rId61" Type="http://schemas.openxmlformats.org/officeDocument/2006/relationships/image" Target="../media/image21.emf"/><Relationship Id="rId19" Type="http://schemas.openxmlformats.org/officeDocument/2006/relationships/hyperlink" Target="https://ess.excelityglobal.com/tax_calculator_0809_en.jsp" TargetMode="External"/><Relationship Id="rId14" Type="http://schemas.openxmlformats.org/officeDocument/2006/relationships/hyperlink" Target="https://ess.excelityglobal.com/tax_calculator_0809_en.jsp" TargetMode="External"/><Relationship Id="rId22" Type="http://schemas.openxmlformats.org/officeDocument/2006/relationships/hyperlink" Target="https://ess.excelityglobal.com/tax_calculator_0809_en.jsp" TargetMode="External"/><Relationship Id="rId27" Type="http://schemas.openxmlformats.org/officeDocument/2006/relationships/image" Target="../media/image12.emf"/><Relationship Id="rId30" Type="http://schemas.openxmlformats.org/officeDocument/2006/relationships/control" Target="../activeX/activeX3.xml"/><Relationship Id="rId35" Type="http://schemas.openxmlformats.org/officeDocument/2006/relationships/control" Target="../activeX/activeX6.xml"/><Relationship Id="rId43" Type="http://schemas.openxmlformats.org/officeDocument/2006/relationships/control" Target="../activeX/activeX12.xml"/><Relationship Id="rId48" Type="http://schemas.openxmlformats.org/officeDocument/2006/relationships/control" Target="../activeX/activeX17.xml"/><Relationship Id="rId56" Type="http://schemas.openxmlformats.org/officeDocument/2006/relationships/control" Target="../activeX/activeX24.xml"/><Relationship Id="rId8" Type="http://schemas.openxmlformats.org/officeDocument/2006/relationships/hyperlink" Target="https://ess.excelityglobal.com/tax_calculator_0809_en.jsp" TargetMode="External"/><Relationship Id="rId51" Type="http://schemas.openxmlformats.org/officeDocument/2006/relationships/control" Target="../activeX/activeX20.xml"/><Relationship Id="rId3" Type="http://schemas.openxmlformats.org/officeDocument/2006/relationships/hyperlink" Target="https://ess.excelityglobal.com/tax_calculator_0809_en.jsp" TargetMode="External"/><Relationship Id="rId12" Type="http://schemas.openxmlformats.org/officeDocument/2006/relationships/hyperlink" Target="https://ess.excelityglobal.com/tax_calculator_0809_en.jsp" TargetMode="External"/><Relationship Id="rId17" Type="http://schemas.openxmlformats.org/officeDocument/2006/relationships/hyperlink" Target="https://ess.excelityglobal.com/tax_calculator_0809_en.jsp" TargetMode="External"/><Relationship Id="rId25" Type="http://schemas.openxmlformats.org/officeDocument/2006/relationships/vmlDrawing" Target="../drawings/vmlDrawing1.vml"/><Relationship Id="rId33" Type="http://schemas.openxmlformats.org/officeDocument/2006/relationships/control" Target="../activeX/activeX5.xml"/><Relationship Id="rId38" Type="http://schemas.openxmlformats.org/officeDocument/2006/relationships/control" Target="../activeX/activeX8.xml"/><Relationship Id="rId46" Type="http://schemas.openxmlformats.org/officeDocument/2006/relationships/control" Target="../activeX/activeX15.xml"/><Relationship Id="rId59" Type="http://schemas.openxmlformats.org/officeDocument/2006/relationships/image" Target="../media/image20.emf"/><Relationship Id="rId20" Type="http://schemas.openxmlformats.org/officeDocument/2006/relationships/hyperlink" Target="https://ess.excelityglobal.com/tax_calculator_0809_en.jsp" TargetMode="External"/><Relationship Id="rId41" Type="http://schemas.openxmlformats.org/officeDocument/2006/relationships/control" Target="../activeX/activeX10.xml"/><Relationship Id="rId54" Type="http://schemas.openxmlformats.org/officeDocument/2006/relationships/control" Target="../activeX/activeX23.xml"/><Relationship Id="rId1" Type="http://schemas.openxmlformats.org/officeDocument/2006/relationships/hyperlink" Target="https://ess.excelityglobal.com/tax_calculator_0809_en.jsp" TargetMode="External"/><Relationship Id="rId6" Type="http://schemas.openxmlformats.org/officeDocument/2006/relationships/hyperlink" Target="https://ess.excelityglobal.com/tax_calculator_0809_en.jsp" TargetMode="External"/><Relationship Id="rId15" Type="http://schemas.openxmlformats.org/officeDocument/2006/relationships/hyperlink" Target="https://ess.excelityglobal.com/tax_calculator_0809_en.jsp" TargetMode="External"/><Relationship Id="rId23" Type="http://schemas.openxmlformats.org/officeDocument/2006/relationships/printerSettings" Target="../printerSettings/printerSettings9.bin"/><Relationship Id="rId28" Type="http://schemas.openxmlformats.org/officeDocument/2006/relationships/control" Target="../activeX/activeX2.xml"/><Relationship Id="rId36" Type="http://schemas.openxmlformats.org/officeDocument/2006/relationships/control" Target="../activeX/activeX7.xml"/><Relationship Id="rId49" Type="http://schemas.openxmlformats.org/officeDocument/2006/relationships/control" Target="../activeX/activeX18.xml"/><Relationship Id="rId57" Type="http://schemas.openxmlformats.org/officeDocument/2006/relationships/image" Target="../media/image19.emf"/><Relationship Id="rId10" Type="http://schemas.openxmlformats.org/officeDocument/2006/relationships/hyperlink" Target="https://ess.excelityglobal.com/tax_calculator_0809_en.jsp" TargetMode="External"/><Relationship Id="rId31" Type="http://schemas.openxmlformats.org/officeDocument/2006/relationships/image" Target="../media/image14.emf"/><Relationship Id="rId44" Type="http://schemas.openxmlformats.org/officeDocument/2006/relationships/control" Target="../activeX/activeX13.xml"/><Relationship Id="rId52" Type="http://schemas.openxmlformats.org/officeDocument/2006/relationships/control" Target="../activeX/activeX21.xml"/><Relationship Id="rId60" Type="http://schemas.openxmlformats.org/officeDocument/2006/relationships/control" Target="../activeX/activeX26.xml"/><Relationship Id="rId4" Type="http://schemas.openxmlformats.org/officeDocument/2006/relationships/hyperlink" Target="https://ess.excelityglobal.com/tax_calculator_0809_en.jsp" TargetMode="External"/><Relationship Id="rId9" Type="http://schemas.openxmlformats.org/officeDocument/2006/relationships/hyperlink" Target="https://ess.excelityglobal.com/tax_calculator_0809_en.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N200"/>
  <sheetViews>
    <sheetView tabSelected="1" topLeftCell="F7" zoomScaleNormal="100" workbookViewId="0">
      <selection activeCell="S22" sqref="S22"/>
    </sheetView>
  </sheetViews>
  <sheetFormatPr defaultColWidth="9.140625" defaultRowHeight="15" x14ac:dyDescent="0.25"/>
  <cols>
    <col min="1" max="2" width="19.7109375" hidden="1" customWidth="1"/>
    <col min="3" max="3" width="20.140625" hidden="1" customWidth="1"/>
    <col min="4" max="4" width="0.140625" customWidth="1"/>
    <col min="5" max="5" width="16.42578125" customWidth="1"/>
    <col min="6" max="6" width="13.42578125" style="1" customWidth="1"/>
    <col min="7" max="7" width="15.85546875" style="1" customWidth="1"/>
    <col min="8" max="8" width="12" bestFit="1" customWidth="1"/>
    <col min="9" max="9" width="12.140625" bestFit="1" customWidth="1"/>
    <col min="10" max="10" width="12.7109375" bestFit="1" customWidth="1"/>
    <col min="12" max="12" width="9.28515625" bestFit="1" customWidth="1"/>
    <col min="13" max="13" width="10.140625" bestFit="1" customWidth="1"/>
    <col min="14" max="14" width="13.28515625" customWidth="1"/>
    <col min="17" max="17" width="16.42578125" customWidth="1"/>
    <col min="18" max="18" width="24.5703125" customWidth="1"/>
    <col min="20" max="21" width="11.85546875" bestFit="1" customWidth="1"/>
    <col min="22" max="22" width="10.140625" bestFit="1" customWidth="1"/>
    <col min="23" max="23" width="9.28515625" bestFit="1" customWidth="1"/>
    <col min="24" max="24" width="37.140625" bestFit="1" customWidth="1"/>
    <col min="25" max="26" width="10.140625" bestFit="1" customWidth="1"/>
    <col min="27" max="59" width="9.28515625" bestFit="1" customWidth="1"/>
    <col min="353" max="16384" width="9.140625" style="1"/>
  </cols>
  <sheetData>
    <row r="1" spans="1:352" s="9" customFormat="1" x14ac:dyDescent="0.25">
      <c r="A1">
        <v>50000</v>
      </c>
      <c r="B1">
        <f>A1</f>
        <v>50000</v>
      </c>
      <c r="C1" s="3">
        <f>B1</f>
        <v>50000</v>
      </c>
      <c r="D1" s="3">
        <f>C1</f>
        <v>50000</v>
      </c>
      <c r="E1">
        <v>50000</v>
      </c>
      <c r="F1">
        <v>50000</v>
      </c>
      <c r="G1">
        <v>100000</v>
      </c>
      <c r="H1">
        <v>100000</v>
      </c>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row>
    <row r="2" spans="1:352" s="9" customFormat="1" x14ac:dyDescent="0.25">
      <c r="A2">
        <f>A1*1.01</f>
        <v>50500</v>
      </c>
      <c r="B2">
        <f>B1*1.02</f>
        <v>51000</v>
      </c>
      <c r="C2" s="3">
        <f>C1*1.03</f>
        <v>51500</v>
      </c>
      <c r="D2" s="3">
        <f>D1*1.05</f>
        <v>52500</v>
      </c>
      <c r="E2">
        <f>E1*1.1</f>
        <v>55000.000000000007</v>
      </c>
      <c r="F2">
        <f>F1*1.2</f>
        <v>60000</v>
      </c>
      <c r="G2">
        <f>G1*1.3</f>
        <v>130000</v>
      </c>
      <c r="H2">
        <f>H1*1.05</f>
        <v>105000</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row>
    <row r="3" spans="1:352" s="9" customFormat="1" x14ac:dyDescent="0.25">
      <c r="A3">
        <f t="shared" ref="A3:A28" si="0">A2*1.01</f>
        <v>51005</v>
      </c>
      <c r="B3">
        <f t="shared" ref="B3:B28" si="1">B2*1.02</f>
        <v>52020</v>
      </c>
      <c r="C3" s="3">
        <f t="shared" ref="C3:C28" si="2">C2*1.03</f>
        <v>53045</v>
      </c>
      <c r="D3" s="3">
        <f t="shared" ref="D3:D28" si="3">D2*1.05</f>
        <v>55125</v>
      </c>
      <c r="E3">
        <f t="shared" ref="E3:E28" si="4">E2*1.1</f>
        <v>60500.000000000015</v>
      </c>
      <c r="F3">
        <f t="shared" ref="F3:F28" si="5">F2*1.2</f>
        <v>72000</v>
      </c>
      <c r="G3">
        <f t="shared" ref="G3:G28" si="6">G2*1.3</f>
        <v>169000</v>
      </c>
      <c r="H3">
        <f t="shared" ref="H3:H66" si="7">H2*1.05</f>
        <v>110250</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row>
    <row r="4" spans="1:352" s="9" customFormat="1" x14ac:dyDescent="0.25">
      <c r="A4">
        <f t="shared" si="0"/>
        <v>51515.05</v>
      </c>
      <c r="B4">
        <f t="shared" si="1"/>
        <v>53060.4</v>
      </c>
      <c r="C4" s="3">
        <f t="shared" si="2"/>
        <v>54636.35</v>
      </c>
      <c r="D4" s="3">
        <f t="shared" si="3"/>
        <v>57881.25</v>
      </c>
      <c r="E4">
        <f t="shared" si="4"/>
        <v>66550.000000000015</v>
      </c>
      <c r="F4">
        <f t="shared" si="5"/>
        <v>86400</v>
      </c>
      <c r="G4">
        <f t="shared" si="6"/>
        <v>219700</v>
      </c>
      <c r="H4">
        <f t="shared" si="7"/>
        <v>115762.5</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row>
    <row r="5" spans="1:352" s="9" customFormat="1" x14ac:dyDescent="0.25">
      <c r="A5">
        <f t="shared" si="0"/>
        <v>52030.200500000006</v>
      </c>
      <c r="B5">
        <f t="shared" si="1"/>
        <v>54121.608</v>
      </c>
      <c r="C5" s="3">
        <f t="shared" si="2"/>
        <v>56275.440499999997</v>
      </c>
      <c r="D5">
        <f t="shared" si="3"/>
        <v>60775.3125</v>
      </c>
      <c r="E5">
        <f t="shared" si="4"/>
        <v>73205.000000000029</v>
      </c>
      <c r="F5">
        <f t="shared" si="5"/>
        <v>103680</v>
      </c>
      <c r="G5">
        <f t="shared" si="6"/>
        <v>285610</v>
      </c>
      <c r="H5">
        <f t="shared" si="7"/>
        <v>121550.625</v>
      </c>
      <c r="I5"/>
      <c r="J5"/>
      <c r="K5"/>
      <c r="L5"/>
      <c r="M5">
        <v>30000</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row>
    <row r="6" spans="1:352" s="9" customFormat="1" x14ac:dyDescent="0.25">
      <c r="A6">
        <f t="shared" si="0"/>
        <v>52550.502505000004</v>
      </c>
      <c r="B6">
        <f t="shared" si="1"/>
        <v>55204.040160000004</v>
      </c>
      <c r="C6" s="3">
        <f t="shared" si="2"/>
        <v>57963.703714999996</v>
      </c>
      <c r="D6">
        <f t="shared" si="3"/>
        <v>63814.078125</v>
      </c>
      <c r="E6">
        <f t="shared" si="4"/>
        <v>80525.500000000044</v>
      </c>
      <c r="F6">
        <f t="shared" si="5"/>
        <v>124416</v>
      </c>
      <c r="G6">
        <f t="shared" si="6"/>
        <v>371293</v>
      </c>
      <c r="H6">
        <f t="shared" si="7"/>
        <v>127628.15625</v>
      </c>
      <c r="I6"/>
      <c r="J6"/>
      <c r="K6" s="33"/>
      <c r="L6"/>
      <c r="M6">
        <v>15000</v>
      </c>
      <c r="N6" t="s">
        <v>1512</v>
      </c>
      <c r="O6"/>
      <c r="P6"/>
      <c r="Q6"/>
      <c r="R6">
        <v>10000</v>
      </c>
      <c r="S6" s="3">
        <v>191000</v>
      </c>
      <c r="T6" s="3" t="s">
        <v>1733</v>
      </c>
      <c r="U6" s="3">
        <v>2</v>
      </c>
      <c r="V6" s="3" t="s">
        <v>1734</v>
      </c>
      <c r="W6" s="3">
        <v>18877</v>
      </c>
      <c r="X6" t="s">
        <v>1706</v>
      </c>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row>
    <row r="7" spans="1:352" s="9" customFormat="1" x14ac:dyDescent="0.25">
      <c r="A7">
        <f t="shared" si="0"/>
        <v>53076.007530050003</v>
      </c>
      <c r="B7">
        <f t="shared" si="1"/>
        <v>56308.120963200003</v>
      </c>
      <c r="C7" s="3">
        <f t="shared" si="2"/>
        <v>59702.614826450001</v>
      </c>
      <c r="D7">
        <f t="shared" si="3"/>
        <v>67004.782031249997</v>
      </c>
      <c r="E7">
        <f t="shared" si="4"/>
        <v>88578.050000000061</v>
      </c>
      <c r="F7">
        <f t="shared" si="5"/>
        <v>149299.19999999998</v>
      </c>
      <c r="G7">
        <f t="shared" si="6"/>
        <v>482680.9</v>
      </c>
      <c r="H7">
        <f t="shared" si="7"/>
        <v>134009.56406249999</v>
      </c>
      <c r="I7"/>
      <c r="J7"/>
      <c r="K7"/>
      <c r="L7"/>
      <c r="M7">
        <v>1200</v>
      </c>
      <c r="N7" t="s">
        <v>1741</v>
      </c>
      <c r="O7"/>
      <c r="P7"/>
      <c r="Q7"/>
      <c r="R7" s="2"/>
      <c r="S7" s="3">
        <v>13970</v>
      </c>
      <c r="T7" s="3" t="b">
        <v>1</v>
      </c>
      <c r="U7" s="3" t="s">
        <v>1690</v>
      </c>
      <c r="V7" s="3" t="s">
        <v>1691</v>
      </c>
      <c r="W7" s="3">
        <v>13743</v>
      </c>
      <c r="X7" s="3" t="s">
        <v>1706</v>
      </c>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row>
    <row r="8" spans="1:352" s="9" customFormat="1" x14ac:dyDescent="0.25">
      <c r="A8">
        <f t="shared" si="0"/>
        <v>53606.767605350506</v>
      </c>
      <c r="B8">
        <f t="shared" si="1"/>
        <v>57434.283382464004</v>
      </c>
      <c r="C8">
        <f t="shared" si="2"/>
        <v>61493.693271243501</v>
      </c>
      <c r="D8">
        <f t="shared" si="3"/>
        <v>70355.021132812501</v>
      </c>
      <c r="E8">
        <f t="shared" si="4"/>
        <v>97435.855000000069</v>
      </c>
      <c r="F8">
        <f t="shared" si="5"/>
        <v>179159.03999999998</v>
      </c>
      <c r="G8">
        <f t="shared" si="6"/>
        <v>627485.17000000004</v>
      </c>
      <c r="H8">
        <f t="shared" si="7"/>
        <v>140710.042265625</v>
      </c>
      <c r="I8"/>
      <c r="J8"/>
      <c r="K8"/>
      <c r="L8"/>
      <c r="M8">
        <v>10000</v>
      </c>
      <c r="N8" t="s">
        <v>1742</v>
      </c>
      <c r="O8"/>
      <c r="P8"/>
      <c r="Q8"/>
      <c r="R8" s="2"/>
      <c r="S8" s="3">
        <v>127131</v>
      </c>
      <c r="T8" s="3" t="s">
        <v>1692</v>
      </c>
      <c r="U8" s="3">
        <v>2</v>
      </c>
      <c r="V8" s="3" t="s">
        <v>1565</v>
      </c>
      <c r="W8" s="3">
        <v>19833</v>
      </c>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row>
    <row r="9" spans="1:352" s="9" customFormat="1" x14ac:dyDescent="0.25">
      <c r="A9">
        <f t="shared" si="0"/>
        <v>54142.835281404012</v>
      </c>
      <c r="B9">
        <f t="shared" si="1"/>
        <v>58582.969050113286</v>
      </c>
      <c r="C9">
        <f t="shared" si="2"/>
        <v>63338.504069380804</v>
      </c>
      <c r="D9">
        <f t="shared" si="3"/>
        <v>73872.772189453128</v>
      </c>
      <c r="E9">
        <f t="shared" si="4"/>
        <v>107179.44050000008</v>
      </c>
      <c r="F9">
        <f t="shared" si="5"/>
        <v>214990.84799999997</v>
      </c>
      <c r="G9">
        <f t="shared" si="6"/>
        <v>815730.72100000014</v>
      </c>
      <c r="H9">
        <f t="shared" si="7"/>
        <v>147745.54437890626</v>
      </c>
      <c r="I9"/>
      <c r="J9"/>
      <c r="K9"/>
      <c r="L9"/>
      <c r="M9">
        <v>10000</v>
      </c>
      <c r="N9" t="s">
        <v>1743</v>
      </c>
      <c r="O9"/>
      <c r="P9"/>
      <c r="Q9"/>
      <c r="R9"/>
      <c r="S9" s="3">
        <v>400000</v>
      </c>
      <c r="T9" s="3" t="s">
        <v>1564</v>
      </c>
      <c r="U9" s="3">
        <v>4.5</v>
      </c>
      <c r="V9" s="3" t="s">
        <v>1565</v>
      </c>
      <c r="W9" s="3">
        <v>11500</v>
      </c>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row>
    <row r="10" spans="1:352" s="9" customFormat="1" x14ac:dyDescent="0.25">
      <c r="A10">
        <f t="shared" si="0"/>
        <v>54684.263634218056</v>
      </c>
      <c r="B10">
        <f t="shared" si="1"/>
        <v>59754.628431115554</v>
      </c>
      <c r="C10">
        <f t="shared" si="2"/>
        <v>65238.659191462233</v>
      </c>
      <c r="D10">
        <f t="shared" si="3"/>
        <v>77566.41079892579</v>
      </c>
      <c r="E10">
        <f t="shared" si="4"/>
        <v>117897.3845500001</v>
      </c>
      <c r="F10">
        <f t="shared" si="5"/>
        <v>257989.01759999996</v>
      </c>
      <c r="G10">
        <f t="shared" si="6"/>
        <v>1060449.9373000001</v>
      </c>
      <c r="H10">
        <f t="shared" si="7"/>
        <v>155132.82159785158</v>
      </c>
      <c r="I10"/>
      <c r="J10"/>
      <c r="K10"/>
      <c r="L10"/>
      <c r="M10">
        <v>4000</v>
      </c>
      <c r="N10" t="s">
        <v>1744</v>
      </c>
      <c r="O10"/>
      <c r="P10"/>
      <c r="Q10"/>
      <c r="R10"/>
      <c r="S10" s="3">
        <v>1705000</v>
      </c>
      <c r="T10" s="3" t="s">
        <v>1509</v>
      </c>
      <c r="U10" s="3">
        <v>19</v>
      </c>
      <c r="V10" s="3" t="s">
        <v>1557</v>
      </c>
      <c r="W10" s="3">
        <v>63000</v>
      </c>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row>
    <row r="11" spans="1:352" s="9" customFormat="1" x14ac:dyDescent="0.25">
      <c r="A11">
        <f t="shared" si="0"/>
        <v>55231.106270560238</v>
      </c>
      <c r="B11">
        <f t="shared" si="1"/>
        <v>60949.720999737867</v>
      </c>
      <c r="C11">
        <f t="shared" si="2"/>
        <v>67195.818967206098</v>
      </c>
      <c r="D11">
        <f t="shared" si="3"/>
        <v>81444.73133887208</v>
      </c>
      <c r="E11">
        <f t="shared" si="4"/>
        <v>129687.12300500013</v>
      </c>
      <c r="F11">
        <f t="shared" si="5"/>
        <v>309586.82111999992</v>
      </c>
      <c r="G11">
        <f t="shared" si="6"/>
        <v>1378584.9184900003</v>
      </c>
      <c r="H11">
        <f t="shared" si="7"/>
        <v>162889.46267774416</v>
      </c>
      <c r="I11"/>
      <c r="J11"/>
      <c r="K11"/>
      <c r="L11"/>
      <c r="M11"/>
      <c r="N11"/>
      <c r="O11"/>
      <c r="P11"/>
      <c r="Q11"/>
      <c r="R11" s="2"/>
      <c r="S11" s="3">
        <v>136000</v>
      </c>
      <c r="T11" s="3" t="s">
        <v>1513</v>
      </c>
      <c r="U11" s="3">
        <v>1.9</v>
      </c>
      <c r="V11" s="3" t="s">
        <v>1516</v>
      </c>
      <c r="W11" s="3">
        <v>13000</v>
      </c>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row>
    <row r="12" spans="1:352" s="9" customFormat="1" x14ac:dyDescent="0.25">
      <c r="A12">
        <f t="shared" si="0"/>
        <v>55783.417333265839</v>
      </c>
      <c r="B12">
        <f t="shared" si="1"/>
        <v>62168.715419732624</v>
      </c>
      <c r="C12">
        <f t="shared" si="2"/>
        <v>69211.693536222287</v>
      </c>
      <c r="D12">
        <f t="shared" si="3"/>
        <v>85516.967905815691</v>
      </c>
      <c r="E12">
        <f t="shared" si="4"/>
        <v>142655.83530550016</v>
      </c>
      <c r="F12">
        <f t="shared" si="5"/>
        <v>371504.18534399988</v>
      </c>
      <c r="G12">
        <f t="shared" si="6"/>
        <v>1792160.3940370004</v>
      </c>
      <c r="H12">
        <f t="shared" si="7"/>
        <v>171033.93581163138</v>
      </c>
      <c r="I12"/>
      <c r="J12"/>
      <c r="K12"/>
      <c r="L12"/>
      <c r="M12"/>
      <c r="N12"/>
      <c r="O12"/>
      <c r="P12"/>
      <c r="Q12"/>
      <c r="R12"/>
      <c r="S12" s="3">
        <v>187000</v>
      </c>
      <c r="T12" s="3" t="s">
        <v>1704</v>
      </c>
      <c r="U12" s="3" t="s">
        <v>1705</v>
      </c>
      <c r="V12" s="3" t="s">
        <v>1516</v>
      </c>
      <c r="W12" s="3">
        <v>13200</v>
      </c>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row>
    <row r="13" spans="1:352" s="9" customFormat="1" x14ac:dyDescent="0.25">
      <c r="A13">
        <f t="shared" si="0"/>
        <v>56341.251506598499</v>
      </c>
      <c r="B13">
        <f t="shared" si="1"/>
        <v>63412.089728127277</v>
      </c>
      <c r="C13">
        <f t="shared" si="2"/>
        <v>71288.04434230896</v>
      </c>
      <c r="D13">
        <f t="shared" si="3"/>
        <v>89792.816301106475</v>
      </c>
      <c r="E13">
        <f t="shared" si="4"/>
        <v>156921.4188360502</v>
      </c>
      <c r="F13">
        <f t="shared" si="5"/>
        <v>445805.02241279982</v>
      </c>
      <c r="G13">
        <f t="shared" si="6"/>
        <v>2329808.5122481007</v>
      </c>
      <c r="H13">
        <f t="shared" si="7"/>
        <v>179585.63260221295</v>
      </c>
      <c r="I13"/>
      <c r="J13"/>
      <c r="K13"/>
      <c r="L13"/>
      <c r="M13"/>
      <c r="N13"/>
      <c r="O13"/>
      <c r="P13"/>
      <c r="Q13"/>
      <c r="R13" s="2"/>
      <c r="S13" s="3">
        <v>36000</v>
      </c>
      <c r="T13" s="3" t="s">
        <v>1687</v>
      </c>
      <c r="U13" s="3" t="s">
        <v>1689</v>
      </c>
      <c r="V13" s="3" t="s">
        <v>1688</v>
      </c>
      <c r="W13" s="3">
        <v>6000</v>
      </c>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row>
    <row r="14" spans="1:352" s="9" customFormat="1" x14ac:dyDescent="0.25">
      <c r="A14">
        <f t="shared" si="0"/>
        <v>56904.664021664481</v>
      </c>
      <c r="B14">
        <f t="shared" si="1"/>
        <v>64680.331522689827</v>
      </c>
      <c r="C14">
        <f t="shared" si="2"/>
        <v>73426.685672578227</v>
      </c>
      <c r="D14">
        <f t="shared" si="3"/>
        <v>94282.457116161808</v>
      </c>
      <c r="E14">
        <f t="shared" si="4"/>
        <v>172613.56071965524</v>
      </c>
      <c r="F14">
        <f t="shared" si="5"/>
        <v>534966.02689535974</v>
      </c>
      <c r="G14">
        <f t="shared" si="6"/>
        <v>3028751.0659225308</v>
      </c>
      <c r="H14">
        <f t="shared" si="7"/>
        <v>188564.91423232362</v>
      </c>
      <c r="I14"/>
      <c r="J14"/>
      <c r="K14"/>
      <c r="L14"/>
      <c r="M14"/>
      <c r="N14"/>
      <c r="O14"/>
      <c r="P14"/>
      <c r="Q14"/>
      <c r="R14" s="2">
        <v>18000</v>
      </c>
      <c r="S14" s="3">
        <v>78100</v>
      </c>
      <c r="T14" s="3" t="s">
        <v>1619</v>
      </c>
      <c r="U14" s="3">
        <v>0.75</v>
      </c>
      <c r="V14" s="3" t="s">
        <v>1516</v>
      </c>
      <c r="W14" s="3">
        <v>15895</v>
      </c>
      <c r="X14" s="3" t="s">
        <v>1706</v>
      </c>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row>
    <row r="15" spans="1:352" s="9" customFormat="1" x14ac:dyDescent="0.25">
      <c r="A15">
        <f t="shared" si="0"/>
        <v>57473.710661881123</v>
      </c>
      <c r="B15">
        <f t="shared" si="1"/>
        <v>65973.938153143623</v>
      </c>
      <c r="C15">
        <f t="shared" si="2"/>
        <v>75629.486242755578</v>
      </c>
      <c r="D15">
        <f t="shared" si="3"/>
        <v>98996.579971969899</v>
      </c>
      <c r="E15">
        <f t="shared" si="4"/>
        <v>189874.91679162078</v>
      </c>
      <c r="F15">
        <f t="shared" si="5"/>
        <v>641959.23227443162</v>
      </c>
      <c r="G15">
        <f t="shared" si="6"/>
        <v>3937376.3856992903</v>
      </c>
      <c r="H15">
        <f t="shared" si="7"/>
        <v>197993.1599439398</v>
      </c>
      <c r="I15"/>
      <c r="J15"/>
      <c r="K15"/>
      <c r="L15"/>
      <c r="M15"/>
      <c r="N15"/>
      <c r="O15"/>
      <c r="P15"/>
      <c r="Q15"/>
      <c r="R15"/>
      <c r="S15" s="3">
        <v>5175000</v>
      </c>
      <c r="T15" s="3" t="s">
        <v>1466</v>
      </c>
      <c r="U15" s="3">
        <v>54</v>
      </c>
      <c r="V15" s="3" t="s">
        <v>1515</v>
      </c>
      <c r="W15" s="3">
        <v>112000</v>
      </c>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row>
    <row r="16" spans="1:352" s="9" customFormat="1" x14ac:dyDescent="0.25">
      <c r="A16">
        <f t="shared" si="0"/>
        <v>58048.447768499937</v>
      </c>
      <c r="B16">
        <f t="shared" si="1"/>
        <v>67293.416916206494</v>
      </c>
      <c r="C16">
        <f t="shared" si="2"/>
        <v>77898.370830038242</v>
      </c>
      <c r="D16">
        <f t="shared" si="3"/>
        <v>103946.4089705684</v>
      </c>
      <c r="E16">
        <f t="shared" si="4"/>
        <v>208862.40847078289</v>
      </c>
      <c r="F16">
        <f t="shared" si="5"/>
        <v>770351.07872931787</v>
      </c>
      <c r="G16">
        <f t="shared" si="6"/>
        <v>5118589.3014090778</v>
      </c>
      <c r="H16">
        <f t="shared" si="7"/>
        <v>207892.8179411368</v>
      </c>
      <c r="I16"/>
      <c r="J16"/>
      <c r="K16"/>
      <c r="L16"/>
      <c r="M16"/>
      <c r="N16"/>
      <c r="O16"/>
      <c r="P16"/>
      <c r="Q16"/>
      <c r="R16"/>
      <c r="S16" s="3">
        <v>831000</v>
      </c>
      <c r="T16" s="3" t="s">
        <v>1511</v>
      </c>
      <c r="U16" s="3">
        <v>8.5</v>
      </c>
      <c r="V16" s="3" t="s">
        <v>1515</v>
      </c>
      <c r="W16" s="3">
        <v>37000</v>
      </c>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row>
    <row r="17" spans="1:352" s="9" customFormat="1" x14ac:dyDescent="0.25">
      <c r="A17">
        <f t="shared" si="0"/>
        <v>58628.932246184937</v>
      </c>
      <c r="B17">
        <f t="shared" si="1"/>
        <v>68639.285254530623</v>
      </c>
      <c r="C17">
        <f t="shared" si="2"/>
        <v>80235.321954939398</v>
      </c>
      <c r="D17">
        <f t="shared" si="3"/>
        <v>109143.72941909682</v>
      </c>
      <c r="E17">
        <f t="shared" si="4"/>
        <v>229748.64931786119</v>
      </c>
      <c r="F17">
        <f t="shared" si="5"/>
        <v>924421.29447518138</v>
      </c>
      <c r="G17">
        <f t="shared" si="6"/>
        <v>6654166.0918318015</v>
      </c>
      <c r="H17">
        <f t="shared" si="7"/>
        <v>218287.45883819365</v>
      </c>
      <c r="I17"/>
      <c r="J17"/>
      <c r="K17"/>
      <c r="L17"/>
      <c r="M17"/>
      <c r="N17"/>
      <c r="O17"/>
      <c r="P17"/>
      <c r="Q17"/>
      <c r="R17"/>
      <c r="S17" s="3">
        <v>142000</v>
      </c>
      <c r="T17" s="3" t="s">
        <v>1466</v>
      </c>
      <c r="U17" s="3">
        <v>1.4</v>
      </c>
      <c r="V17" s="3" t="s">
        <v>1515</v>
      </c>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row>
    <row r="18" spans="1:352" s="9" customFormat="1" x14ac:dyDescent="0.25">
      <c r="A18">
        <f t="shared" si="0"/>
        <v>59215.22156864679</v>
      </c>
      <c r="B18">
        <f t="shared" si="1"/>
        <v>70012.07095962124</v>
      </c>
      <c r="C18">
        <f t="shared" si="2"/>
        <v>82642.381613587582</v>
      </c>
      <c r="D18">
        <f t="shared" si="3"/>
        <v>114600.91589005166</v>
      </c>
      <c r="E18">
        <f t="shared" si="4"/>
        <v>252723.51424964733</v>
      </c>
      <c r="F18">
        <f t="shared" si="5"/>
        <v>1109305.5533702176</v>
      </c>
      <c r="G18">
        <f t="shared" si="6"/>
        <v>8650415.9193813428</v>
      </c>
      <c r="H18">
        <f t="shared" si="7"/>
        <v>229201.83178010333</v>
      </c>
      <c r="I18"/>
      <c r="J18"/>
      <c r="K18"/>
      <c r="L18"/>
      <c r="M18"/>
      <c r="N18"/>
      <c r="O18"/>
      <c r="P18"/>
      <c r="Q18"/>
      <c r="R18"/>
      <c r="S18"/>
      <c r="T18" t="s">
        <v>1466</v>
      </c>
      <c r="U18">
        <v>4</v>
      </c>
      <c r="V18" t="s">
        <v>1515</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row>
    <row r="19" spans="1:352" s="9" customFormat="1" x14ac:dyDescent="0.25">
      <c r="A19">
        <f t="shared" si="0"/>
        <v>59807.373784333256</v>
      </c>
      <c r="B19">
        <f t="shared" si="1"/>
        <v>71412.312378813673</v>
      </c>
      <c r="C19">
        <f t="shared" si="2"/>
        <v>85121.65306199521</v>
      </c>
      <c r="D19">
        <f t="shared" si="3"/>
        <v>120330.96168455425</v>
      </c>
      <c r="E19">
        <f t="shared" si="4"/>
        <v>277995.86567461205</v>
      </c>
      <c r="F19">
        <f t="shared" si="5"/>
        <v>1331166.664044261</v>
      </c>
      <c r="G19">
        <f t="shared" si="6"/>
        <v>11245540.695195746</v>
      </c>
      <c r="H19">
        <f t="shared" si="7"/>
        <v>240661.9233691085</v>
      </c>
      <c r="I19"/>
      <c r="J19"/>
      <c r="K19"/>
      <c r="L19"/>
      <c r="M19"/>
      <c r="N19"/>
      <c r="O19"/>
      <c r="P19"/>
      <c r="Q19"/>
      <c r="R19"/>
      <c r="S19"/>
      <c r="T19" t="s">
        <v>1466</v>
      </c>
      <c r="U19">
        <v>5</v>
      </c>
      <c r="V19" t="s">
        <v>1515</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row>
    <row r="20" spans="1:352" s="9" customFormat="1" x14ac:dyDescent="0.25">
      <c r="A20">
        <f t="shared" si="0"/>
        <v>60405.44752217659</v>
      </c>
      <c r="B20">
        <f t="shared" si="1"/>
        <v>72840.558626389946</v>
      </c>
      <c r="C20">
        <f t="shared" si="2"/>
        <v>87675.302653855062</v>
      </c>
      <c r="D20">
        <f t="shared" si="3"/>
        <v>126347.50976878197</v>
      </c>
      <c r="E20">
        <f t="shared" si="4"/>
        <v>305795.45224207331</v>
      </c>
      <c r="F20">
        <f t="shared" si="5"/>
        <v>1597399.9968531132</v>
      </c>
      <c r="G20">
        <f t="shared" si="6"/>
        <v>14619202.903754469</v>
      </c>
      <c r="H20">
        <f t="shared" si="7"/>
        <v>252695.01953756393</v>
      </c>
      <c r="I20"/>
      <c r="J20"/>
      <c r="K20"/>
      <c r="L20"/>
      <c r="M20"/>
      <c r="N20"/>
      <c r="O20"/>
      <c r="P20"/>
      <c r="Q20"/>
      <c r="R20"/>
      <c r="S20"/>
      <c r="T20" t="s">
        <v>1512</v>
      </c>
      <c r="U20">
        <v>11</v>
      </c>
      <c r="V20"/>
      <c r="W20"/>
      <c r="X20" t="s">
        <v>1706</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row>
    <row r="21" spans="1:352" s="9" customFormat="1" x14ac:dyDescent="0.25">
      <c r="A21">
        <f t="shared" si="0"/>
        <v>61009.501997398358</v>
      </c>
      <c r="B21">
        <f t="shared" si="1"/>
        <v>74297.369798917745</v>
      </c>
      <c r="C21">
        <f t="shared" si="2"/>
        <v>90305.56173347072</v>
      </c>
      <c r="D21">
        <f t="shared" si="3"/>
        <v>132664.88525722106</v>
      </c>
      <c r="E21">
        <f t="shared" si="4"/>
        <v>336374.99746628065</v>
      </c>
      <c r="F21">
        <f t="shared" si="5"/>
        <v>1916879.9962237356</v>
      </c>
      <c r="G21">
        <f t="shared" si="6"/>
        <v>19004963.774880812</v>
      </c>
      <c r="H21">
        <f t="shared" si="7"/>
        <v>265329.77051444212</v>
      </c>
      <c r="I21"/>
      <c r="J21"/>
      <c r="K21"/>
      <c r="L21"/>
      <c r="M21"/>
      <c r="N21"/>
      <c r="O21"/>
      <c r="P21"/>
      <c r="Q21"/>
      <c r="R21"/>
      <c r="S21" s="3">
        <v>280000</v>
      </c>
      <c r="T21" s="3" t="s">
        <v>1510</v>
      </c>
      <c r="U21" s="3">
        <v>3</v>
      </c>
      <c r="V21" s="3" t="s">
        <v>1514</v>
      </c>
      <c r="W21" s="3">
        <v>18000</v>
      </c>
      <c r="X21" s="3"/>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row>
    <row r="22" spans="1:352" s="9" customFormat="1" x14ac:dyDescent="0.25">
      <c r="A22">
        <f t="shared" si="0"/>
        <v>61619.59701737234</v>
      </c>
      <c r="B22">
        <f t="shared" si="1"/>
        <v>75783.317194896095</v>
      </c>
      <c r="C22">
        <f t="shared" si="2"/>
        <v>93014.728585474848</v>
      </c>
      <c r="D22">
        <f t="shared" si="3"/>
        <v>139298.12952008212</v>
      </c>
      <c r="E22">
        <f t="shared" si="4"/>
        <v>370012.49721290875</v>
      </c>
      <c r="F22">
        <f t="shared" si="5"/>
        <v>2300255.9954684828</v>
      </c>
      <c r="G22">
        <f t="shared" si="6"/>
        <v>24706452.907345057</v>
      </c>
      <c r="H22">
        <f t="shared" si="7"/>
        <v>278596.25904016424</v>
      </c>
      <c r="I22"/>
      <c r="J22"/>
      <c r="K22"/>
      <c r="L22"/>
      <c r="M22"/>
      <c r="N22"/>
      <c r="O22"/>
      <c r="P22"/>
      <c r="Q22"/>
      <c r="R22" s="2"/>
      <c r="S22" s="3">
        <v>63800</v>
      </c>
      <c r="T22" s="3" t="s">
        <v>1699</v>
      </c>
      <c r="U22" s="3" t="s">
        <v>1700</v>
      </c>
      <c r="V22" s="3" t="s">
        <v>1701</v>
      </c>
      <c r="W22" s="3">
        <v>10000</v>
      </c>
      <c r="X22" s="3"/>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row>
    <row r="23" spans="1:352" s="9" customFormat="1" x14ac:dyDescent="0.25">
      <c r="A23">
        <f t="shared" si="0"/>
        <v>62235.792987546061</v>
      </c>
      <c r="B23">
        <f t="shared" si="1"/>
        <v>77298.983538794026</v>
      </c>
      <c r="C23">
        <f t="shared" si="2"/>
        <v>95805.170443039096</v>
      </c>
      <c r="D23">
        <f t="shared" si="3"/>
        <v>146263.03599608623</v>
      </c>
      <c r="E23">
        <f t="shared" si="4"/>
        <v>407013.74693419965</v>
      </c>
      <c r="F23">
        <f t="shared" si="5"/>
        <v>2760307.1945621795</v>
      </c>
      <c r="G23">
        <f t="shared" si="6"/>
        <v>32118388.779548574</v>
      </c>
      <c r="H23">
        <f t="shared" si="7"/>
        <v>292526.07199217245</v>
      </c>
      <c r="I23"/>
      <c r="J23"/>
      <c r="K23"/>
      <c r="L23"/>
      <c r="M23" t="s">
        <v>1558</v>
      </c>
      <c r="N23">
        <v>251300</v>
      </c>
      <c r="O23"/>
      <c r="P23"/>
      <c r="Q23"/>
      <c r="R23"/>
      <c r="S23" s="3">
        <v>300000</v>
      </c>
      <c r="T23" s="3" t="s">
        <v>1732</v>
      </c>
      <c r="U23" s="3">
        <v>3</v>
      </c>
      <c r="V23" s="3" t="s">
        <v>1514</v>
      </c>
      <c r="W23" s="3">
        <v>17462</v>
      </c>
      <c r="X23" s="3">
        <v>16162</v>
      </c>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row>
    <row r="24" spans="1:352" s="9" customFormat="1" x14ac:dyDescent="0.25">
      <c r="A24">
        <f t="shared" si="0"/>
        <v>62858.150917421524</v>
      </c>
      <c r="B24">
        <f t="shared" si="1"/>
        <v>78844.963209569905</v>
      </c>
      <c r="C24">
        <f t="shared" si="2"/>
        <v>98679.325556330266</v>
      </c>
      <c r="D24">
        <f t="shared" si="3"/>
        <v>153576.18779589055</v>
      </c>
      <c r="E24">
        <f t="shared" si="4"/>
        <v>447715.12162761966</v>
      </c>
      <c r="F24">
        <f t="shared" si="5"/>
        <v>3312368.6334746154</v>
      </c>
      <c r="G24">
        <f t="shared" si="6"/>
        <v>41753905.413413145</v>
      </c>
      <c r="H24">
        <f t="shared" si="7"/>
        <v>307152.37559178111</v>
      </c>
      <c r="I24"/>
      <c r="J24"/>
      <c r="K24"/>
      <c r="L24"/>
      <c r="M24"/>
      <c r="N24">
        <v>3015600</v>
      </c>
      <c r="O24"/>
      <c r="P24"/>
      <c r="Q24"/>
      <c r="R24"/>
      <c r="S24" s="3"/>
      <c r="T24" s="3"/>
      <c r="U24" s="3"/>
      <c r="V24" s="3"/>
      <c r="W24" s="3"/>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row>
    <row r="25" spans="1:352" s="9" customFormat="1" x14ac:dyDescent="0.25">
      <c r="A25">
        <f t="shared" si="0"/>
        <v>63486.732426595743</v>
      </c>
      <c r="B25">
        <f t="shared" si="1"/>
        <v>80421.862473761299</v>
      </c>
      <c r="C25">
        <f t="shared" si="2"/>
        <v>101639.70532302017</v>
      </c>
      <c r="D25">
        <f t="shared" si="3"/>
        <v>161254.99718568509</v>
      </c>
      <c r="E25">
        <f t="shared" si="4"/>
        <v>492486.63379038166</v>
      </c>
      <c r="F25">
        <f t="shared" si="5"/>
        <v>3974842.3601695383</v>
      </c>
      <c r="G25">
        <f t="shared" si="6"/>
        <v>54280077.037437089</v>
      </c>
      <c r="H25">
        <f t="shared" si="7"/>
        <v>322509.99437137018</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row>
    <row r="26" spans="1:352" s="9" customFormat="1" x14ac:dyDescent="0.25">
      <c r="A26">
        <f t="shared" si="0"/>
        <v>64121.5997508617</v>
      </c>
      <c r="B26">
        <f t="shared" si="1"/>
        <v>82030.299723236531</v>
      </c>
      <c r="C26">
        <f t="shared" si="2"/>
        <v>104688.89648271078</v>
      </c>
      <c r="D26">
        <f t="shared" si="3"/>
        <v>169317.74704496935</v>
      </c>
      <c r="E26">
        <f t="shared" si="4"/>
        <v>541735.29716941982</v>
      </c>
      <c r="F26">
        <f t="shared" si="5"/>
        <v>4769810.832203446</v>
      </c>
      <c r="G26">
        <f t="shared" si="6"/>
        <v>70564100.148668215</v>
      </c>
      <c r="H26">
        <f t="shared" si="7"/>
        <v>338635.4940899387</v>
      </c>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row>
    <row r="27" spans="1:352" s="9" customFormat="1" x14ac:dyDescent="0.25">
      <c r="A27">
        <f t="shared" si="0"/>
        <v>64762.815748370318</v>
      </c>
      <c r="B27">
        <f t="shared" si="1"/>
        <v>83670.905717701258</v>
      </c>
      <c r="C27">
        <f t="shared" si="2"/>
        <v>107829.56337719211</v>
      </c>
      <c r="D27">
        <f t="shared" si="3"/>
        <v>177783.63439721783</v>
      </c>
      <c r="E27">
        <f t="shared" si="4"/>
        <v>595908.82688636181</v>
      </c>
      <c r="F27">
        <f t="shared" si="5"/>
        <v>5723772.998644135</v>
      </c>
      <c r="G27">
        <f t="shared" si="6"/>
        <v>91733330.193268687</v>
      </c>
      <c r="H27">
        <f t="shared" si="7"/>
        <v>355567.26879443566</v>
      </c>
      <c r="I27"/>
      <c r="J27"/>
      <c r="K27"/>
      <c r="L27"/>
      <c r="M27"/>
      <c r="N27">
        <v>1432410</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row>
    <row r="28" spans="1:352" s="9" customFormat="1" x14ac:dyDescent="0.25">
      <c r="A28">
        <f t="shared" si="0"/>
        <v>65410.443905854023</v>
      </c>
      <c r="B28">
        <f t="shared" si="1"/>
        <v>85344.323832055292</v>
      </c>
      <c r="C28">
        <f t="shared" si="2"/>
        <v>111064.45027850788</v>
      </c>
      <c r="D28">
        <f t="shared" si="3"/>
        <v>186672.81611707874</v>
      </c>
      <c r="E28">
        <f t="shared" si="4"/>
        <v>655499.70957499801</v>
      </c>
      <c r="F28">
        <f t="shared" si="5"/>
        <v>6868527.5983729614</v>
      </c>
      <c r="G28">
        <f t="shared" si="6"/>
        <v>119253329.2512493</v>
      </c>
      <c r="H28">
        <f t="shared" si="7"/>
        <v>373345.63223415747</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row>
    <row r="29" spans="1:352" s="9" customFormat="1" x14ac:dyDescent="0.25">
      <c r="A29">
        <f t="shared" ref="A29:A92" si="8">A28*1.01</f>
        <v>66064.54834491256</v>
      </c>
      <c r="B29">
        <f t="shared" ref="B29:B92" si="9">B28*1.02</f>
        <v>87051.210308696405</v>
      </c>
      <c r="C29">
        <f t="shared" ref="C29:C92" si="10">C28*1.03</f>
        <v>114396.38378686312</v>
      </c>
      <c r="D29">
        <f t="shared" ref="D29:D92" si="11">D28*1.05</f>
        <v>196006.45692293267</v>
      </c>
      <c r="E29">
        <f t="shared" ref="E29:E92" si="12">E28*1.1</f>
        <v>721049.68053249782</v>
      </c>
      <c r="F29">
        <f t="shared" ref="F29:F92" si="13">F28*1.2</f>
        <v>8242233.1180475531</v>
      </c>
      <c r="G29">
        <f t="shared" ref="G29:G92" si="14">G28*1.3</f>
        <v>155029328.02662408</v>
      </c>
      <c r="H29">
        <f t="shared" si="7"/>
        <v>392012.91384586535</v>
      </c>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row>
    <row r="30" spans="1:352" s="9" customFormat="1" x14ac:dyDescent="0.25">
      <c r="A30">
        <f t="shared" si="8"/>
        <v>66725.193828361691</v>
      </c>
      <c r="B30">
        <f t="shared" si="9"/>
        <v>88792.234514870332</v>
      </c>
      <c r="C30">
        <f t="shared" si="10"/>
        <v>117828.27530046902</v>
      </c>
      <c r="D30">
        <f t="shared" si="11"/>
        <v>205806.77976907932</v>
      </c>
      <c r="E30">
        <f t="shared" si="12"/>
        <v>793154.64858574769</v>
      </c>
      <c r="F30">
        <f t="shared" si="13"/>
        <v>9890679.7416570634</v>
      </c>
      <c r="G30">
        <f t="shared" si="14"/>
        <v>201538126.43461132</v>
      </c>
      <c r="H30">
        <f t="shared" si="7"/>
        <v>411613.55953815865</v>
      </c>
      <c r="I30"/>
      <c r="J30"/>
      <c r="K30"/>
      <c r="L30"/>
      <c r="M30"/>
      <c r="N30">
        <v>3070000</v>
      </c>
      <c r="O30"/>
      <c r="P30"/>
      <c r="Q30"/>
      <c r="R30"/>
      <c r="S30"/>
      <c r="T30"/>
      <c r="U30"/>
      <c r="V30"/>
      <c r="W30" s="6"/>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row>
    <row r="31" spans="1:352" s="9" customFormat="1" x14ac:dyDescent="0.25">
      <c r="A31">
        <f t="shared" si="8"/>
        <v>67392.445766645309</v>
      </c>
      <c r="B31">
        <f t="shared" si="9"/>
        <v>90568.079205167742</v>
      </c>
      <c r="C31">
        <f t="shared" si="10"/>
        <v>121363.12355948309</v>
      </c>
      <c r="D31">
        <f t="shared" si="11"/>
        <v>216097.11875753329</v>
      </c>
      <c r="E31">
        <f t="shared" si="12"/>
        <v>872470.11344432249</v>
      </c>
      <c r="F31">
        <f t="shared" si="13"/>
        <v>11868815.689988475</v>
      </c>
      <c r="G31">
        <f t="shared" si="14"/>
        <v>261999564.36499473</v>
      </c>
      <c r="H31">
        <f t="shared" si="7"/>
        <v>432194.23751506658</v>
      </c>
      <c r="I31"/>
      <c r="J31"/>
      <c r="K31"/>
      <c r="L31"/>
      <c r="M31"/>
      <c r="N31"/>
      <c r="O31"/>
      <c r="P31"/>
      <c r="Q31"/>
      <c r="R31"/>
      <c r="S31"/>
      <c r="T31"/>
      <c r="U31" t="s">
        <v>1730</v>
      </c>
      <c r="V31" t="s">
        <v>1731</v>
      </c>
      <c r="W31" s="6"/>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row>
    <row r="32" spans="1:352" s="9" customFormat="1" x14ac:dyDescent="0.25">
      <c r="A32">
        <f t="shared" si="8"/>
        <v>68066.370224311759</v>
      </c>
      <c r="B32">
        <f t="shared" si="9"/>
        <v>92379.440789271102</v>
      </c>
      <c r="C32">
        <f t="shared" si="10"/>
        <v>125004.01726626759</v>
      </c>
      <c r="D32">
        <f t="shared" si="11"/>
        <v>226901.97469540997</v>
      </c>
      <c r="E32">
        <f t="shared" si="12"/>
        <v>959717.12478875485</v>
      </c>
      <c r="F32">
        <f t="shared" si="13"/>
        <v>14242578.82798617</v>
      </c>
      <c r="G32">
        <f t="shared" si="14"/>
        <v>340599433.67449319</v>
      </c>
      <c r="H32">
        <f t="shared" si="7"/>
        <v>453803.94939081994</v>
      </c>
      <c r="I32"/>
      <c r="J32"/>
      <c r="K32"/>
      <c r="L32"/>
      <c r="M32"/>
      <c r="N32"/>
      <c r="O32"/>
      <c r="P32"/>
      <c r="Q32"/>
      <c r="R32"/>
      <c r="S32"/>
      <c r="T32" t="s">
        <v>1727</v>
      </c>
      <c r="U32">
        <v>5300000</v>
      </c>
      <c r="V32">
        <v>113000</v>
      </c>
      <c r="W32" s="6"/>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row>
    <row r="33" spans="1:352" s="9" customFormat="1" x14ac:dyDescent="0.25">
      <c r="A33">
        <f t="shared" si="8"/>
        <v>68747.033926554883</v>
      </c>
      <c r="B33">
        <f t="shared" si="9"/>
        <v>94227.029605056523</v>
      </c>
      <c r="C33">
        <f t="shared" si="10"/>
        <v>128754.13778425562</v>
      </c>
      <c r="D33">
        <f t="shared" si="11"/>
        <v>238247.07343018046</v>
      </c>
      <c r="E33">
        <f t="shared" si="12"/>
        <v>1055688.8372676305</v>
      </c>
      <c r="F33">
        <f t="shared" si="13"/>
        <v>17091094.593583401</v>
      </c>
      <c r="G33">
        <f t="shared" si="14"/>
        <v>442779263.77684116</v>
      </c>
      <c r="H33">
        <f t="shared" si="7"/>
        <v>476494.14686036092</v>
      </c>
      <c r="I33"/>
      <c r="J33"/>
      <c r="K33"/>
      <c r="L33"/>
      <c r="M33"/>
      <c r="N33"/>
      <c r="O33"/>
      <c r="P33"/>
      <c r="Q33"/>
      <c r="R33"/>
      <c r="S33"/>
      <c r="T33" t="s">
        <v>1728</v>
      </c>
      <c r="U33" s="54">
        <v>856755</v>
      </c>
      <c r="V33" s="54">
        <v>33003</v>
      </c>
      <c r="W33" s="6"/>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row>
    <row r="34" spans="1:352" s="9" customFormat="1" x14ac:dyDescent="0.25">
      <c r="A34">
        <f t="shared" si="8"/>
        <v>69434.504265820433</v>
      </c>
      <c r="B34">
        <f t="shared" si="9"/>
        <v>96111.570197157649</v>
      </c>
      <c r="C34">
        <f t="shared" si="10"/>
        <v>132616.7619177833</v>
      </c>
      <c r="D34">
        <f t="shared" si="11"/>
        <v>250159.42710168951</v>
      </c>
      <c r="E34">
        <f t="shared" si="12"/>
        <v>1161257.7209943936</v>
      </c>
      <c r="F34">
        <f t="shared" si="13"/>
        <v>20509313.512300082</v>
      </c>
      <c r="G34">
        <f t="shared" si="14"/>
        <v>575613042.90989351</v>
      </c>
      <c r="H34">
        <f t="shared" si="7"/>
        <v>500318.85420337901</v>
      </c>
      <c r="I34"/>
      <c r="J34"/>
      <c r="K34"/>
      <c r="L34"/>
      <c r="M34"/>
      <c r="N34"/>
      <c r="O34"/>
      <c r="P34"/>
      <c r="Q34"/>
      <c r="R34"/>
      <c r="S34"/>
      <c r="T34" t="s">
        <v>1729</v>
      </c>
      <c r="U34">
        <v>1755272</v>
      </c>
      <c r="V34">
        <v>62496</v>
      </c>
      <c r="W34" s="6"/>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row>
    <row r="35" spans="1:352" s="9" customFormat="1" ht="15.75" x14ac:dyDescent="0.25">
      <c r="A35">
        <f t="shared" si="8"/>
        <v>70128.849308478631</v>
      </c>
      <c r="B35">
        <f t="shared" si="9"/>
        <v>98033.8016011008</v>
      </c>
      <c r="C35">
        <f t="shared" si="10"/>
        <v>136595.26477531681</v>
      </c>
      <c r="D35">
        <f t="shared" si="11"/>
        <v>262667.39845677401</v>
      </c>
      <c r="E35">
        <f t="shared" si="12"/>
        <v>1277383.4930938331</v>
      </c>
      <c r="F35">
        <f t="shared" si="13"/>
        <v>24611176.214760099</v>
      </c>
      <c r="G35">
        <f t="shared" si="14"/>
        <v>748296955.78286159</v>
      </c>
      <c r="H35">
        <f t="shared" si="7"/>
        <v>525334.79691354802</v>
      </c>
      <c r="I35"/>
      <c r="J35"/>
      <c r="K35"/>
      <c r="L35"/>
      <c r="M35"/>
      <c r="N35"/>
      <c r="O35"/>
      <c r="P35"/>
      <c r="Q35" s="53">
        <v>1193423.1299999999</v>
      </c>
      <c r="R35" s="3" t="s">
        <v>1713</v>
      </c>
      <c r="S35"/>
      <c r="T35" t="b">
        <v>1</v>
      </c>
      <c r="U35">
        <v>27650</v>
      </c>
      <c r="V35">
        <v>13743</v>
      </c>
      <c r="W35"/>
      <c r="X35"/>
      <c r="Y35" s="4"/>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row>
    <row r="36" spans="1:352" s="9" customFormat="1" x14ac:dyDescent="0.25">
      <c r="A36">
        <f t="shared" si="8"/>
        <v>70830.137801563425</v>
      </c>
      <c r="B36">
        <f t="shared" si="9"/>
        <v>99994.47763312282</v>
      </c>
      <c r="C36">
        <f t="shared" si="10"/>
        <v>140693.12271857631</v>
      </c>
      <c r="D36">
        <f t="shared" si="11"/>
        <v>275800.76837961271</v>
      </c>
      <c r="E36">
        <f t="shared" si="12"/>
        <v>1405121.8424032165</v>
      </c>
      <c r="F36">
        <f t="shared" si="13"/>
        <v>29533411.457712118</v>
      </c>
      <c r="G36">
        <f t="shared" si="14"/>
        <v>972786042.5177201</v>
      </c>
      <c r="H36">
        <f t="shared" si="7"/>
        <v>551601.53675922542</v>
      </c>
      <c r="I36"/>
      <c r="J36"/>
      <c r="K36"/>
      <c r="L36">
        <v>150</v>
      </c>
      <c r="M36"/>
      <c r="N36"/>
      <c r="O36"/>
      <c r="P36"/>
      <c r="Q36">
        <v>300000</v>
      </c>
      <c r="R36" s="3" t="s">
        <v>1714</v>
      </c>
      <c r="S36"/>
      <c r="T36" t="s">
        <v>1692</v>
      </c>
      <c r="U36">
        <v>163323</v>
      </c>
      <c r="V36">
        <v>19833</v>
      </c>
      <c r="W36"/>
      <c r="X36"/>
      <c r="Y36" s="4"/>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row>
    <row r="37" spans="1:352" s="9" customFormat="1" x14ac:dyDescent="0.25">
      <c r="A37">
        <f t="shared" si="8"/>
        <v>71538.439179579058</v>
      </c>
      <c r="B37">
        <f t="shared" si="9"/>
        <v>101994.36718578528</v>
      </c>
      <c r="C37">
        <f t="shared" si="10"/>
        <v>144913.9164001336</v>
      </c>
      <c r="D37">
        <f t="shared" si="11"/>
        <v>289590.80679859337</v>
      </c>
      <c r="E37">
        <f t="shared" si="12"/>
        <v>1545634.0266435384</v>
      </c>
      <c r="F37">
        <f t="shared" si="13"/>
        <v>35440093.74925454</v>
      </c>
      <c r="G37">
        <f t="shared" si="14"/>
        <v>1264621855.2730362</v>
      </c>
      <c r="H37">
        <f t="shared" si="7"/>
        <v>579181.61359718675</v>
      </c>
      <c r="I37"/>
      <c r="J37"/>
      <c r="K37"/>
      <c r="L37">
        <v>50</v>
      </c>
      <c r="M37" t="s">
        <v>1737</v>
      </c>
      <c r="N37"/>
      <c r="O37"/>
      <c r="P37"/>
      <c r="Q37">
        <v>75000</v>
      </c>
      <c r="R37" s="3" t="s">
        <v>1715</v>
      </c>
      <c r="S37"/>
      <c r="T37" t="s">
        <v>1564</v>
      </c>
      <c r="U37">
        <v>419538</v>
      </c>
      <c r="V37">
        <v>11369</v>
      </c>
      <c r="W37"/>
      <c r="X37"/>
      <c r="Y37" s="4"/>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row>
    <row r="38" spans="1:352" s="9" customFormat="1" x14ac:dyDescent="0.25">
      <c r="A38">
        <f t="shared" si="8"/>
        <v>72253.823571374844</v>
      </c>
      <c r="B38">
        <f t="shared" si="9"/>
        <v>104034.25452950098</v>
      </c>
      <c r="C38">
        <f t="shared" si="10"/>
        <v>149261.33389213763</v>
      </c>
      <c r="D38">
        <f t="shared" si="11"/>
        <v>304070.34713852307</v>
      </c>
      <c r="E38">
        <f t="shared" si="12"/>
        <v>1700197.4293078925</v>
      </c>
      <c r="F38">
        <f t="shared" si="13"/>
        <v>42528112.499105446</v>
      </c>
      <c r="G38">
        <f t="shared" si="14"/>
        <v>1644008411.8549471</v>
      </c>
      <c r="H38">
        <f t="shared" si="7"/>
        <v>608140.69427704613</v>
      </c>
      <c r="I38"/>
      <c r="J38"/>
      <c r="K38"/>
      <c r="L38">
        <v>30</v>
      </c>
      <c r="M38"/>
      <c r="N38"/>
      <c r="O38"/>
      <c r="P38"/>
      <c r="Q38">
        <v>475000</v>
      </c>
      <c r="R38" s="3" t="s">
        <v>1716</v>
      </c>
      <c r="S38"/>
      <c r="T38" t="s">
        <v>1720</v>
      </c>
      <c r="U38">
        <v>153283.39000000001</v>
      </c>
      <c r="V38">
        <v>12492</v>
      </c>
      <c r="W38"/>
      <c r="X38"/>
      <c r="Y38"/>
      <c r="Z38" s="4"/>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row>
    <row r="39" spans="1:352" s="9" customFormat="1" x14ac:dyDescent="0.25">
      <c r="A39">
        <f t="shared" si="8"/>
        <v>72976.361807088586</v>
      </c>
      <c r="B39">
        <f t="shared" si="9"/>
        <v>106114.939620091</v>
      </c>
      <c r="C39">
        <f t="shared" si="10"/>
        <v>153739.17390890175</v>
      </c>
      <c r="D39">
        <f t="shared" si="11"/>
        <v>319273.86449544923</v>
      </c>
      <c r="E39">
        <f t="shared" si="12"/>
        <v>1870217.1722386819</v>
      </c>
      <c r="F39">
        <f t="shared" si="13"/>
        <v>51033734.998926535</v>
      </c>
      <c r="G39">
        <f t="shared" si="14"/>
        <v>2137210935.4114313</v>
      </c>
      <c r="H39">
        <f t="shared" si="7"/>
        <v>638547.72899089847</v>
      </c>
      <c r="I39"/>
      <c r="J39"/>
      <c r="K39"/>
      <c r="L39">
        <v>49</v>
      </c>
      <c r="M39" t="s">
        <v>1738</v>
      </c>
      <c r="N39"/>
      <c r="O39"/>
      <c r="P39"/>
      <c r="Q39">
        <v>100000</v>
      </c>
      <c r="R39" s="3" t="s">
        <v>1717</v>
      </c>
      <c r="S39"/>
      <c r="T39" t="s">
        <v>1721</v>
      </c>
      <c r="U39">
        <v>197184</v>
      </c>
      <c r="V39">
        <v>13146</v>
      </c>
      <c r="W39"/>
      <c r="X39"/>
      <c r="Y39"/>
      <c r="Z39" s="4"/>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row>
    <row r="40" spans="1:352" s="9" customFormat="1" x14ac:dyDescent="0.25">
      <c r="A40">
        <f t="shared" si="8"/>
        <v>73706.125425159466</v>
      </c>
      <c r="B40">
        <f t="shared" si="9"/>
        <v>108237.23841249282</v>
      </c>
      <c r="C40">
        <f t="shared" si="10"/>
        <v>158351.34912616882</v>
      </c>
      <c r="D40">
        <f t="shared" si="11"/>
        <v>335237.5577202217</v>
      </c>
      <c r="E40">
        <f t="shared" si="12"/>
        <v>2057238.8894625504</v>
      </c>
      <c r="F40">
        <f t="shared" si="13"/>
        <v>61240481.998711839</v>
      </c>
      <c r="G40">
        <f t="shared" si="14"/>
        <v>2778374216.0348606</v>
      </c>
      <c r="H40">
        <f t="shared" si="7"/>
        <v>670475.11544044339</v>
      </c>
      <c r="I40"/>
      <c r="J40"/>
      <c r="K40"/>
      <c r="L40">
        <v>50</v>
      </c>
      <c r="M40" t="s">
        <v>1739</v>
      </c>
      <c r="N40"/>
      <c r="O40"/>
      <c r="P40"/>
      <c r="Q40">
        <v>400000</v>
      </c>
      <c r="R40" s="3" t="s">
        <v>1718</v>
      </c>
      <c r="S40"/>
      <c r="T40" t="s">
        <v>1722</v>
      </c>
      <c r="U40">
        <v>31903</v>
      </c>
      <c r="V40">
        <v>3899</v>
      </c>
      <c r="W40"/>
      <c r="X40"/>
      <c r="Y40"/>
      <c r="Z40" s="4"/>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row>
    <row r="41" spans="1:352" s="9" customFormat="1" x14ac:dyDescent="0.25">
      <c r="A41">
        <f t="shared" si="8"/>
        <v>74443.186679411054</v>
      </c>
      <c r="B41">
        <f t="shared" si="9"/>
        <v>110401.98318074268</v>
      </c>
      <c r="C41">
        <f t="shared" si="10"/>
        <v>163101.88959995389</v>
      </c>
      <c r="D41">
        <f t="shared" si="11"/>
        <v>351999.43560623279</v>
      </c>
      <c r="E41">
        <f t="shared" si="12"/>
        <v>2262962.7784088058</v>
      </c>
      <c r="F41">
        <f t="shared" si="13"/>
        <v>73488578.398454204</v>
      </c>
      <c r="G41">
        <f t="shared" si="14"/>
        <v>3611886480.8453188</v>
      </c>
      <c r="H41">
        <f t="shared" si="7"/>
        <v>703998.87121246557</v>
      </c>
      <c r="I41"/>
      <c r="J41"/>
      <c r="K41"/>
      <c r="L41">
        <v>100</v>
      </c>
      <c r="M41" t="s">
        <v>1740</v>
      </c>
      <c r="N41"/>
      <c r="O41"/>
      <c r="P41"/>
      <c r="Q41">
        <v>200000</v>
      </c>
      <c r="R41" s="3" t="s">
        <v>1719</v>
      </c>
      <c r="S41"/>
      <c r="T41" t="s">
        <v>1723</v>
      </c>
      <c r="U41">
        <v>57990.71</v>
      </c>
      <c r="V41">
        <v>15894.98</v>
      </c>
      <c r="W41"/>
      <c r="X41"/>
      <c r="Y41"/>
      <c r="Z41" s="4"/>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row>
    <row r="42" spans="1:352" s="9" customFormat="1" x14ac:dyDescent="0.25">
      <c r="A42">
        <f t="shared" si="8"/>
        <v>75187.618546205165</v>
      </c>
      <c r="B42">
        <f t="shared" si="9"/>
        <v>112610.02284435753</v>
      </c>
      <c r="C42">
        <f t="shared" si="10"/>
        <v>167994.94628795251</v>
      </c>
      <c r="D42">
        <f t="shared" si="11"/>
        <v>369599.40738654445</v>
      </c>
      <c r="E42">
        <f t="shared" si="12"/>
        <v>2489259.0562496865</v>
      </c>
      <c r="F42">
        <f t="shared" si="13"/>
        <v>88186294.078145042</v>
      </c>
      <c r="G42">
        <f t="shared" si="14"/>
        <v>4695452425.0989141</v>
      </c>
      <c r="H42">
        <f t="shared" si="7"/>
        <v>739198.8147730889</v>
      </c>
      <c r="I42"/>
      <c r="J42"/>
      <c r="K42"/>
      <c r="L42"/>
      <c r="M42"/>
      <c r="N42"/>
      <c r="O42"/>
      <c r="P42"/>
      <c r="Q42"/>
      <c r="R42"/>
      <c r="S42"/>
      <c r="T42" t="s">
        <v>1724</v>
      </c>
      <c r="U42" s="55">
        <v>144019</v>
      </c>
      <c r="V42" s="55">
        <v>4007</v>
      </c>
      <c r="W42"/>
      <c r="X42"/>
      <c r="Y42"/>
      <c r="Z42" s="4"/>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row>
    <row r="43" spans="1:352" s="9" customFormat="1" x14ac:dyDescent="0.25">
      <c r="A43">
        <f t="shared" si="8"/>
        <v>75939.494731667219</v>
      </c>
      <c r="B43">
        <f t="shared" si="9"/>
        <v>114862.22330124468</v>
      </c>
      <c r="C43">
        <f t="shared" si="10"/>
        <v>173034.79467659109</v>
      </c>
      <c r="D43">
        <f t="shared" si="11"/>
        <v>388079.37775587168</v>
      </c>
      <c r="E43">
        <f t="shared" si="12"/>
        <v>2738184.9618746554</v>
      </c>
      <c r="F43">
        <f t="shared" si="13"/>
        <v>105823552.89377405</v>
      </c>
      <c r="G43">
        <f t="shared" si="14"/>
        <v>6104088152.6285887</v>
      </c>
      <c r="H43">
        <f t="shared" si="7"/>
        <v>776158.75551174337</v>
      </c>
      <c r="I43"/>
      <c r="J43"/>
      <c r="K43"/>
      <c r="L43"/>
      <c r="M43"/>
      <c r="N43"/>
      <c r="O43"/>
      <c r="P43"/>
      <c r="Q43"/>
      <c r="R43"/>
      <c r="S43"/>
      <c r="T43" t="s">
        <v>1725</v>
      </c>
      <c r="U43">
        <v>274934.93</v>
      </c>
      <c r="V43">
        <v>18837.53</v>
      </c>
      <c r="W43"/>
      <c r="X43"/>
      <c r="Y43" s="4"/>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row>
    <row r="44" spans="1:352" s="9" customFormat="1" x14ac:dyDescent="0.25">
      <c r="A44">
        <f t="shared" si="8"/>
        <v>76698.889678983891</v>
      </c>
      <c r="B44">
        <f t="shared" si="9"/>
        <v>117159.46776726958</v>
      </c>
      <c r="C44">
        <f t="shared" si="10"/>
        <v>178225.83851688882</v>
      </c>
      <c r="D44">
        <f t="shared" si="11"/>
        <v>407483.34664366528</v>
      </c>
      <c r="E44">
        <f t="shared" si="12"/>
        <v>3012003.4580621212</v>
      </c>
      <c r="F44">
        <f t="shared" si="13"/>
        <v>126988263.47252885</v>
      </c>
      <c r="G44">
        <f t="shared" si="14"/>
        <v>7935314598.4171658</v>
      </c>
      <c r="H44">
        <f t="shared" si="7"/>
        <v>814966.69328733056</v>
      </c>
      <c r="I44"/>
      <c r="J44"/>
      <c r="K44"/>
      <c r="L44"/>
      <c r="M44"/>
      <c r="N44"/>
      <c r="O44"/>
      <c r="P44"/>
      <c r="Q44"/>
      <c r="R44"/>
      <c r="S44"/>
      <c r="T44" t="s">
        <v>1726</v>
      </c>
      <c r="U44">
        <v>81260</v>
      </c>
      <c r="V44">
        <v>10583</v>
      </c>
      <c r="W44"/>
      <c r="X44"/>
      <c r="Y44" s="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row>
    <row r="45" spans="1:352" s="9" customFormat="1" x14ac:dyDescent="0.25">
      <c r="A45">
        <f t="shared" si="8"/>
        <v>77465.878575773735</v>
      </c>
      <c r="B45">
        <f t="shared" si="9"/>
        <v>119502.65712261498</v>
      </c>
      <c r="C45">
        <f t="shared" si="10"/>
        <v>183572.6136723955</v>
      </c>
      <c r="D45">
        <f t="shared" si="11"/>
        <v>427857.51397584856</v>
      </c>
      <c r="E45">
        <f t="shared" si="12"/>
        <v>3313203.8038683333</v>
      </c>
      <c r="F45">
        <f t="shared" si="13"/>
        <v>152385916.1670346</v>
      </c>
      <c r="G45">
        <f t="shared" si="14"/>
        <v>10315908977.942316</v>
      </c>
      <c r="H45">
        <f t="shared" si="7"/>
        <v>855715.02795169712</v>
      </c>
      <c r="I45"/>
      <c r="J45"/>
      <c r="K45"/>
      <c r="L45"/>
      <c r="M45"/>
      <c r="N45"/>
      <c r="O45"/>
      <c r="P45"/>
      <c r="Q45"/>
      <c r="R45"/>
      <c r="S45"/>
      <c r="T45"/>
      <c r="U45"/>
      <c r="V45"/>
      <c r="W45"/>
      <c r="X45"/>
      <c r="Y45"/>
      <c r="Z45" s="4"/>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row>
    <row r="46" spans="1:352" s="9" customFormat="1" x14ac:dyDescent="0.25">
      <c r="A46">
        <f t="shared" si="8"/>
        <v>78240.537361531475</v>
      </c>
      <c r="B46">
        <f t="shared" si="9"/>
        <v>121892.71026506729</v>
      </c>
      <c r="C46">
        <f t="shared" si="10"/>
        <v>189079.79208256738</v>
      </c>
      <c r="D46">
        <f t="shared" si="11"/>
        <v>449250.38967464102</v>
      </c>
      <c r="E46">
        <f t="shared" si="12"/>
        <v>3644524.1842551669</v>
      </c>
      <c r="F46">
        <f t="shared" si="13"/>
        <v>182863099.4004415</v>
      </c>
      <c r="G46">
        <f t="shared" si="14"/>
        <v>13410681671.325012</v>
      </c>
      <c r="H46">
        <f t="shared" si="7"/>
        <v>898500.77934928203</v>
      </c>
      <c r="I46"/>
      <c r="J46"/>
      <c r="K46"/>
      <c r="L46"/>
      <c r="M46"/>
      <c r="N46"/>
      <c r="O46"/>
      <c r="P46"/>
      <c r="Q46"/>
      <c r="R46"/>
      <c r="S46"/>
      <c r="T46"/>
      <c r="U46"/>
      <c r="V46"/>
      <c r="W46"/>
      <c r="X46"/>
      <c r="Y46"/>
      <c r="Z46" s="4"/>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row>
    <row r="47" spans="1:352" s="9" customFormat="1" x14ac:dyDescent="0.25">
      <c r="A47">
        <f t="shared" si="8"/>
        <v>79022.942735146789</v>
      </c>
      <c r="B47">
        <f t="shared" si="9"/>
        <v>124330.56447036864</v>
      </c>
      <c r="C47">
        <f t="shared" si="10"/>
        <v>194752.18584504441</v>
      </c>
      <c r="D47">
        <f t="shared" si="11"/>
        <v>471712.90915837308</v>
      </c>
      <c r="E47">
        <f t="shared" si="12"/>
        <v>4008976.6026806841</v>
      </c>
      <c r="F47">
        <f t="shared" si="13"/>
        <v>219435719.2805298</v>
      </c>
      <c r="G47">
        <f t="shared" si="14"/>
        <v>17433886172.722515</v>
      </c>
      <c r="H47">
        <f t="shared" si="7"/>
        <v>943425.81831674615</v>
      </c>
      <c r="I47"/>
      <c r="J47"/>
      <c r="K47"/>
      <c r="L47"/>
      <c r="M47"/>
      <c r="N47"/>
      <c r="O47"/>
      <c r="P47"/>
      <c r="Q47"/>
      <c r="R47"/>
      <c r="S47"/>
      <c r="T47"/>
      <c r="U47"/>
      <c r="V47"/>
      <c r="W47"/>
      <c r="X47"/>
      <c r="Y47"/>
      <c r="Z47" s="4"/>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row>
    <row r="48" spans="1:352" s="9" customFormat="1" ht="19.5" x14ac:dyDescent="0.4">
      <c r="A48">
        <f t="shared" si="8"/>
        <v>79813.17216249826</v>
      </c>
      <c r="B48">
        <f t="shared" si="9"/>
        <v>126817.17575977602</v>
      </c>
      <c r="C48">
        <f t="shared" si="10"/>
        <v>200594.75142039574</v>
      </c>
      <c r="D48">
        <f t="shared" si="11"/>
        <v>495298.55461629177</v>
      </c>
      <c r="E48">
        <f t="shared" si="12"/>
        <v>4409874.2629487524</v>
      </c>
      <c r="F48">
        <f t="shared" si="13"/>
        <v>263322863.13663575</v>
      </c>
      <c r="G48">
        <f t="shared" si="14"/>
        <v>22664052024.539272</v>
      </c>
      <c r="H48">
        <f t="shared" si="7"/>
        <v>990597.10923258355</v>
      </c>
      <c r="I48"/>
      <c r="J48"/>
      <c r="K48"/>
      <c r="L48"/>
      <c r="M48"/>
      <c r="N48" s="52"/>
      <c r="O48"/>
      <c r="P48"/>
      <c r="Q48"/>
      <c r="R48"/>
      <c r="S48"/>
      <c r="T48"/>
      <c r="U48"/>
      <c r="V48"/>
      <c r="W48"/>
      <c r="X48"/>
      <c r="Y48"/>
      <c r="Z48" s="4"/>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row>
    <row r="49" spans="1:352" s="9" customFormat="1" ht="19.5" x14ac:dyDescent="0.4">
      <c r="A49">
        <f t="shared" si="8"/>
        <v>80611.303884123248</v>
      </c>
      <c r="B49">
        <f t="shared" si="9"/>
        <v>129353.51927497154</v>
      </c>
      <c r="C49">
        <f t="shared" si="10"/>
        <v>206612.59396300762</v>
      </c>
      <c r="D49">
        <f t="shared" si="11"/>
        <v>520063.48234710639</v>
      </c>
      <c r="E49">
        <f t="shared" si="12"/>
        <v>4850861.6892436277</v>
      </c>
      <c r="F49">
        <f t="shared" si="13"/>
        <v>315987435.76396286</v>
      </c>
      <c r="G49">
        <f t="shared" si="14"/>
        <v>29463267631.901054</v>
      </c>
      <c r="H49">
        <f t="shared" si="7"/>
        <v>1040126.9646942128</v>
      </c>
      <c r="I49"/>
      <c r="J49"/>
      <c r="K49"/>
      <c r="L49"/>
      <c r="M49"/>
      <c r="N49" s="52"/>
      <c r="O49"/>
      <c r="P49"/>
      <c r="Q49"/>
      <c r="R49"/>
      <c r="S49"/>
      <c r="T49"/>
      <c r="U49"/>
      <c r="V49"/>
      <c r="W49"/>
      <c r="X49"/>
      <c r="Y49" s="4"/>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row>
    <row r="50" spans="1:352" s="9" customFormat="1" x14ac:dyDescent="0.25">
      <c r="A50">
        <f t="shared" si="8"/>
        <v>81417.416922964476</v>
      </c>
      <c r="B50">
        <f t="shared" si="9"/>
        <v>131940.58966047096</v>
      </c>
      <c r="C50">
        <f t="shared" si="10"/>
        <v>212810.97178189785</v>
      </c>
      <c r="D50">
        <f t="shared" si="11"/>
        <v>546066.6564644617</v>
      </c>
      <c r="E50">
        <f t="shared" si="12"/>
        <v>5335947.858167991</v>
      </c>
      <c r="F50">
        <f t="shared" si="13"/>
        <v>379184922.91675544</v>
      </c>
      <c r="G50">
        <f t="shared" si="14"/>
        <v>38302247921.471375</v>
      </c>
      <c r="H50">
        <f t="shared" si="7"/>
        <v>1092133.3129289234</v>
      </c>
      <c r="I50"/>
      <c r="J50"/>
      <c r="K50"/>
      <c r="L50"/>
      <c r="M50"/>
      <c r="N50"/>
      <c r="O50"/>
      <c r="P50"/>
      <c r="Q50"/>
      <c r="R50"/>
      <c r="S50"/>
      <c r="T50"/>
      <c r="U50"/>
      <c r="V50"/>
      <c r="W50"/>
      <c r="X50"/>
      <c r="Y50"/>
      <c r="Z50" s="4"/>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row>
    <row r="51" spans="1:352" s="9" customFormat="1" x14ac:dyDescent="0.25">
      <c r="A51">
        <f t="shared" si="8"/>
        <v>82231.591092194125</v>
      </c>
      <c r="B51">
        <f t="shared" si="9"/>
        <v>134579.40145368039</v>
      </c>
      <c r="C51">
        <f t="shared" si="10"/>
        <v>219195.30093535478</v>
      </c>
      <c r="D51">
        <f t="shared" si="11"/>
        <v>573369.98928768479</v>
      </c>
      <c r="E51">
        <f t="shared" si="12"/>
        <v>5869542.6439847909</v>
      </c>
      <c r="F51">
        <f t="shared" si="13"/>
        <v>455021907.50010651</v>
      </c>
      <c r="G51">
        <f t="shared" si="14"/>
        <v>49792922297.912788</v>
      </c>
      <c r="H51">
        <f t="shared" si="7"/>
        <v>1146739.9785753696</v>
      </c>
      <c r="I51"/>
      <c r="J51"/>
      <c r="K51"/>
      <c r="L51"/>
      <c r="M51"/>
      <c r="N51"/>
      <c r="O51"/>
      <c r="P51"/>
      <c r="Q51"/>
      <c r="R51"/>
      <c r="S51"/>
      <c r="T51"/>
      <c r="U51"/>
      <c r="V51"/>
      <c r="W51"/>
      <c r="X51"/>
      <c r="Y51"/>
      <c r="Z51" s="4"/>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row>
    <row r="52" spans="1:352" s="9" customFormat="1" x14ac:dyDescent="0.25">
      <c r="A52">
        <f t="shared" si="8"/>
        <v>83053.907003116066</v>
      </c>
      <c r="B52">
        <f t="shared" si="9"/>
        <v>137270.989482754</v>
      </c>
      <c r="C52">
        <f t="shared" si="10"/>
        <v>225771.15996341544</v>
      </c>
      <c r="D52">
        <f t="shared" si="11"/>
        <v>602038.48875206907</v>
      </c>
      <c r="E52">
        <f t="shared" si="12"/>
        <v>6456496.9083832707</v>
      </c>
      <c r="F52">
        <f t="shared" si="13"/>
        <v>546026289.00012779</v>
      </c>
      <c r="G52">
        <f t="shared" si="14"/>
        <v>64730798987.286629</v>
      </c>
      <c r="H52">
        <f t="shared" si="7"/>
        <v>1204076.9775041381</v>
      </c>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row>
    <row r="53" spans="1:352" s="9" customFormat="1" x14ac:dyDescent="0.25">
      <c r="A53">
        <f t="shared" si="8"/>
        <v>83884.446073147221</v>
      </c>
      <c r="B53">
        <f t="shared" si="9"/>
        <v>140016.40927240907</v>
      </c>
      <c r="C53">
        <f t="shared" si="10"/>
        <v>232544.29476231791</v>
      </c>
      <c r="D53">
        <f t="shared" si="11"/>
        <v>632140.41318967252</v>
      </c>
      <c r="E53">
        <f t="shared" si="12"/>
        <v>7102146.5992215984</v>
      </c>
      <c r="F53">
        <f t="shared" si="13"/>
        <v>655231546.80015337</v>
      </c>
      <c r="G53">
        <f t="shared" si="14"/>
        <v>84150038683.472626</v>
      </c>
      <c r="H53">
        <f t="shared" si="7"/>
        <v>1264280.826379345</v>
      </c>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row>
    <row r="54" spans="1:352" s="9" customFormat="1" x14ac:dyDescent="0.25">
      <c r="A54">
        <f t="shared" si="8"/>
        <v>84723.290533878695</v>
      </c>
      <c r="B54">
        <f t="shared" si="9"/>
        <v>142816.73745785726</v>
      </c>
      <c r="C54">
        <f t="shared" si="10"/>
        <v>239520.62360518746</v>
      </c>
      <c r="D54">
        <f t="shared" si="11"/>
        <v>663747.43384915614</v>
      </c>
      <c r="E54">
        <f t="shared" si="12"/>
        <v>7812361.2591437586</v>
      </c>
      <c r="F54">
        <f t="shared" si="13"/>
        <v>786277856.16018403</v>
      </c>
      <c r="G54">
        <f t="shared" si="14"/>
        <v>109395050288.51442</v>
      </c>
      <c r="H54">
        <f t="shared" si="7"/>
        <v>1327494.8676983123</v>
      </c>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row>
    <row r="55" spans="1:352" s="9" customFormat="1" x14ac:dyDescent="0.25">
      <c r="A55">
        <f t="shared" si="8"/>
        <v>85570.52343921749</v>
      </c>
      <c r="B55">
        <f t="shared" si="9"/>
        <v>145673.07220701443</v>
      </c>
      <c r="C55">
        <f t="shared" si="10"/>
        <v>246706.2423133431</v>
      </c>
      <c r="D55">
        <f t="shared" si="11"/>
        <v>696934.80554161395</v>
      </c>
      <c r="E55">
        <f t="shared" si="12"/>
        <v>8593597.3850581348</v>
      </c>
      <c r="F55">
        <f t="shared" si="13"/>
        <v>943533427.39222085</v>
      </c>
      <c r="G55">
        <f t="shared" si="14"/>
        <v>142213565375.06876</v>
      </c>
      <c r="H55">
        <f t="shared" si="7"/>
        <v>1393869.6110832279</v>
      </c>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row>
    <row r="56" spans="1:352" s="9" customFormat="1" x14ac:dyDescent="0.25">
      <c r="A56">
        <f t="shared" si="8"/>
        <v>86426.228673609672</v>
      </c>
      <c r="B56">
        <f t="shared" si="9"/>
        <v>148586.53365115472</v>
      </c>
      <c r="C56">
        <f t="shared" si="10"/>
        <v>254107.42958274341</v>
      </c>
      <c r="D56">
        <f t="shared" si="11"/>
        <v>731781.54581869463</v>
      </c>
      <c r="E56">
        <f t="shared" si="12"/>
        <v>9452957.123563949</v>
      </c>
      <c r="F56">
        <f t="shared" si="13"/>
        <v>1132240112.8706651</v>
      </c>
      <c r="G56">
        <f t="shared" si="14"/>
        <v>184877634987.58939</v>
      </c>
      <c r="H56">
        <f t="shared" si="7"/>
        <v>1463563.0916373893</v>
      </c>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row>
    <row r="57" spans="1:352" s="9" customFormat="1" x14ac:dyDescent="0.25">
      <c r="A57">
        <f t="shared" si="8"/>
        <v>87290.490960345764</v>
      </c>
      <c r="B57">
        <f t="shared" si="9"/>
        <v>151558.26432417781</v>
      </c>
      <c r="C57">
        <f t="shared" si="10"/>
        <v>261730.65247022573</v>
      </c>
      <c r="D57">
        <f t="shared" si="11"/>
        <v>768370.62310962938</v>
      </c>
      <c r="E57">
        <f t="shared" si="12"/>
        <v>10398252.835920345</v>
      </c>
      <c r="F57">
        <f t="shared" si="13"/>
        <v>1358688135.444798</v>
      </c>
      <c r="G57">
        <f t="shared" si="14"/>
        <v>240340925483.86621</v>
      </c>
      <c r="H57">
        <f t="shared" si="7"/>
        <v>1536741.2462192588</v>
      </c>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row>
    <row r="58" spans="1:352" s="9" customFormat="1" x14ac:dyDescent="0.25">
      <c r="A58">
        <f t="shared" si="8"/>
        <v>88163.395869949221</v>
      </c>
      <c r="B58">
        <f t="shared" si="9"/>
        <v>154589.42961066138</v>
      </c>
      <c r="C58">
        <f t="shared" si="10"/>
        <v>269582.57204433251</v>
      </c>
      <c r="D58">
        <f t="shared" si="11"/>
        <v>806789.15426511085</v>
      </c>
      <c r="E58">
        <f t="shared" si="12"/>
        <v>11438078.119512381</v>
      </c>
      <c r="F58">
        <f t="shared" si="13"/>
        <v>1630425762.5337574</v>
      </c>
      <c r="G58">
        <f t="shared" si="14"/>
        <v>312443203129.02606</v>
      </c>
      <c r="H58">
        <f t="shared" si="7"/>
        <v>1613578.3085302217</v>
      </c>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row>
    <row r="59" spans="1:352" s="9" customFormat="1" x14ac:dyDescent="0.25">
      <c r="A59">
        <f t="shared" si="8"/>
        <v>89045.029828648709</v>
      </c>
      <c r="B59">
        <f t="shared" si="9"/>
        <v>157681.21820287462</v>
      </c>
      <c r="C59">
        <f t="shared" si="10"/>
        <v>277670.04920566251</v>
      </c>
      <c r="D59">
        <f t="shared" si="11"/>
        <v>847128.61197836639</v>
      </c>
      <c r="E59">
        <f t="shared" si="12"/>
        <v>12581885.93146362</v>
      </c>
      <c r="F59">
        <f t="shared" si="13"/>
        <v>1956510915.0405087</v>
      </c>
      <c r="G59">
        <f t="shared" si="14"/>
        <v>406176164067.73389</v>
      </c>
      <c r="H59">
        <f t="shared" si="7"/>
        <v>1694257.2239567328</v>
      </c>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row>
    <row r="60" spans="1:352" s="9" customFormat="1" x14ac:dyDescent="0.25">
      <c r="A60">
        <f t="shared" si="8"/>
        <v>89935.480126935203</v>
      </c>
      <c r="B60">
        <f t="shared" si="9"/>
        <v>160834.84256693212</v>
      </c>
      <c r="C60">
        <f t="shared" si="10"/>
        <v>286000.1506818324</v>
      </c>
      <c r="D60">
        <f t="shared" si="11"/>
        <v>889485.04257728474</v>
      </c>
      <c r="E60">
        <f t="shared" si="12"/>
        <v>13840074.524609983</v>
      </c>
      <c r="F60">
        <f t="shared" si="13"/>
        <v>2347813098.0486102</v>
      </c>
      <c r="G60">
        <f t="shared" si="14"/>
        <v>528029013288.05408</v>
      </c>
      <c r="H60">
        <f t="shared" si="7"/>
        <v>1778970.0851545695</v>
      </c>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row>
    <row r="61" spans="1:352" s="9" customFormat="1" x14ac:dyDescent="0.25">
      <c r="A61">
        <f t="shared" si="8"/>
        <v>90834.834928204553</v>
      </c>
      <c r="B61">
        <f t="shared" si="9"/>
        <v>164051.53941827075</v>
      </c>
      <c r="C61">
        <f t="shared" si="10"/>
        <v>294580.15520228737</v>
      </c>
      <c r="D61">
        <f t="shared" si="11"/>
        <v>933959.29470614903</v>
      </c>
      <c r="E61">
        <f t="shared" si="12"/>
        <v>15224081.977070982</v>
      </c>
      <c r="F61">
        <f t="shared" si="13"/>
        <v>2817375717.6583323</v>
      </c>
      <c r="G61">
        <f t="shared" si="14"/>
        <v>686437717274.47034</v>
      </c>
      <c r="H61">
        <f t="shared" si="7"/>
        <v>1867918.5894122981</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row>
    <row r="62" spans="1:352" s="9" customFormat="1" x14ac:dyDescent="0.25">
      <c r="A62">
        <f t="shared" si="8"/>
        <v>91743.183277486605</v>
      </c>
      <c r="B62">
        <f t="shared" si="9"/>
        <v>167332.57020663618</v>
      </c>
      <c r="C62">
        <f t="shared" si="10"/>
        <v>303417.55985835602</v>
      </c>
      <c r="D62">
        <f t="shared" si="11"/>
        <v>980657.25944145652</v>
      </c>
      <c r="E62">
        <f t="shared" si="12"/>
        <v>16746490.174778081</v>
      </c>
      <c r="F62">
        <f t="shared" si="13"/>
        <v>3380850861.1899986</v>
      </c>
      <c r="G62">
        <f t="shared" si="14"/>
        <v>892369032456.81152</v>
      </c>
      <c r="H62">
        <f t="shared" si="7"/>
        <v>1961314.518882913</v>
      </c>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row>
    <row r="63" spans="1:352" s="9" customFormat="1" x14ac:dyDescent="0.25">
      <c r="A63">
        <f t="shared" si="8"/>
        <v>92660.615110261468</v>
      </c>
      <c r="B63">
        <f t="shared" si="9"/>
        <v>170679.2216107689</v>
      </c>
      <c r="C63">
        <f t="shared" si="10"/>
        <v>312520.08665410674</v>
      </c>
      <c r="D63">
        <f t="shared" si="11"/>
        <v>1029690.1224135294</v>
      </c>
      <c r="E63">
        <f t="shared" si="12"/>
        <v>18421139.192255892</v>
      </c>
      <c r="F63">
        <f t="shared" si="13"/>
        <v>4057021033.4279981</v>
      </c>
      <c r="G63">
        <f t="shared" si="14"/>
        <v>1160079742193.855</v>
      </c>
      <c r="H63">
        <f t="shared" si="7"/>
        <v>2059380.2448270589</v>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row>
    <row r="64" spans="1:352" s="9" customFormat="1" x14ac:dyDescent="0.25">
      <c r="A64">
        <f t="shared" si="8"/>
        <v>93587.221261364088</v>
      </c>
      <c r="B64">
        <f t="shared" si="9"/>
        <v>174092.80604298427</v>
      </c>
      <c r="C64">
        <f t="shared" si="10"/>
        <v>321895.68925372994</v>
      </c>
      <c r="D64">
        <f t="shared" si="11"/>
        <v>1081174.628534206</v>
      </c>
      <c r="E64">
        <f t="shared" si="12"/>
        <v>20263253.111481484</v>
      </c>
      <c r="F64">
        <f t="shared" si="13"/>
        <v>4868425240.1135979</v>
      </c>
      <c r="G64">
        <f t="shared" si="14"/>
        <v>1508103664852.0115</v>
      </c>
      <c r="H64">
        <f t="shared" si="7"/>
        <v>2162349.2570684119</v>
      </c>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row>
    <row r="65" spans="1:352" s="9" customFormat="1" x14ac:dyDescent="0.25">
      <c r="A65">
        <f t="shared" si="8"/>
        <v>94523.093473977729</v>
      </c>
      <c r="B65">
        <f t="shared" si="9"/>
        <v>177574.66216384395</v>
      </c>
      <c r="C65">
        <f t="shared" si="10"/>
        <v>331552.55993134185</v>
      </c>
      <c r="D65">
        <f t="shared" si="11"/>
        <v>1135233.3599609162</v>
      </c>
      <c r="E65">
        <f t="shared" si="12"/>
        <v>22289578.422629636</v>
      </c>
      <c r="F65">
        <f t="shared" si="13"/>
        <v>5842110288.1363173</v>
      </c>
      <c r="G65">
        <f t="shared" si="14"/>
        <v>1960534764307.615</v>
      </c>
      <c r="H65">
        <f t="shared" si="7"/>
        <v>2270466.7199218324</v>
      </c>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row>
    <row r="66" spans="1:352" s="9" customFormat="1" x14ac:dyDescent="0.25">
      <c r="A66">
        <f t="shared" si="8"/>
        <v>95468.324408717512</v>
      </c>
      <c r="B66">
        <f t="shared" si="9"/>
        <v>181126.15540712082</v>
      </c>
      <c r="C66">
        <f t="shared" si="10"/>
        <v>341499.13672928209</v>
      </c>
      <c r="D66">
        <f t="shared" si="11"/>
        <v>1191995.0279589621</v>
      </c>
      <c r="E66">
        <f t="shared" si="12"/>
        <v>24518536.2648926</v>
      </c>
      <c r="F66">
        <f t="shared" si="13"/>
        <v>7010532345.7635803</v>
      </c>
      <c r="G66">
        <f t="shared" si="14"/>
        <v>2548695193599.8994</v>
      </c>
      <c r="H66">
        <f t="shared" si="7"/>
        <v>2383990.0559179243</v>
      </c>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row>
    <row r="67" spans="1:352" s="9" customFormat="1" x14ac:dyDescent="0.25">
      <c r="A67">
        <f t="shared" si="8"/>
        <v>96423.007652804692</v>
      </c>
      <c r="B67">
        <f t="shared" si="9"/>
        <v>184748.67851526325</v>
      </c>
      <c r="C67">
        <f t="shared" si="10"/>
        <v>351744.11083116056</v>
      </c>
      <c r="D67">
        <f t="shared" si="11"/>
        <v>1251594.7793569104</v>
      </c>
      <c r="E67">
        <f t="shared" si="12"/>
        <v>26970389.891381864</v>
      </c>
      <c r="F67">
        <f t="shared" si="13"/>
        <v>8412638814.916296</v>
      </c>
      <c r="G67">
        <f t="shared" si="14"/>
        <v>3313303751679.8691</v>
      </c>
      <c r="H67">
        <f t="shared" ref="H67:H130" si="15">H66*1.05</f>
        <v>2503189.5587138208</v>
      </c>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row>
    <row r="68" spans="1:352" s="9" customFormat="1" x14ac:dyDescent="0.25">
      <c r="A68">
        <f t="shared" si="8"/>
        <v>97387.237729332744</v>
      </c>
      <c r="B68">
        <f t="shared" si="9"/>
        <v>188443.65208556852</v>
      </c>
      <c r="C68">
        <f t="shared" si="10"/>
        <v>362296.43415609538</v>
      </c>
      <c r="D68">
        <f t="shared" si="11"/>
        <v>1314174.5183247561</v>
      </c>
      <c r="E68">
        <f t="shared" si="12"/>
        <v>29667428.880520053</v>
      </c>
      <c r="F68">
        <f t="shared" si="13"/>
        <v>10095166577.899555</v>
      </c>
      <c r="G68">
        <f t="shared" si="14"/>
        <v>4307294877183.8301</v>
      </c>
      <c r="H68">
        <f t="shared" si="15"/>
        <v>2628349.0366495121</v>
      </c>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row>
    <row r="69" spans="1:352" s="9" customFormat="1" x14ac:dyDescent="0.25">
      <c r="A69">
        <f t="shared" si="8"/>
        <v>98361.110106626074</v>
      </c>
      <c r="B69">
        <f t="shared" si="9"/>
        <v>192212.52512727989</v>
      </c>
      <c r="C69">
        <f t="shared" si="10"/>
        <v>373165.32718077826</v>
      </c>
      <c r="D69">
        <f t="shared" si="11"/>
        <v>1379883.2442409939</v>
      </c>
      <c r="E69">
        <f t="shared" si="12"/>
        <v>32634171.768572062</v>
      </c>
      <c r="F69">
        <f t="shared" si="13"/>
        <v>12114199893.479465</v>
      </c>
      <c r="G69">
        <f t="shared" si="14"/>
        <v>5599483340338.9795</v>
      </c>
      <c r="H69">
        <f t="shared" si="15"/>
        <v>2759766.4884819877</v>
      </c>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row>
    <row r="70" spans="1:352" s="9" customFormat="1" x14ac:dyDescent="0.25">
      <c r="A70">
        <f t="shared" si="8"/>
        <v>99344.721207692332</v>
      </c>
      <c r="B70">
        <f t="shared" si="9"/>
        <v>196056.77562982548</v>
      </c>
      <c r="C70">
        <f t="shared" si="10"/>
        <v>384360.28699620161</v>
      </c>
      <c r="D70">
        <f t="shared" si="11"/>
        <v>1448877.4064530437</v>
      </c>
      <c r="E70">
        <f t="shared" si="12"/>
        <v>35897588.945429273</v>
      </c>
      <c r="F70">
        <f t="shared" si="13"/>
        <v>14537039872.175358</v>
      </c>
      <c r="G70">
        <f t="shared" si="14"/>
        <v>7279328342440.6738</v>
      </c>
      <c r="H70">
        <f t="shared" si="15"/>
        <v>2897754.8129060874</v>
      </c>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row>
    <row r="71" spans="1:352" s="9" customFormat="1" x14ac:dyDescent="0.25">
      <c r="A71">
        <f t="shared" si="8"/>
        <v>100338.16841976925</v>
      </c>
      <c r="B71">
        <f t="shared" si="9"/>
        <v>199977.911142422</v>
      </c>
      <c r="C71">
        <f t="shared" si="10"/>
        <v>395891.09560608765</v>
      </c>
      <c r="D71">
        <f t="shared" si="11"/>
        <v>1521321.2767756958</v>
      </c>
      <c r="E71">
        <f t="shared" si="12"/>
        <v>39487347.839972205</v>
      </c>
      <c r="F71">
        <f t="shared" si="13"/>
        <v>17444447846.610428</v>
      </c>
      <c r="G71">
        <f t="shared" si="14"/>
        <v>9463126845172.877</v>
      </c>
      <c r="H71">
        <f t="shared" si="15"/>
        <v>3042642.5535513917</v>
      </c>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row>
    <row r="72" spans="1:352" s="9" customFormat="1" x14ac:dyDescent="0.25">
      <c r="A72">
        <f t="shared" si="8"/>
        <v>101341.55010396695</v>
      </c>
      <c r="B72">
        <f t="shared" si="9"/>
        <v>203977.46936527046</v>
      </c>
      <c r="C72">
        <f t="shared" si="10"/>
        <v>407767.8284742703</v>
      </c>
      <c r="D72">
        <f t="shared" si="11"/>
        <v>1597387.3406144807</v>
      </c>
      <c r="E72">
        <f t="shared" si="12"/>
        <v>43436082.623969428</v>
      </c>
      <c r="F72">
        <f t="shared" si="13"/>
        <v>20933337415.932514</v>
      </c>
      <c r="G72">
        <f t="shared" si="14"/>
        <v>12302064898724.74</v>
      </c>
      <c r="H72">
        <f t="shared" si="15"/>
        <v>3194774.6812289613</v>
      </c>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row>
    <row r="73" spans="1:352" s="9" customFormat="1" x14ac:dyDescent="0.25">
      <c r="A73">
        <f t="shared" si="8"/>
        <v>102354.96560500661</v>
      </c>
      <c r="B73">
        <f t="shared" si="9"/>
        <v>208057.01875257588</v>
      </c>
      <c r="C73">
        <f t="shared" si="10"/>
        <v>420000.86332849844</v>
      </c>
      <c r="D73">
        <f t="shared" si="11"/>
        <v>1677256.7076452048</v>
      </c>
      <c r="E73">
        <f t="shared" si="12"/>
        <v>47779690.886366375</v>
      </c>
      <c r="F73">
        <f t="shared" si="13"/>
        <v>25120004899.119015</v>
      </c>
      <c r="G73">
        <f t="shared" si="14"/>
        <v>15992684368342.162</v>
      </c>
      <c r="H73">
        <f t="shared" si="15"/>
        <v>3354513.4152904097</v>
      </c>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row>
    <row r="74" spans="1:352" s="9" customFormat="1" x14ac:dyDescent="0.25">
      <c r="A74">
        <f t="shared" si="8"/>
        <v>103378.51526105667</v>
      </c>
      <c r="B74">
        <f t="shared" si="9"/>
        <v>212218.15912762741</v>
      </c>
      <c r="C74">
        <f t="shared" si="10"/>
        <v>432600.88922835339</v>
      </c>
      <c r="D74">
        <f t="shared" si="11"/>
        <v>1761119.5430274652</v>
      </c>
      <c r="E74">
        <f t="shared" si="12"/>
        <v>52557659.975003019</v>
      </c>
      <c r="F74">
        <f t="shared" si="13"/>
        <v>30144005878.942818</v>
      </c>
      <c r="G74">
        <f t="shared" si="14"/>
        <v>20790489678844.813</v>
      </c>
      <c r="H74">
        <f t="shared" si="15"/>
        <v>3522239.0860549305</v>
      </c>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row>
    <row r="75" spans="1:352" s="9" customFormat="1" x14ac:dyDescent="0.25">
      <c r="A75">
        <f t="shared" si="8"/>
        <v>104412.30041366724</v>
      </c>
      <c r="B75">
        <f t="shared" si="9"/>
        <v>216462.52231017998</v>
      </c>
      <c r="C75">
        <f t="shared" si="10"/>
        <v>445578.91590520402</v>
      </c>
      <c r="D75">
        <f t="shared" si="11"/>
        <v>1849175.5201788386</v>
      </c>
      <c r="E75">
        <f t="shared" si="12"/>
        <v>57813425.972503327</v>
      </c>
      <c r="F75">
        <f t="shared" si="13"/>
        <v>36172807054.731377</v>
      </c>
      <c r="G75">
        <f t="shared" si="14"/>
        <v>27027636582498.258</v>
      </c>
      <c r="H75">
        <f t="shared" si="15"/>
        <v>3698351.0403576773</v>
      </c>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row>
    <row r="76" spans="1:352" s="9" customFormat="1" x14ac:dyDescent="0.25">
      <c r="A76">
        <f t="shared" si="8"/>
        <v>105456.42341780392</v>
      </c>
      <c r="B76">
        <f t="shared" si="9"/>
        <v>220791.77275638358</v>
      </c>
      <c r="C76">
        <f t="shared" si="10"/>
        <v>458946.28338236012</v>
      </c>
      <c r="D76">
        <f t="shared" si="11"/>
        <v>1941634.2961877806</v>
      </c>
      <c r="E76">
        <f t="shared" si="12"/>
        <v>63594768.569753662</v>
      </c>
      <c r="F76">
        <f t="shared" si="13"/>
        <v>43407368465.67765</v>
      </c>
      <c r="G76">
        <f t="shared" si="14"/>
        <v>35135927557247.738</v>
      </c>
      <c r="H76">
        <f t="shared" si="15"/>
        <v>3883268.5923755611</v>
      </c>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row>
    <row r="77" spans="1:352" s="9" customFormat="1" x14ac:dyDescent="0.25">
      <c r="A77">
        <f t="shared" si="8"/>
        <v>106510.98765198195</v>
      </c>
      <c r="B77">
        <f t="shared" si="9"/>
        <v>225207.60821151125</v>
      </c>
      <c r="C77">
        <f t="shared" si="10"/>
        <v>472714.67188383092</v>
      </c>
      <c r="D77">
        <f t="shared" si="11"/>
        <v>2038716.0109971697</v>
      </c>
      <c r="E77">
        <f t="shared" si="12"/>
        <v>69954245.426729038</v>
      </c>
      <c r="F77">
        <f t="shared" si="13"/>
        <v>52088842158.813179</v>
      </c>
      <c r="G77">
        <f t="shared" si="14"/>
        <v>45676705824422.063</v>
      </c>
      <c r="H77">
        <f t="shared" si="15"/>
        <v>4077432.0219943393</v>
      </c>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row>
    <row r="78" spans="1:352" s="9" customFormat="1" x14ac:dyDescent="0.25">
      <c r="A78">
        <f t="shared" si="8"/>
        <v>107576.09752850178</v>
      </c>
      <c r="B78">
        <f t="shared" si="9"/>
        <v>229711.76037574149</v>
      </c>
      <c r="C78">
        <f t="shared" si="10"/>
        <v>486896.11204034585</v>
      </c>
      <c r="D78">
        <f t="shared" si="11"/>
        <v>2140651.8115470284</v>
      </c>
      <c r="E78">
        <f t="shared" si="12"/>
        <v>76949669.969401956</v>
      </c>
      <c r="F78">
        <f t="shared" si="13"/>
        <v>62506610590.575813</v>
      </c>
      <c r="G78">
        <f t="shared" si="14"/>
        <v>59379717571748.68</v>
      </c>
      <c r="H78">
        <f t="shared" si="15"/>
        <v>4281303.6230940567</v>
      </c>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row>
    <row r="79" spans="1:352" s="9" customFormat="1" x14ac:dyDescent="0.25">
      <c r="A79">
        <f t="shared" si="8"/>
        <v>108651.8585037868</v>
      </c>
      <c r="B79">
        <f t="shared" si="9"/>
        <v>234305.99558325633</v>
      </c>
      <c r="C79">
        <f t="shared" si="10"/>
        <v>501502.99540155625</v>
      </c>
      <c r="D79">
        <f t="shared" si="11"/>
        <v>2247684.4021243798</v>
      </c>
      <c r="E79">
        <f t="shared" si="12"/>
        <v>84644636.966342151</v>
      </c>
      <c r="F79">
        <f t="shared" si="13"/>
        <v>75007932708.690979</v>
      </c>
      <c r="G79">
        <f t="shared" si="14"/>
        <v>77193632843273.281</v>
      </c>
      <c r="H79">
        <f t="shared" si="15"/>
        <v>4495368.8042487595</v>
      </c>
      <c r="I79"/>
      <c r="J79"/>
      <c r="K79"/>
      <c r="L79"/>
      <c r="M79" t="s">
        <v>1606</v>
      </c>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row>
    <row r="80" spans="1:352" s="9" customFormat="1" x14ac:dyDescent="0.25">
      <c r="A80">
        <f t="shared" si="8"/>
        <v>109738.37708882467</v>
      </c>
      <c r="B80">
        <f t="shared" si="9"/>
        <v>238992.11549492145</v>
      </c>
      <c r="C80">
        <f t="shared" si="10"/>
        <v>516548.08526360296</v>
      </c>
      <c r="D80">
        <f t="shared" si="11"/>
        <v>2360068.6222305987</v>
      </c>
      <c r="E80">
        <f t="shared" si="12"/>
        <v>93109100.662976369</v>
      </c>
      <c r="F80">
        <f t="shared" si="13"/>
        <v>90009519250.429169</v>
      </c>
      <c r="G80">
        <f t="shared" si="14"/>
        <v>100351722696255.27</v>
      </c>
      <c r="H80">
        <f t="shared" si="15"/>
        <v>4720137.2444611974</v>
      </c>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row>
    <row r="81" spans="1:352" s="9" customFormat="1" x14ac:dyDescent="0.25">
      <c r="A81">
        <f t="shared" si="8"/>
        <v>110835.76085971291</v>
      </c>
      <c r="B81">
        <f t="shared" si="9"/>
        <v>243771.95780481989</v>
      </c>
      <c r="C81">
        <f t="shared" si="10"/>
        <v>532044.52782151103</v>
      </c>
      <c r="D81">
        <f t="shared" si="11"/>
        <v>2478072.0533421286</v>
      </c>
      <c r="E81">
        <f t="shared" si="12"/>
        <v>102420010.72927402</v>
      </c>
      <c r="F81">
        <f t="shared" si="13"/>
        <v>108011423100.515</v>
      </c>
      <c r="G81">
        <f t="shared" si="14"/>
        <v>130457239505131.84</v>
      </c>
      <c r="H81">
        <f t="shared" si="15"/>
        <v>4956144.1066842573</v>
      </c>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row>
    <row r="82" spans="1:352" s="9" customFormat="1" x14ac:dyDescent="0.25">
      <c r="A82">
        <f t="shared" si="8"/>
        <v>111944.11846831004</v>
      </c>
      <c r="B82">
        <f t="shared" si="9"/>
        <v>248647.39696091629</v>
      </c>
      <c r="C82">
        <f t="shared" si="10"/>
        <v>548005.86365615635</v>
      </c>
      <c r="D82">
        <f t="shared" si="11"/>
        <v>2601975.656009235</v>
      </c>
      <c r="E82">
        <f t="shared" si="12"/>
        <v>112662011.80220143</v>
      </c>
      <c r="F82">
        <f t="shared" si="13"/>
        <v>129613707720.618</v>
      </c>
      <c r="G82">
        <f t="shared" si="14"/>
        <v>169594411356671.41</v>
      </c>
      <c r="H82">
        <f t="shared" si="15"/>
        <v>5203951.3120184699</v>
      </c>
      <c r="I82"/>
      <c r="J82"/>
      <c r="K82"/>
      <c r="L82"/>
      <c r="M82" s="50" t="s">
        <v>1607</v>
      </c>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row>
    <row r="83" spans="1:352" s="9" customFormat="1" x14ac:dyDescent="0.25">
      <c r="A83">
        <f t="shared" si="8"/>
        <v>113063.55965299315</v>
      </c>
      <c r="B83">
        <f t="shared" si="9"/>
        <v>253620.34490013463</v>
      </c>
      <c r="C83">
        <f t="shared" si="10"/>
        <v>564446.03956584109</v>
      </c>
      <c r="D83">
        <f t="shared" si="11"/>
        <v>2732074.4388096966</v>
      </c>
      <c r="E83">
        <f t="shared" si="12"/>
        <v>123928212.98242159</v>
      </c>
      <c r="F83">
        <f t="shared" si="13"/>
        <v>155536449264.74158</v>
      </c>
      <c r="G83">
        <f t="shared" si="14"/>
        <v>220472734763672.84</v>
      </c>
      <c r="H83">
        <f t="shared" si="15"/>
        <v>5464148.8776193932</v>
      </c>
      <c r="I83"/>
      <c r="J83"/>
      <c r="K83"/>
      <c r="L83"/>
      <c r="M83" s="50" t="s">
        <v>1608</v>
      </c>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row>
    <row r="84" spans="1:352" s="9" customFormat="1" x14ac:dyDescent="0.25">
      <c r="A84">
        <f t="shared" si="8"/>
        <v>114194.19524952308</v>
      </c>
      <c r="B84">
        <f t="shared" si="9"/>
        <v>258692.75179813732</v>
      </c>
      <c r="C84">
        <f t="shared" si="10"/>
        <v>581379.42075281637</v>
      </c>
      <c r="D84">
        <f t="shared" si="11"/>
        <v>2868678.1607501814</v>
      </c>
      <c r="E84">
        <f t="shared" si="12"/>
        <v>136321034.28066376</v>
      </c>
      <c r="F84">
        <f t="shared" si="13"/>
        <v>186643739117.68988</v>
      </c>
      <c r="G84">
        <f t="shared" si="14"/>
        <v>286614555192774.69</v>
      </c>
      <c r="H84">
        <f t="shared" si="15"/>
        <v>5737356.3215003628</v>
      </c>
      <c r="I84"/>
      <c r="J84"/>
      <c r="K84"/>
      <c r="L84"/>
      <c r="M84" s="50" t="s">
        <v>1609</v>
      </c>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row>
    <row r="85" spans="1:352" s="9" customFormat="1" x14ac:dyDescent="0.25">
      <c r="A85">
        <f t="shared" si="8"/>
        <v>115336.1372020183</v>
      </c>
      <c r="B85">
        <f t="shared" si="9"/>
        <v>263866.60683410009</v>
      </c>
      <c r="C85">
        <f t="shared" si="10"/>
        <v>598820.80337540084</v>
      </c>
      <c r="D85">
        <f t="shared" si="11"/>
        <v>3012112.0687876907</v>
      </c>
      <c r="E85">
        <f t="shared" si="12"/>
        <v>149953137.70873016</v>
      </c>
      <c r="F85">
        <f t="shared" si="13"/>
        <v>223972486941.22784</v>
      </c>
      <c r="G85">
        <f t="shared" si="14"/>
        <v>372598921750607.13</v>
      </c>
      <c r="H85">
        <f t="shared" si="15"/>
        <v>6024224.1375753814</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row>
    <row r="86" spans="1:352" s="9" customFormat="1" x14ac:dyDescent="0.25">
      <c r="A86">
        <f t="shared" si="8"/>
        <v>116489.49857403849</v>
      </c>
      <c r="B86">
        <f t="shared" si="9"/>
        <v>269143.9389707821</v>
      </c>
      <c r="C86">
        <f t="shared" si="10"/>
        <v>616785.42747666291</v>
      </c>
      <c r="D86">
        <f t="shared" si="11"/>
        <v>3162717.6722270753</v>
      </c>
      <c r="E86">
        <f t="shared" si="12"/>
        <v>164948451.4796032</v>
      </c>
      <c r="F86">
        <f t="shared" si="13"/>
        <v>268766984329.47339</v>
      </c>
      <c r="G86">
        <f t="shared" si="14"/>
        <v>484378598275789.25</v>
      </c>
      <c r="H86">
        <f t="shared" si="15"/>
        <v>6325435.3444541506</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row>
    <row r="87" spans="1:352" s="9" customFormat="1" x14ac:dyDescent="0.25">
      <c r="A87">
        <f t="shared" si="8"/>
        <v>117654.39355977888</v>
      </c>
      <c r="B87">
        <f t="shared" si="9"/>
        <v>274526.81775019772</v>
      </c>
      <c r="C87">
        <f t="shared" si="10"/>
        <v>635288.99030096282</v>
      </c>
      <c r="D87">
        <f t="shared" si="11"/>
        <v>3320853.5558384294</v>
      </c>
      <c r="E87">
        <f t="shared" si="12"/>
        <v>181443296.62756354</v>
      </c>
      <c r="F87">
        <f t="shared" si="13"/>
        <v>322520381195.36804</v>
      </c>
      <c r="G87">
        <f t="shared" si="14"/>
        <v>629692177758526</v>
      </c>
      <c r="H87">
        <f t="shared" si="15"/>
        <v>6641707.1116768587</v>
      </c>
      <c r="I87"/>
      <c r="J87"/>
      <c r="K87"/>
      <c r="L87"/>
      <c r="M87" t="s">
        <v>1610</v>
      </c>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row>
    <row r="88" spans="1:352" s="9" customFormat="1" x14ac:dyDescent="0.25">
      <c r="A88">
        <f t="shared" si="8"/>
        <v>118830.93749537667</v>
      </c>
      <c r="B88">
        <f t="shared" si="9"/>
        <v>280017.35410520167</v>
      </c>
      <c r="C88">
        <f t="shared" si="10"/>
        <v>654347.66000999173</v>
      </c>
      <c r="D88">
        <f t="shared" si="11"/>
        <v>3486896.2336303508</v>
      </c>
      <c r="E88">
        <f t="shared" si="12"/>
        <v>199587626.29031992</v>
      </c>
      <c r="F88">
        <f t="shared" si="13"/>
        <v>387024457434.44165</v>
      </c>
      <c r="G88">
        <f t="shared" si="14"/>
        <v>818599831086083.88</v>
      </c>
      <c r="H88">
        <f t="shared" si="15"/>
        <v>6973792.4672607016</v>
      </c>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row>
    <row r="89" spans="1:352" s="9" customFormat="1" x14ac:dyDescent="0.25">
      <c r="A89">
        <f t="shared" si="8"/>
        <v>120019.24687033043</v>
      </c>
      <c r="B89">
        <f t="shared" si="9"/>
        <v>285617.70118730568</v>
      </c>
      <c r="C89">
        <f t="shared" si="10"/>
        <v>673978.08981029154</v>
      </c>
      <c r="D89">
        <f t="shared" si="11"/>
        <v>3661241.0453118687</v>
      </c>
      <c r="E89">
        <f t="shared" si="12"/>
        <v>219546388.91935194</v>
      </c>
      <c r="F89">
        <f t="shared" si="13"/>
        <v>464429348921.32996</v>
      </c>
      <c r="G89">
        <f t="shared" si="14"/>
        <v>1064179780411909.1</v>
      </c>
      <c r="H89">
        <f t="shared" si="15"/>
        <v>7322482.0906237373</v>
      </c>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row>
    <row r="90" spans="1:352" s="9" customFormat="1" x14ac:dyDescent="0.25">
      <c r="A90">
        <f t="shared" si="8"/>
        <v>121219.43933903374</v>
      </c>
      <c r="B90">
        <f t="shared" si="9"/>
        <v>291330.05521105177</v>
      </c>
      <c r="C90">
        <f t="shared" si="10"/>
        <v>694197.43250460026</v>
      </c>
      <c r="D90">
        <f t="shared" si="11"/>
        <v>3844303.0975774624</v>
      </c>
      <c r="E90">
        <f t="shared" si="12"/>
        <v>241501027.81128713</v>
      </c>
      <c r="F90">
        <f t="shared" si="13"/>
        <v>557315218705.59595</v>
      </c>
      <c r="G90">
        <f t="shared" si="14"/>
        <v>1383433714535482</v>
      </c>
      <c r="H90">
        <f t="shared" si="15"/>
        <v>7688606.1951549249</v>
      </c>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row>
    <row r="91" spans="1:352" s="9" customFormat="1" x14ac:dyDescent="0.25">
      <c r="A91">
        <f t="shared" si="8"/>
        <v>122431.63373242407</v>
      </c>
      <c r="B91">
        <f t="shared" si="9"/>
        <v>297156.65631527279</v>
      </c>
      <c r="C91">
        <f t="shared" si="10"/>
        <v>715023.35547973833</v>
      </c>
      <c r="D91">
        <f t="shared" si="11"/>
        <v>4036518.2524563358</v>
      </c>
      <c r="E91">
        <f t="shared" si="12"/>
        <v>265651130.59241587</v>
      </c>
      <c r="F91">
        <f t="shared" si="13"/>
        <v>668778262446.71509</v>
      </c>
      <c r="G91">
        <f t="shared" si="14"/>
        <v>1798463828896126.8</v>
      </c>
      <c r="H91">
        <f t="shared" si="15"/>
        <v>8073036.5049126716</v>
      </c>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row>
    <row r="92" spans="1:352" s="9" customFormat="1" x14ac:dyDescent="0.25">
      <c r="A92">
        <f t="shared" si="8"/>
        <v>123655.95006974832</v>
      </c>
      <c r="B92">
        <f t="shared" si="9"/>
        <v>303099.78944157826</v>
      </c>
      <c r="C92">
        <f t="shared" si="10"/>
        <v>736474.05614413053</v>
      </c>
      <c r="D92">
        <f t="shared" si="11"/>
        <v>4238344.1650791531</v>
      </c>
      <c r="E92">
        <f t="shared" si="12"/>
        <v>292216243.65165746</v>
      </c>
      <c r="F92">
        <f t="shared" si="13"/>
        <v>802533914936.05811</v>
      </c>
      <c r="G92">
        <f t="shared" si="14"/>
        <v>2338002977564965</v>
      </c>
      <c r="H92">
        <f t="shared" si="15"/>
        <v>8476688.3301583063</v>
      </c>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row>
    <row r="93" spans="1:352" s="9" customFormat="1" x14ac:dyDescent="0.25">
      <c r="A93">
        <f t="shared" ref="A93:A156" si="16">A92*1.01</f>
        <v>124892.50957044581</v>
      </c>
      <c r="B93">
        <f t="shared" ref="B93:B156" si="17">B92*1.02</f>
        <v>309161.78523040982</v>
      </c>
      <c r="C93">
        <f t="shared" ref="C93:C156" si="18">C92*1.03</f>
        <v>758568.27782845451</v>
      </c>
      <c r="D93">
        <f t="shared" ref="D93:D156" si="19">D92*1.05</f>
        <v>4450261.3733331114</v>
      </c>
      <c r="E93">
        <f t="shared" ref="E93:E156" si="20">E92*1.1</f>
        <v>321437868.01682323</v>
      </c>
      <c r="F93">
        <f t="shared" ref="F93:F156" si="21">F92*1.2</f>
        <v>963040697923.26965</v>
      </c>
      <c r="G93">
        <f t="shared" ref="G93:G156" si="22">G92*1.3</f>
        <v>3039403870834454.5</v>
      </c>
      <c r="H93">
        <f t="shared" si="15"/>
        <v>8900522.7466662228</v>
      </c>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row>
    <row r="94" spans="1:352" s="9" customFormat="1" x14ac:dyDescent="0.25">
      <c r="A94">
        <f t="shared" si="16"/>
        <v>126141.43466615026</v>
      </c>
      <c r="B94">
        <f t="shared" si="17"/>
        <v>315345.02093501802</v>
      </c>
      <c r="C94">
        <f t="shared" si="18"/>
        <v>781325.32616330811</v>
      </c>
      <c r="D94">
        <f t="shared" si="19"/>
        <v>4672774.441999767</v>
      </c>
      <c r="E94">
        <f t="shared" si="20"/>
        <v>353581654.81850559</v>
      </c>
      <c r="F94">
        <f t="shared" si="21"/>
        <v>1155648837507.9236</v>
      </c>
      <c r="G94">
        <f t="shared" si="22"/>
        <v>3951225032084791</v>
      </c>
      <c r="H94">
        <f t="shared" si="15"/>
        <v>9345548.883999534</v>
      </c>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row>
    <row r="95" spans="1:352" s="9" customFormat="1" x14ac:dyDescent="0.25">
      <c r="A95">
        <f t="shared" si="16"/>
        <v>127402.84901281177</v>
      </c>
      <c r="B95">
        <f t="shared" si="17"/>
        <v>321651.92135371838</v>
      </c>
      <c r="C95">
        <f t="shared" si="18"/>
        <v>804765.08594820742</v>
      </c>
      <c r="D95">
        <f t="shared" si="19"/>
        <v>4906413.1640997557</v>
      </c>
      <c r="E95">
        <f t="shared" si="20"/>
        <v>388939820.30035615</v>
      </c>
      <c r="F95">
        <f t="shared" si="21"/>
        <v>1386778605009.5083</v>
      </c>
      <c r="G95">
        <f t="shared" si="22"/>
        <v>5136592541710228</v>
      </c>
      <c r="H95">
        <f t="shared" si="15"/>
        <v>9812826.3281995114</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row>
    <row r="96" spans="1:352" s="9" customFormat="1" x14ac:dyDescent="0.25">
      <c r="A96">
        <f t="shared" si="16"/>
        <v>128676.87750293988</v>
      </c>
      <c r="B96">
        <f t="shared" si="17"/>
        <v>328084.95978079276</v>
      </c>
      <c r="C96">
        <f t="shared" si="18"/>
        <v>828908.03852665366</v>
      </c>
      <c r="D96">
        <f t="shared" si="19"/>
        <v>5151733.8223047433</v>
      </c>
      <c r="E96">
        <f t="shared" si="20"/>
        <v>427833802.33039182</v>
      </c>
      <c r="F96">
        <f t="shared" si="21"/>
        <v>1664134326011.4099</v>
      </c>
      <c r="G96">
        <f t="shared" si="22"/>
        <v>6677570304223297</v>
      </c>
      <c r="H96">
        <f t="shared" si="15"/>
        <v>10303467.644609487</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row>
    <row r="97" spans="1:352" s="9" customFormat="1" x14ac:dyDescent="0.25">
      <c r="A97">
        <f t="shared" si="16"/>
        <v>129963.64627796928</v>
      </c>
      <c r="B97">
        <f t="shared" si="17"/>
        <v>334646.65897640865</v>
      </c>
      <c r="C97">
        <f t="shared" si="18"/>
        <v>853775.27968245326</v>
      </c>
      <c r="D97">
        <f t="shared" si="19"/>
        <v>5409320.5134199811</v>
      </c>
      <c r="E97">
        <f t="shared" si="20"/>
        <v>470617182.56343102</v>
      </c>
      <c r="F97">
        <f t="shared" si="21"/>
        <v>1996961191213.6919</v>
      </c>
      <c r="G97">
        <f t="shared" si="22"/>
        <v>8680841395490286</v>
      </c>
      <c r="H97">
        <f t="shared" si="15"/>
        <v>10818641.026839962</v>
      </c>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row>
    <row r="98" spans="1:352" s="9" customFormat="1" x14ac:dyDescent="0.25">
      <c r="A98">
        <f t="shared" si="16"/>
        <v>131263.28274074898</v>
      </c>
      <c r="B98">
        <f t="shared" si="17"/>
        <v>341339.59215593681</v>
      </c>
      <c r="C98">
        <f t="shared" si="18"/>
        <v>879388.53807292692</v>
      </c>
      <c r="D98">
        <f t="shared" si="19"/>
        <v>5679786.5390909808</v>
      </c>
      <c r="E98">
        <f t="shared" si="20"/>
        <v>517678900.81977415</v>
      </c>
      <c r="F98">
        <f t="shared" si="21"/>
        <v>2396353429456.4302</v>
      </c>
      <c r="G98">
        <f t="shared" si="22"/>
        <v>1.1285093814137372E+16</v>
      </c>
      <c r="H98">
        <f t="shared" si="15"/>
        <v>11359573.078181962</v>
      </c>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row>
    <row r="99" spans="1:352" s="9" customFormat="1" x14ac:dyDescent="0.25">
      <c r="A99">
        <f t="shared" si="16"/>
        <v>132575.91556815646</v>
      </c>
      <c r="B99">
        <f t="shared" si="17"/>
        <v>348166.38399905554</v>
      </c>
      <c r="C99">
        <f t="shared" si="18"/>
        <v>905770.19421511481</v>
      </c>
      <c r="D99">
        <f t="shared" si="19"/>
        <v>5963775.86604553</v>
      </c>
      <c r="E99">
        <f t="shared" si="20"/>
        <v>569446790.90175164</v>
      </c>
      <c r="F99">
        <f t="shared" si="21"/>
        <v>2875624115347.7163</v>
      </c>
      <c r="G99">
        <f t="shared" si="22"/>
        <v>1.4670621958378584E+16</v>
      </c>
      <c r="H99">
        <f t="shared" si="15"/>
        <v>11927551.73209106</v>
      </c>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row>
    <row r="100" spans="1:352" s="9" customFormat="1" x14ac:dyDescent="0.25">
      <c r="A100">
        <f t="shared" si="16"/>
        <v>133901.67472383802</v>
      </c>
      <c r="B100">
        <f t="shared" si="17"/>
        <v>355129.71167903667</v>
      </c>
      <c r="C100">
        <f t="shared" si="18"/>
        <v>932943.30004156823</v>
      </c>
      <c r="D100">
        <f t="shared" si="19"/>
        <v>6261964.6593478071</v>
      </c>
      <c r="E100">
        <f t="shared" si="20"/>
        <v>626391469.99192691</v>
      </c>
      <c r="F100">
        <f t="shared" si="21"/>
        <v>3450748938417.2593</v>
      </c>
      <c r="G100">
        <f t="shared" si="22"/>
        <v>1.907180854589216E+16</v>
      </c>
      <c r="H100">
        <f t="shared" si="15"/>
        <v>12523929.318695614</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row>
    <row r="101" spans="1:352" s="9" customFormat="1" x14ac:dyDescent="0.25">
      <c r="A101">
        <f t="shared" si="16"/>
        <v>135240.6914710764</v>
      </c>
      <c r="B101">
        <f t="shared" si="17"/>
        <v>362232.30591261742</v>
      </c>
      <c r="C101">
        <f t="shared" si="18"/>
        <v>960931.59904281527</v>
      </c>
      <c r="D101">
        <f t="shared" si="19"/>
        <v>6575062.8923151977</v>
      </c>
      <c r="E101">
        <f t="shared" si="20"/>
        <v>689030616.99111962</v>
      </c>
      <c r="F101">
        <f t="shared" si="21"/>
        <v>4140898726100.7109</v>
      </c>
      <c r="G101">
        <f t="shared" si="22"/>
        <v>2.4793351109659808E+16</v>
      </c>
      <c r="H101">
        <f t="shared" si="15"/>
        <v>13150125.784630395</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row>
    <row r="102" spans="1:352" s="9" customFormat="1" x14ac:dyDescent="0.25">
      <c r="A102">
        <f t="shared" si="16"/>
        <v>136593.09838578716</v>
      </c>
      <c r="B102">
        <f t="shared" si="17"/>
        <v>369476.95203086978</v>
      </c>
      <c r="C102">
        <f t="shared" si="18"/>
        <v>989759.54701409978</v>
      </c>
      <c r="D102">
        <f t="shared" si="19"/>
        <v>6903816.0369309578</v>
      </c>
      <c r="E102">
        <f t="shared" si="20"/>
        <v>757933678.69023168</v>
      </c>
      <c r="F102">
        <f t="shared" si="21"/>
        <v>4969078471320.8525</v>
      </c>
      <c r="G102">
        <f t="shared" si="22"/>
        <v>3.2231356442557752E+16</v>
      </c>
      <c r="H102">
        <f t="shared" si="15"/>
        <v>13807632.073861916</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row>
    <row r="103" spans="1:352" s="9" customFormat="1" x14ac:dyDescent="0.25">
      <c r="A103">
        <f t="shared" si="16"/>
        <v>137959.02936964502</v>
      </c>
      <c r="B103">
        <f t="shared" si="17"/>
        <v>376866.49107148719</v>
      </c>
      <c r="C103">
        <f t="shared" si="18"/>
        <v>1019452.3334245228</v>
      </c>
      <c r="D103">
        <f t="shared" si="19"/>
        <v>7249006.8387775058</v>
      </c>
      <c r="E103">
        <f t="shared" si="20"/>
        <v>833727046.55925488</v>
      </c>
      <c r="F103">
        <f t="shared" si="21"/>
        <v>5962894165585.0225</v>
      </c>
      <c r="G103">
        <f t="shared" si="22"/>
        <v>4.190076337532508E+16</v>
      </c>
      <c r="H103">
        <f t="shared" si="15"/>
        <v>14498013.677555012</v>
      </c>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row>
    <row r="104" spans="1:352" s="9" customFormat="1" x14ac:dyDescent="0.25">
      <c r="A104">
        <f t="shared" si="16"/>
        <v>139338.61966334147</v>
      </c>
      <c r="B104">
        <f t="shared" si="17"/>
        <v>384403.82089291693</v>
      </c>
      <c r="C104">
        <f t="shared" si="18"/>
        <v>1050035.9034272586</v>
      </c>
      <c r="D104">
        <f t="shared" si="19"/>
        <v>7611457.1807163814</v>
      </c>
      <c r="E104">
        <f t="shared" si="20"/>
        <v>917099751.2151804</v>
      </c>
      <c r="F104">
        <f t="shared" si="21"/>
        <v>7155472998702.0264</v>
      </c>
      <c r="G104">
        <f t="shared" si="22"/>
        <v>5.4470992387922608E+16</v>
      </c>
      <c r="H104">
        <f t="shared" si="15"/>
        <v>15222914.361432763</v>
      </c>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row>
    <row r="105" spans="1:352" s="9" customFormat="1" x14ac:dyDescent="0.25">
      <c r="A105">
        <f t="shared" si="16"/>
        <v>140732.00585997489</v>
      </c>
      <c r="B105">
        <f t="shared" si="17"/>
        <v>392091.8973107753</v>
      </c>
      <c r="C105">
        <f t="shared" si="18"/>
        <v>1081536.9805300764</v>
      </c>
      <c r="D105">
        <f t="shared" si="19"/>
        <v>7992030.0397522012</v>
      </c>
      <c r="E105">
        <f t="shared" si="20"/>
        <v>1008809726.3366985</v>
      </c>
      <c r="F105">
        <f t="shared" si="21"/>
        <v>8586567598442.4316</v>
      </c>
      <c r="G105">
        <f t="shared" si="22"/>
        <v>7.0812290104299392E+16</v>
      </c>
      <c r="H105">
        <f t="shared" si="15"/>
        <v>15984060.079504402</v>
      </c>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row>
    <row r="106" spans="1:352" s="9" customFormat="1" x14ac:dyDescent="0.25">
      <c r="A106">
        <f t="shared" si="16"/>
        <v>142139.32591857464</v>
      </c>
      <c r="B106">
        <f t="shared" si="17"/>
        <v>399933.73525699083</v>
      </c>
      <c r="C106">
        <f t="shared" si="18"/>
        <v>1113983.0899459787</v>
      </c>
      <c r="D106">
        <f t="shared" si="19"/>
        <v>8391631.5417398121</v>
      </c>
      <c r="E106">
        <f t="shared" si="20"/>
        <v>1109690698.9703684</v>
      </c>
      <c r="F106">
        <f t="shared" si="21"/>
        <v>10303881118130.918</v>
      </c>
      <c r="G106">
        <f t="shared" si="22"/>
        <v>9.2055977135589216E+16</v>
      </c>
      <c r="H106">
        <f t="shared" si="15"/>
        <v>16783263.083479624</v>
      </c>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row>
    <row r="107" spans="1:352" s="9" customFormat="1" x14ac:dyDescent="0.25">
      <c r="A107">
        <f t="shared" si="16"/>
        <v>143560.71917776039</v>
      </c>
      <c r="B107">
        <f t="shared" si="17"/>
        <v>407932.40996213065</v>
      </c>
      <c r="C107">
        <f t="shared" si="18"/>
        <v>1147402.582644358</v>
      </c>
      <c r="D107">
        <f t="shared" si="19"/>
        <v>8811213.1188268028</v>
      </c>
      <c r="E107">
        <f t="shared" si="20"/>
        <v>1220659768.8674054</v>
      </c>
      <c r="F107">
        <f t="shared" si="21"/>
        <v>12364657341757.102</v>
      </c>
      <c r="G107">
        <f t="shared" si="22"/>
        <v>1.1967277027626598E+17</v>
      </c>
      <c r="H107">
        <f t="shared" si="15"/>
        <v>17622426.237653606</v>
      </c>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row>
    <row r="108" spans="1:352" s="9" customFormat="1" x14ac:dyDescent="0.25">
      <c r="A108">
        <f t="shared" si="16"/>
        <v>144996.326369538</v>
      </c>
      <c r="B108">
        <f t="shared" si="17"/>
        <v>416091.05816137325</v>
      </c>
      <c r="C108">
        <f t="shared" si="18"/>
        <v>1181824.6601236889</v>
      </c>
      <c r="D108">
        <f t="shared" si="19"/>
        <v>9251773.7747681439</v>
      </c>
      <c r="E108">
        <f t="shared" si="20"/>
        <v>1342725745.7541461</v>
      </c>
      <c r="F108">
        <f t="shared" si="21"/>
        <v>14837588810108.521</v>
      </c>
      <c r="G108">
        <f t="shared" si="22"/>
        <v>1.5557460135914579E+17</v>
      </c>
      <c r="H108">
        <f t="shared" si="15"/>
        <v>18503547.549536288</v>
      </c>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row>
    <row r="109" spans="1:352" s="9" customFormat="1" x14ac:dyDescent="0.25">
      <c r="A109">
        <f t="shared" si="16"/>
        <v>146446.28963323339</v>
      </c>
      <c r="B109">
        <f t="shared" si="17"/>
        <v>424412.87932460074</v>
      </c>
      <c r="C109">
        <f t="shared" si="18"/>
        <v>1217279.3999273996</v>
      </c>
      <c r="D109">
        <f t="shared" si="19"/>
        <v>9714362.4635065515</v>
      </c>
      <c r="E109">
        <f t="shared" si="20"/>
        <v>1476998320.3295608</v>
      </c>
      <c r="F109">
        <f t="shared" si="21"/>
        <v>17805106572130.227</v>
      </c>
      <c r="G109">
        <f t="shared" si="22"/>
        <v>2.0224698176688954E+17</v>
      </c>
      <c r="H109">
        <f t="shared" si="15"/>
        <v>19428724.927013103</v>
      </c>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row>
    <row r="110" spans="1:352" s="9" customFormat="1" x14ac:dyDescent="0.25">
      <c r="A110">
        <f t="shared" si="16"/>
        <v>147910.75252956574</v>
      </c>
      <c r="B110">
        <f t="shared" si="17"/>
        <v>432901.13691109279</v>
      </c>
      <c r="C110">
        <f t="shared" si="18"/>
        <v>1253797.7819252217</v>
      </c>
      <c r="D110">
        <f t="shared" si="19"/>
        <v>10200080.58668188</v>
      </c>
      <c r="E110">
        <f t="shared" si="20"/>
        <v>1624698152.3625169</v>
      </c>
      <c r="F110">
        <f t="shared" si="21"/>
        <v>21366127886556.27</v>
      </c>
      <c r="G110">
        <f t="shared" si="22"/>
        <v>2.6292107629695642E+17</v>
      </c>
      <c r="H110">
        <f t="shared" si="15"/>
        <v>20400161.17336376</v>
      </c>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row>
    <row r="111" spans="1:352" s="9" customFormat="1" x14ac:dyDescent="0.25">
      <c r="A111">
        <f t="shared" si="16"/>
        <v>149389.8600548614</v>
      </c>
      <c r="B111">
        <f t="shared" si="17"/>
        <v>441559.15964931465</v>
      </c>
      <c r="C111">
        <f t="shared" si="18"/>
        <v>1291411.7153829783</v>
      </c>
      <c r="D111">
        <f t="shared" si="19"/>
        <v>10710084.616015974</v>
      </c>
      <c r="E111">
        <f t="shared" si="20"/>
        <v>1787167967.5987687</v>
      </c>
      <c r="F111">
        <f t="shared" si="21"/>
        <v>25639353463867.523</v>
      </c>
      <c r="G111">
        <f t="shared" si="22"/>
        <v>3.4179739918604333E+17</v>
      </c>
      <c r="H111">
        <f t="shared" si="15"/>
        <v>21420169.232031949</v>
      </c>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row>
    <row r="112" spans="1:352" s="9" customFormat="1" x14ac:dyDescent="0.25">
      <c r="A112">
        <f t="shared" si="16"/>
        <v>150883.75865541003</v>
      </c>
      <c r="B112">
        <f t="shared" si="17"/>
        <v>450390.34284230095</v>
      </c>
      <c r="C112">
        <f t="shared" si="18"/>
        <v>1330154.0668444678</v>
      </c>
      <c r="D112">
        <f t="shared" si="19"/>
        <v>11245588.846816774</v>
      </c>
      <c r="E112">
        <f t="shared" si="20"/>
        <v>1965884764.3586457</v>
      </c>
      <c r="F112">
        <f t="shared" si="21"/>
        <v>30767224156641.027</v>
      </c>
      <c r="G112">
        <f t="shared" si="22"/>
        <v>4.4433661894185632E+17</v>
      </c>
      <c r="H112">
        <f t="shared" si="15"/>
        <v>22491177.693633549</v>
      </c>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row>
    <row r="113" spans="1:352" s="9" customFormat="1" x14ac:dyDescent="0.25">
      <c r="A113">
        <f t="shared" si="16"/>
        <v>152392.59624196411</v>
      </c>
      <c r="B113">
        <f t="shared" si="17"/>
        <v>459398.14969914698</v>
      </c>
      <c r="C113">
        <f t="shared" si="18"/>
        <v>1370058.6888498019</v>
      </c>
      <c r="D113">
        <f t="shared" si="19"/>
        <v>11807868.289157614</v>
      </c>
      <c r="E113">
        <f t="shared" si="20"/>
        <v>2162473240.7945104</v>
      </c>
      <c r="F113">
        <f t="shared" si="21"/>
        <v>36920668987969.234</v>
      </c>
      <c r="G113">
        <f t="shared" si="22"/>
        <v>5.7763760462441318E+17</v>
      </c>
      <c r="H113">
        <f t="shared" si="15"/>
        <v>23615736.578315228</v>
      </c>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row>
    <row r="114" spans="1:352" s="9" customFormat="1" x14ac:dyDescent="0.25">
      <c r="A114">
        <f t="shared" si="16"/>
        <v>153916.52220438377</v>
      </c>
      <c r="B114">
        <f t="shared" si="17"/>
        <v>468586.11269312992</v>
      </c>
      <c r="C114">
        <f t="shared" si="18"/>
        <v>1411160.4495152959</v>
      </c>
      <c r="D114">
        <f t="shared" si="19"/>
        <v>12398261.703615496</v>
      </c>
      <c r="E114">
        <f t="shared" si="20"/>
        <v>2378720564.8739614</v>
      </c>
      <c r="F114">
        <f t="shared" si="21"/>
        <v>44304802785563.078</v>
      </c>
      <c r="G114">
        <f t="shared" si="22"/>
        <v>7.5092888601173722E+17</v>
      </c>
      <c r="H114">
        <f t="shared" si="15"/>
        <v>24796523.407230992</v>
      </c>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row>
    <row r="115" spans="1:352" s="9" customFormat="1" x14ac:dyDescent="0.25">
      <c r="A115">
        <f t="shared" si="16"/>
        <v>155455.68742642761</v>
      </c>
      <c r="B115">
        <f t="shared" si="17"/>
        <v>477957.83494699252</v>
      </c>
      <c r="C115">
        <f t="shared" si="18"/>
        <v>1453495.2630007549</v>
      </c>
      <c r="D115">
        <f t="shared" si="19"/>
        <v>13018174.788796272</v>
      </c>
      <c r="E115">
        <f t="shared" si="20"/>
        <v>2616592621.3613577</v>
      </c>
      <c r="F115">
        <f t="shared" si="21"/>
        <v>53165763342675.695</v>
      </c>
      <c r="G115">
        <f t="shared" si="22"/>
        <v>9.7620755181525837E+17</v>
      </c>
      <c r="H115">
        <f t="shared" si="15"/>
        <v>26036349.577592544</v>
      </c>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row>
    <row r="116" spans="1:352" s="9" customFormat="1" x14ac:dyDescent="0.25">
      <c r="A116">
        <f t="shared" si="16"/>
        <v>157010.24430069188</v>
      </c>
      <c r="B116">
        <f t="shared" si="17"/>
        <v>487516.99164593237</v>
      </c>
      <c r="C116">
        <f t="shared" si="18"/>
        <v>1497100.1208907776</v>
      </c>
      <c r="D116">
        <f t="shared" si="19"/>
        <v>13669083.528236086</v>
      </c>
      <c r="E116">
        <f t="shared" si="20"/>
        <v>2878251883.4974937</v>
      </c>
      <c r="F116">
        <f t="shared" si="21"/>
        <v>63798916011210.828</v>
      </c>
      <c r="G116">
        <f t="shared" si="22"/>
        <v>1.2690698173598359E+18</v>
      </c>
      <c r="H116">
        <f t="shared" si="15"/>
        <v>27338167.056472171</v>
      </c>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row>
    <row r="117" spans="1:352" s="9" customFormat="1" x14ac:dyDescent="0.25">
      <c r="A117">
        <f t="shared" si="16"/>
        <v>158580.34674369878</v>
      </c>
      <c r="B117">
        <f t="shared" si="17"/>
        <v>497267.33147885103</v>
      </c>
      <c r="C117">
        <f t="shared" si="18"/>
        <v>1542013.1245175009</v>
      </c>
      <c r="D117">
        <f t="shared" si="19"/>
        <v>14352537.704647891</v>
      </c>
      <c r="E117">
        <f t="shared" si="20"/>
        <v>3166077071.8472433</v>
      </c>
      <c r="F117">
        <f t="shared" si="21"/>
        <v>76558699213452.984</v>
      </c>
      <c r="G117">
        <f t="shared" si="22"/>
        <v>1.6497907625677868E+18</v>
      </c>
      <c r="H117">
        <f t="shared" si="15"/>
        <v>28705075.409295782</v>
      </c>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row>
    <row r="118" spans="1:352" s="9" customFormat="1" x14ac:dyDescent="0.25">
      <c r="A118">
        <f t="shared" si="16"/>
        <v>160166.15021113577</v>
      </c>
      <c r="B118">
        <f t="shared" si="17"/>
        <v>507212.67810842808</v>
      </c>
      <c r="C118">
        <f t="shared" si="18"/>
        <v>1588273.5182530258</v>
      </c>
      <c r="D118">
        <f t="shared" si="19"/>
        <v>15070164.589880286</v>
      </c>
      <c r="E118">
        <f t="shared" si="20"/>
        <v>3482684779.0319681</v>
      </c>
      <c r="F118">
        <f t="shared" si="21"/>
        <v>91870439056143.578</v>
      </c>
      <c r="G118">
        <f t="shared" si="22"/>
        <v>2.1447279913381228E+18</v>
      </c>
      <c r="H118">
        <f t="shared" si="15"/>
        <v>30140329.179760572</v>
      </c>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row>
    <row r="119" spans="1:352" s="9" customFormat="1" x14ac:dyDescent="0.25">
      <c r="A119">
        <f t="shared" si="16"/>
        <v>161767.81171324712</v>
      </c>
      <c r="B119">
        <f t="shared" si="17"/>
        <v>517356.93167059665</v>
      </c>
      <c r="C119">
        <f t="shared" si="18"/>
        <v>1635921.7238006166</v>
      </c>
      <c r="D119">
        <f t="shared" si="19"/>
        <v>15823672.819374301</v>
      </c>
      <c r="E119">
        <f t="shared" si="20"/>
        <v>3830953256.9351654</v>
      </c>
      <c r="F119">
        <f t="shared" si="21"/>
        <v>110244526867372.3</v>
      </c>
      <c r="G119">
        <f t="shared" si="22"/>
        <v>2.7881463887395594E+18</v>
      </c>
      <c r="H119">
        <f t="shared" si="15"/>
        <v>31647345.638748601</v>
      </c>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row>
    <row r="120" spans="1:352" s="9" customFormat="1" x14ac:dyDescent="0.25">
      <c r="A120" s="2">
        <f t="shared" si="16"/>
        <v>163385.48983037961</v>
      </c>
      <c r="B120" s="2">
        <f t="shared" si="17"/>
        <v>527704.07030400855</v>
      </c>
      <c r="C120" s="2">
        <f t="shared" si="18"/>
        <v>1684999.3755146351</v>
      </c>
      <c r="D120" s="2">
        <f t="shared" si="19"/>
        <v>16614856.460343016</v>
      </c>
      <c r="E120" s="2">
        <f t="shared" si="20"/>
        <v>4214048582.6286821</v>
      </c>
      <c r="F120">
        <f t="shared" si="21"/>
        <v>132293432240846.75</v>
      </c>
      <c r="G120">
        <f t="shared" si="22"/>
        <v>3.6245903053614275E+18</v>
      </c>
      <c r="H120">
        <f t="shared" si="15"/>
        <v>33229712.920686033</v>
      </c>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row>
    <row r="121" spans="1:352" s="9" customFormat="1" x14ac:dyDescent="0.25">
      <c r="A121">
        <f t="shared" si="16"/>
        <v>165019.34472868341</v>
      </c>
      <c r="B121">
        <f t="shared" si="17"/>
        <v>538258.15171008871</v>
      </c>
      <c r="C121">
        <f t="shared" si="18"/>
        <v>1735549.3567800743</v>
      </c>
      <c r="D121">
        <f t="shared" si="19"/>
        <v>17445599.283360168</v>
      </c>
      <c r="E121">
        <f t="shared" si="20"/>
        <v>4635453440.891551</v>
      </c>
      <c r="F121">
        <f t="shared" si="21"/>
        <v>158752118689016.09</v>
      </c>
      <c r="G121">
        <f t="shared" si="22"/>
        <v>4.711967396969856E+18</v>
      </c>
      <c r="H121">
        <f t="shared" si="15"/>
        <v>34891198.566720337</v>
      </c>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row>
    <row r="122" spans="1:352" s="9" customFormat="1" x14ac:dyDescent="0.25">
      <c r="A122">
        <f t="shared" si="16"/>
        <v>166669.53817597026</v>
      </c>
      <c r="B122">
        <f t="shared" si="17"/>
        <v>549023.31474429055</v>
      </c>
      <c r="C122">
        <f t="shared" si="18"/>
        <v>1787615.8374834766</v>
      </c>
      <c r="D122">
        <f t="shared" si="19"/>
        <v>18317879.247528177</v>
      </c>
      <c r="E122">
        <f t="shared" si="20"/>
        <v>5098998784.9807062</v>
      </c>
      <c r="F122">
        <f t="shared" si="21"/>
        <v>190502542426819.31</v>
      </c>
      <c r="G122">
        <f t="shared" si="22"/>
        <v>6.1255576160608133E+18</v>
      </c>
      <c r="H122">
        <f t="shared" si="15"/>
        <v>36635758.495056354</v>
      </c>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row>
    <row r="123" spans="1:352" s="9" customFormat="1" x14ac:dyDescent="0.25">
      <c r="A123">
        <f t="shared" si="16"/>
        <v>168336.23355772995</v>
      </c>
      <c r="B123">
        <f t="shared" si="17"/>
        <v>560003.78103917639</v>
      </c>
      <c r="C123">
        <f t="shared" si="18"/>
        <v>1841244.312607981</v>
      </c>
      <c r="D123">
        <f t="shared" si="19"/>
        <v>19233773.209904585</v>
      </c>
      <c r="E123">
        <f t="shared" si="20"/>
        <v>5608898663.4787769</v>
      </c>
      <c r="F123">
        <f t="shared" si="21"/>
        <v>228603050912183.16</v>
      </c>
      <c r="G123">
        <f t="shared" si="22"/>
        <v>7.9632249008790579E+18</v>
      </c>
      <c r="H123">
        <f t="shared" si="15"/>
        <v>38467546.41980917</v>
      </c>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row>
    <row r="124" spans="1:352" s="9" customFormat="1" x14ac:dyDescent="0.25">
      <c r="A124">
        <f t="shared" si="16"/>
        <v>170019.59589330724</v>
      </c>
      <c r="B124">
        <f t="shared" si="17"/>
        <v>571203.85665995989</v>
      </c>
      <c r="C124">
        <f t="shared" si="18"/>
        <v>1896481.6419862206</v>
      </c>
      <c r="D124">
        <f t="shared" si="19"/>
        <v>20195461.870399814</v>
      </c>
      <c r="E124">
        <f t="shared" si="20"/>
        <v>6169788529.8266554</v>
      </c>
      <c r="F124">
        <f t="shared" si="21"/>
        <v>274323661094619.78</v>
      </c>
      <c r="G124">
        <f t="shared" si="22"/>
        <v>1.0352192371142775E+19</v>
      </c>
      <c r="H124">
        <f t="shared" si="15"/>
        <v>40390923.740799628</v>
      </c>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row>
    <row r="125" spans="1:352" s="9" customFormat="1" x14ac:dyDescent="0.25">
      <c r="A125">
        <f t="shared" si="16"/>
        <v>171719.79185224031</v>
      </c>
      <c r="B125">
        <f t="shared" si="17"/>
        <v>582627.93379315909</v>
      </c>
      <c r="C125">
        <f t="shared" si="18"/>
        <v>1953376.0912458072</v>
      </c>
      <c r="D125">
        <f t="shared" si="19"/>
        <v>21205234.963919807</v>
      </c>
      <c r="E125">
        <f t="shared" si="20"/>
        <v>6786767382.8093214</v>
      </c>
      <c r="F125">
        <f t="shared" si="21"/>
        <v>329188393313543.75</v>
      </c>
      <c r="G125">
        <f t="shared" si="22"/>
        <v>1.3457850082485608E+19</v>
      </c>
      <c r="H125">
        <f t="shared" si="15"/>
        <v>42410469.927839614</v>
      </c>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row>
    <row r="126" spans="1:352" s="9" customFormat="1" x14ac:dyDescent="0.25">
      <c r="A126">
        <f t="shared" si="16"/>
        <v>173436.98977076271</v>
      </c>
      <c r="B126">
        <f t="shared" si="17"/>
        <v>594280.49246902228</v>
      </c>
      <c r="C126">
        <f t="shared" si="18"/>
        <v>2011977.3739831815</v>
      </c>
      <c r="D126">
        <f t="shared" si="19"/>
        <v>22265496.712115798</v>
      </c>
      <c r="E126">
        <f t="shared" si="20"/>
        <v>7465444121.0902538</v>
      </c>
      <c r="F126">
        <f t="shared" si="21"/>
        <v>395026071976252.5</v>
      </c>
      <c r="G126">
        <f t="shared" si="22"/>
        <v>1.7495205107231291E+19</v>
      </c>
      <c r="H126">
        <f t="shared" si="15"/>
        <v>44530993.424231596</v>
      </c>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row>
    <row r="127" spans="1:352" s="9" customFormat="1" x14ac:dyDescent="0.25">
      <c r="A127">
        <f t="shared" si="16"/>
        <v>175171.35966847034</v>
      </c>
      <c r="B127">
        <f t="shared" si="17"/>
        <v>606166.10231840273</v>
      </c>
      <c r="C127">
        <f t="shared" si="18"/>
        <v>2072336.695202677</v>
      </c>
      <c r="D127">
        <f t="shared" si="19"/>
        <v>23378771.547721591</v>
      </c>
      <c r="E127">
        <f t="shared" si="20"/>
        <v>8211988533.1992798</v>
      </c>
      <c r="F127">
        <f t="shared" si="21"/>
        <v>474031286371503</v>
      </c>
      <c r="G127">
        <f t="shared" si="22"/>
        <v>2.2743766639400681E+19</v>
      </c>
      <c r="H127">
        <f t="shared" si="15"/>
        <v>46757543.095443182</v>
      </c>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row>
    <row r="128" spans="1:352" s="9" customFormat="1" x14ac:dyDescent="0.25">
      <c r="A128">
        <f t="shared" si="16"/>
        <v>176923.07326515505</v>
      </c>
      <c r="B128">
        <f t="shared" si="17"/>
        <v>618289.42436477076</v>
      </c>
      <c r="C128">
        <f t="shared" si="18"/>
        <v>2134506.7960587572</v>
      </c>
      <c r="D128">
        <f t="shared" si="19"/>
        <v>24547710.125107672</v>
      </c>
      <c r="E128">
        <f t="shared" si="20"/>
        <v>9033187386.5192089</v>
      </c>
      <c r="F128">
        <f t="shared" si="21"/>
        <v>568837543645803.63</v>
      </c>
      <c r="G128">
        <f t="shared" si="22"/>
        <v>2.9566896631220888E+19</v>
      </c>
      <c r="H128">
        <f t="shared" si="15"/>
        <v>49095420.250215344</v>
      </c>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row>
    <row r="129" spans="1:352" s="9" customFormat="1" x14ac:dyDescent="0.25">
      <c r="A129">
        <f t="shared" si="16"/>
        <v>178692.30399780659</v>
      </c>
      <c r="B129">
        <f t="shared" si="17"/>
        <v>630655.21285206615</v>
      </c>
      <c r="C129">
        <f t="shared" si="18"/>
        <v>2198541.9999405202</v>
      </c>
      <c r="D129">
        <f t="shared" si="19"/>
        <v>25775095.631363057</v>
      </c>
      <c r="E129">
        <f t="shared" si="20"/>
        <v>9936506125.1711311</v>
      </c>
      <c r="F129">
        <f t="shared" si="21"/>
        <v>682605052374964.38</v>
      </c>
      <c r="G129">
        <f t="shared" si="22"/>
        <v>3.8436965620587151E+19</v>
      </c>
      <c r="H129">
        <f t="shared" si="15"/>
        <v>51550191.262726113</v>
      </c>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row>
    <row r="130" spans="1:352" s="9" customFormat="1" x14ac:dyDescent="0.25">
      <c r="A130">
        <f t="shared" si="16"/>
        <v>180479.22703778467</v>
      </c>
      <c r="B130">
        <f t="shared" si="17"/>
        <v>643268.31710910751</v>
      </c>
      <c r="C130">
        <f t="shared" si="18"/>
        <v>2264498.259938736</v>
      </c>
      <c r="D130">
        <f t="shared" si="19"/>
        <v>27063850.412931211</v>
      </c>
      <c r="E130">
        <f t="shared" si="20"/>
        <v>10930156737.688246</v>
      </c>
      <c r="F130">
        <f t="shared" si="21"/>
        <v>819126062849957.25</v>
      </c>
      <c r="G130">
        <f t="shared" si="22"/>
        <v>4.9968055306763297E+19</v>
      </c>
      <c r="H130">
        <f t="shared" si="15"/>
        <v>54127700.825862423</v>
      </c>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row>
    <row r="131" spans="1:352" s="9" customFormat="1" x14ac:dyDescent="0.25">
      <c r="A131">
        <f t="shared" si="16"/>
        <v>182284.01930816253</v>
      </c>
      <c r="B131">
        <f t="shared" si="17"/>
        <v>656133.68345128966</v>
      </c>
      <c r="C131">
        <f t="shared" si="18"/>
        <v>2332433.2077368982</v>
      </c>
      <c r="D131">
        <f t="shared" si="19"/>
        <v>28417042.933577772</v>
      </c>
      <c r="E131">
        <f t="shared" si="20"/>
        <v>12023172411.457071</v>
      </c>
      <c r="F131">
        <f t="shared" si="21"/>
        <v>982951275419948.63</v>
      </c>
      <c r="G131">
        <f t="shared" si="22"/>
        <v>6.4958471898792288E+19</v>
      </c>
      <c r="H131">
        <f t="shared" ref="H131:H194" si="23">H130*1.05</f>
        <v>56834085.867155544</v>
      </c>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row>
    <row r="132" spans="1:352" s="9" customFormat="1" x14ac:dyDescent="0.25">
      <c r="A132">
        <f t="shared" si="16"/>
        <v>184106.85950124415</v>
      </c>
      <c r="B132">
        <f t="shared" si="17"/>
        <v>669256.35712031543</v>
      </c>
      <c r="C132">
        <f t="shared" si="18"/>
        <v>2402406.203969005</v>
      </c>
      <c r="D132">
        <f t="shared" si="19"/>
        <v>29837895.080256663</v>
      </c>
      <c r="E132">
        <f t="shared" si="20"/>
        <v>13225489652.602779</v>
      </c>
      <c r="F132">
        <f t="shared" si="21"/>
        <v>1179541530503938.3</v>
      </c>
      <c r="G132">
        <f t="shared" si="22"/>
        <v>8.4446013468429976E+19</v>
      </c>
      <c r="H132">
        <f t="shared" si="23"/>
        <v>59675790.160513327</v>
      </c>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row>
    <row r="133" spans="1:352" s="9" customFormat="1" x14ac:dyDescent="0.25">
      <c r="A133">
        <f t="shared" si="16"/>
        <v>185947.9280962566</v>
      </c>
      <c r="B133">
        <f t="shared" si="17"/>
        <v>682641.48426272173</v>
      </c>
      <c r="C133">
        <f t="shared" si="18"/>
        <v>2474478.3900880753</v>
      </c>
      <c r="D133">
        <f t="shared" si="19"/>
        <v>31329789.834269498</v>
      </c>
      <c r="E133">
        <f t="shared" si="20"/>
        <v>14548038617.863058</v>
      </c>
      <c r="F133">
        <f t="shared" si="21"/>
        <v>1415449836604725.8</v>
      </c>
      <c r="G133">
        <f t="shared" si="22"/>
        <v>1.0977981750895898E+20</v>
      </c>
      <c r="H133">
        <f t="shared" si="23"/>
        <v>62659579.668538995</v>
      </c>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row>
    <row r="134" spans="1:352" s="9" customFormat="1" x14ac:dyDescent="0.25">
      <c r="A134">
        <f t="shared" si="16"/>
        <v>187807.40737721918</v>
      </c>
      <c r="B134">
        <f t="shared" si="17"/>
        <v>696294.31394797622</v>
      </c>
      <c r="C134">
        <f t="shared" si="18"/>
        <v>2548712.7417907175</v>
      </c>
      <c r="D134">
        <f t="shared" si="19"/>
        <v>32896279.325982973</v>
      </c>
      <c r="E134">
        <f t="shared" si="20"/>
        <v>16002842479.649364</v>
      </c>
      <c r="F134">
        <f t="shared" si="21"/>
        <v>1698539803925670.8</v>
      </c>
      <c r="G134">
        <f t="shared" si="22"/>
        <v>1.4271376276164667E+20</v>
      </c>
      <c r="H134">
        <f t="shared" si="23"/>
        <v>65792558.651965946</v>
      </c>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row>
    <row r="135" spans="1:352" s="9" customFormat="1" x14ac:dyDescent="0.25">
      <c r="A135">
        <f t="shared" si="16"/>
        <v>189685.48145099136</v>
      </c>
      <c r="B135">
        <f t="shared" si="17"/>
        <v>710220.20022693579</v>
      </c>
      <c r="C135">
        <f t="shared" si="18"/>
        <v>2625174.1240444393</v>
      </c>
      <c r="D135">
        <f t="shared" si="19"/>
        <v>34541093.292282119</v>
      </c>
      <c r="E135">
        <f t="shared" si="20"/>
        <v>17603126727.614304</v>
      </c>
      <c r="F135">
        <f t="shared" si="21"/>
        <v>2038247764710804.8</v>
      </c>
      <c r="G135">
        <f t="shared" si="22"/>
        <v>1.8552789159014069E+20</v>
      </c>
      <c r="H135">
        <f t="shared" si="23"/>
        <v>69082186.584564239</v>
      </c>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row>
    <row r="136" spans="1:352" s="9" customFormat="1" x14ac:dyDescent="0.25">
      <c r="A136">
        <f t="shared" si="16"/>
        <v>191582.33626550128</v>
      </c>
      <c r="B136">
        <f t="shared" si="17"/>
        <v>724424.60423147457</v>
      </c>
      <c r="C136">
        <f t="shared" si="18"/>
        <v>2703929.3477657726</v>
      </c>
      <c r="D136">
        <f t="shared" si="19"/>
        <v>36268147.956896231</v>
      </c>
      <c r="E136">
        <f t="shared" si="20"/>
        <v>19363439400.375736</v>
      </c>
      <c r="F136">
        <f t="shared" si="21"/>
        <v>2445897317652965.5</v>
      </c>
      <c r="G136">
        <f t="shared" si="22"/>
        <v>2.4118625906718291E+20</v>
      </c>
      <c r="H136">
        <f t="shared" si="23"/>
        <v>72536295.913792461</v>
      </c>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row>
    <row r="137" spans="1:352" s="9" customFormat="1" x14ac:dyDescent="0.25">
      <c r="A137">
        <f t="shared" si="16"/>
        <v>193498.15962815628</v>
      </c>
      <c r="B137">
        <f t="shared" si="17"/>
        <v>738913.09631610406</v>
      </c>
      <c r="C137">
        <f t="shared" si="18"/>
        <v>2785047.2281987458</v>
      </c>
      <c r="D137">
        <f t="shared" si="19"/>
        <v>38081555.354741044</v>
      </c>
      <c r="E137">
        <f t="shared" si="20"/>
        <v>21299783340.413311</v>
      </c>
      <c r="F137">
        <f t="shared" si="21"/>
        <v>2935076781183558.5</v>
      </c>
      <c r="G137">
        <f t="shared" si="22"/>
        <v>3.1354213678733781E+20</v>
      </c>
      <c r="H137">
        <f t="shared" si="23"/>
        <v>76163110.709482089</v>
      </c>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row>
    <row r="138" spans="1:352" s="9" customFormat="1" x14ac:dyDescent="0.25">
      <c r="A138">
        <f t="shared" si="16"/>
        <v>195433.14122443786</v>
      </c>
      <c r="B138">
        <f t="shared" si="17"/>
        <v>753691.35824242618</v>
      </c>
      <c r="C138">
        <f t="shared" si="18"/>
        <v>2868598.6450447082</v>
      </c>
      <c r="D138">
        <f t="shared" si="19"/>
        <v>39985633.122478098</v>
      </c>
      <c r="E138">
        <f t="shared" si="20"/>
        <v>23429761674.454643</v>
      </c>
      <c r="F138">
        <f t="shared" si="21"/>
        <v>3522092137420270</v>
      </c>
      <c r="G138">
        <f t="shared" si="22"/>
        <v>4.0760477782353917E+20</v>
      </c>
      <c r="H138">
        <f t="shared" si="23"/>
        <v>79971266.244956195</v>
      </c>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row>
    <row r="139" spans="1:352" s="9" customFormat="1" x14ac:dyDescent="0.25">
      <c r="A139">
        <f t="shared" si="16"/>
        <v>197387.47263668224</v>
      </c>
      <c r="B139">
        <f t="shared" si="17"/>
        <v>768765.18540727475</v>
      </c>
      <c r="C139">
        <f t="shared" si="18"/>
        <v>2954656.6043960494</v>
      </c>
      <c r="D139">
        <f t="shared" si="19"/>
        <v>41984914.778602004</v>
      </c>
      <c r="E139">
        <f t="shared" si="20"/>
        <v>25772737841.900108</v>
      </c>
      <c r="F139">
        <f t="shared" si="21"/>
        <v>4226510564904324</v>
      </c>
      <c r="G139">
        <f t="shared" si="22"/>
        <v>5.2988621117060094E+20</v>
      </c>
      <c r="H139">
        <f t="shared" si="23"/>
        <v>83969829.557204008</v>
      </c>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row>
    <row r="140" spans="1:352" s="9" customFormat="1" x14ac:dyDescent="0.25">
      <c r="A140">
        <f t="shared" si="16"/>
        <v>199361.34736304908</v>
      </c>
      <c r="B140">
        <f t="shared" si="17"/>
        <v>784140.48911542026</v>
      </c>
      <c r="C140">
        <f t="shared" si="18"/>
        <v>3043296.3025279311</v>
      </c>
      <c r="D140">
        <f t="shared" si="19"/>
        <v>44084160.517532103</v>
      </c>
      <c r="E140">
        <f t="shared" si="20"/>
        <v>28350011626.090122</v>
      </c>
      <c r="F140">
        <f t="shared" si="21"/>
        <v>5071812677885189</v>
      </c>
      <c r="G140">
        <f t="shared" si="22"/>
        <v>6.8885207452178121E+20</v>
      </c>
      <c r="H140">
        <f t="shared" si="23"/>
        <v>88168321.035064206</v>
      </c>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row>
    <row r="141" spans="1:352" s="9" customFormat="1" x14ac:dyDescent="0.25">
      <c r="A141">
        <f t="shared" si="16"/>
        <v>201354.96083667956</v>
      </c>
      <c r="B141">
        <f t="shared" si="17"/>
        <v>799823.29889772867</v>
      </c>
      <c r="C141">
        <f t="shared" si="18"/>
        <v>3134595.1916037691</v>
      </c>
      <c r="D141">
        <f t="shared" si="19"/>
        <v>46288368.543408707</v>
      </c>
      <c r="E141">
        <f t="shared" si="20"/>
        <v>31185012788.699139</v>
      </c>
      <c r="F141">
        <f t="shared" si="21"/>
        <v>6086175213462227</v>
      </c>
      <c r="G141">
        <f t="shared" si="22"/>
        <v>8.9550769687831563E+20</v>
      </c>
      <c r="H141">
        <f t="shared" si="23"/>
        <v>92576737.086817414</v>
      </c>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row>
    <row r="142" spans="1:352" s="9" customFormat="1" x14ac:dyDescent="0.25">
      <c r="A142">
        <f t="shared" si="16"/>
        <v>203368.51044504636</v>
      </c>
      <c r="B142">
        <f t="shared" si="17"/>
        <v>815819.76487568324</v>
      </c>
      <c r="C142">
        <f t="shared" si="18"/>
        <v>3228633.0473518823</v>
      </c>
      <c r="D142">
        <f t="shared" si="19"/>
        <v>48602786.970579147</v>
      </c>
      <c r="E142">
        <f t="shared" si="20"/>
        <v>34303514067.569054</v>
      </c>
      <c r="F142">
        <f t="shared" si="21"/>
        <v>7303410256154672</v>
      </c>
      <c r="G142">
        <f t="shared" si="22"/>
        <v>1.1641600059418104E+21</v>
      </c>
      <c r="H142">
        <f t="shared" si="23"/>
        <v>97205573.941158295</v>
      </c>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row>
    <row r="143" spans="1:352" s="9" customFormat="1" x14ac:dyDescent="0.25">
      <c r="A143">
        <f t="shared" si="16"/>
        <v>205402.19554949683</v>
      </c>
      <c r="B143">
        <f t="shared" si="17"/>
        <v>832136.16017319693</v>
      </c>
      <c r="C143">
        <f t="shared" si="18"/>
        <v>3325492.0387724387</v>
      </c>
      <c r="D143">
        <f t="shared" si="19"/>
        <v>51032926.319108106</v>
      </c>
      <c r="E143">
        <f t="shared" si="20"/>
        <v>37733865474.325958</v>
      </c>
      <c r="F143">
        <f t="shared" si="21"/>
        <v>8764092307385606</v>
      </c>
      <c r="G143">
        <f t="shared" si="22"/>
        <v>1.5134080077243537E+21</v>
      </c>
      <c r="H143">
        <f t="shared" si="23"/>
        <v>102065852.63821621</v>
      </c>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row>
    <row r="144" spans="1:352" s="9" customFormat="1" x14ac:dyDescent="0.25">
      <c r="A144">
        <f t="shared" si="16"/>
        <v>207456.2175049918</v>
      </c>
      <c r="B144">
        <f t="shared" si="17"/>
        <v>848778.88337666087</v>
      </c>
      <c r="C144">
        <f t="shared" si="18"/>
        <v>3425256.7999356119</v>
      </c>
      <c r="D144">
        <f t="shared" si="19"/>
        <v>53584572.635063514</v>
      </c>
      <c r="E144">
        <f t="shared" si="20"/>
        <v>41507252021.75856</v>
      </c>
      <c r="F144">
        <f t="shared" si="21"/>
        <v>1.0516910768862726E+16</v>
      </c>
      <c r="G144">
        <f t="shared" si="22"/>
        <v>1.96743041004166E+21</v>
      </c>
      <c r="H144">
        <f t="shared" si="23"/>
        <v>107169145.27012703</v>
      </c>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row>
    <row r="145" spans="1:352" s="9" customFormat="1" x14ac:dyDescent="0.25">
      <c r="A145">
        <f t="shared" si="16"/>
        <v>209530.77968004171</v>
      </c>
      <c r="B145">
        <f t="shared" si="17"/>
        <v>865754.46104419406</v>
      </c>
      <c r="C145">
        <f t="shared" si="18"/>
        <v>3528014.5039336802</v>
      </c>
      <c r="D145">
        <f t="shared" si="19"/>
        <v>56263801.266816691</v>
      </c>
      <c r="E145">
        <f t="shared" si="20"/>
        <v>45657977223.934418</v>
      </c>
      <c r="F145">
        <f t="shared" si="21"/>
        <v>1.262029292263527E+16</v>
      </c>
      <c r="G145">
        <f t="shared" si="22"/>
        <v>2.5576595330541583E+21</v>
      </c>
      <c r="H145">
        <f t="shared" si="23"/>
        <v>112527602.53363338</v>
      </c>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row>
    <row r="146" spans="1:352" s="9" customFormat="1" x14ac:dyDescent="0.25">
      <c r="A146">
        <f t="shared" si="16"/>
        <v>211626.08747684213</v>
      </c>
      <c r="B146">
        <f t="shared" si="17"/>
        <v>883069.55026507797</v>
      </c>
      <c r="C146">
        <f t="shared" si="18"/>
        <v>3633854.939051691</v>
      </c>
      <c r="D146">
        <f t="shared" si="19"/>
        <v>59076991.330157526</v>
      </c>
      <c r="E146">
        <f t="shared" si="20"/>
        <v>50223774946.327866</v>
      </c>
      <c r="F146">
        <f t="shared" si="21"/>
        <v>1.5144351507162324E+16</v>
      </c>
      <c r="G146">
        <f t="shared" si="22"/>
        <v>3.3249573929704059E+21</v>
      </c>
      <c r="H146">
        <f t="shared" si="23"/>
        <v>118153982.66031505</v>
      </c>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row>
    <row r="147" spans="1:352" s="9" customFormat="1" x14ac:dyDescent="0.25">
      <c r="A147">
        <f t="shared" si="16"/>
        <v>213742.34835161056</v>
      </c>
      <c r="B147">
        <f t="shared" si="17"/>
        <v>900730.94127037958</v>
      </c>
      <c r="C147">
        <f t="shared" si="18"/>
        <v>3742870.5872232416</v>
      </c>
      <c r="D147">
        <f t="shared" si="19"/>
        <v>62030840.896665402</v>
      </c>
      <c r="E147">
        <f t="shared" si="20"/>
        <v>55246152440.960655</v>
      </c>
      <c r="F147">
        <f t="shared" si="21"/>
        <v>1.8173221808594788E+16</v>
      </c>
      <c r="G147">
        <f t="shared" si="22"/>
        <v>4.322444610861528E+21</v>
      </c>
      <c r="H147">
        <f t="shared" si="23"/>
        <v>124061681.7933308</v>
      </c>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row>
    <row r="148" spans="1:352" s="9" customFormat="1" x14ac:dyDescent="0.25">
      <c r="A148">
        <f t="shared" si="16"/>
        <v>215879.77183512668</v>
      </c>
      <c r="B148">
        <f t="shared" si="17"/>
        <v>918745.56009578716</v>
      </c>
      <c r="C148">
        <f t="shared" si="18"/>
        <v>3855156.7048399388</v>
      </c>
      <c r="D148">
        <f t="shared" si="19"/>
        <v>65132382.941498674</v>
      </c>
      <c r="E148">
        <f t="shared" si="20"/>
        <v>60770767685.056725</v>
      </c>
      <c r="F148">
        <f t="shared" si="21"/>
        <v>2.1807866170313744E+16</v>
      </c>
      <c r="G148">
        <f t="shared" si="22"/>
        <v>5.6191779941199863E+21</v>
      </c>
      <c r="H148">
        <f t="shared" si="23"/>
        <v>130264765.88299735</v>
      </c>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row>
    <row r="149" spans="1:352" s="9" customFormat="1" x14ac:dyDescent="0.25">
      <c r="A149">
        <f t="shared" si="16"/>
        <v>218038.56955347795</v>
      </c>
      <c r="B149">
        <f t="shared" si="17"/>
        <v>937120.47129770287</v>
      </c>
      <c r="C149">
        <f t="shared" si="18"/>
        <v>3970811.405985137</v>
      </c>
      <c r="D149">
        <f t="shared" si="19"/>
        <v>68389002.088573605</v>
      </c>
      <c r="E149">
        <f t="shared" si="20"/>
        <v>66847844453.562401</v>
      </c>
      <c r="F149">
        <f t="shared" si="21"/>
        <v>2.6169439404376492E+16</v>
      </c>
      <c r="G149">
        <f t="shared" si="22"/>
        <v>7.3049313923559829E+21</v>
      </c>
      <c r="H149">
        <f t="shared" si="23"/>
        <v>136778004.17714721</v>
      </c>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row>
    <row r="150" spans="1:352" s="9" customFormat="1" x14ac:dyDescent="0.25">
      <c r="A150">
        <f t="shared" si="16"/>
        <v>220218.95524901274</v>
      </c>
      <c r="B150">
        <f t="shared" si="17"/>
        <v>955862.88072365697</v>
      </c>
      <c r="C150">
        <f t="shared" si="18"/>
        <v>4089935.748164691</v>
      </c>
      <c r="D150">
        <f t="shared" si="19"/>
        <v>71808452.193002284</v>
      </c>
      <c r="E150">
        <f t="shared" si="20"/>
        <v>73532628898.91864</v>
      </c>
      <c r="F150">
        <f t="shared" si="21"/>
        <v>3.1403327285251788E+16</v>
      </c>
      <c r="G150">
        <f t="shared" si="22"/>
        <v>9.4964108100627774E+21</v>
      </c>
      <c r="H150">
        <f t="shared" si="23"/>
        <v>143616904.38600457</v>
      </c>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row>
    <row r="151" spans="1:352" s="9" customFormat="1" x14ac:dyDescent="0.25">
      <c r="A151">
        <f t="shared" si="16"/>
        <v>222421.14480150287</v>
      </c>
      <c r="B151">
        <f t="shared" si="17"/>
        <v>974980.13833813008</v>
      </c>
      <c r="C151">
        <f t="shared" si="18"/>
        <v>4212633.8206096319</v>
      </c>
      <c r="D151">
        <f t="shared" si="19"/>
        <v>75398874.802652404</v>
      </c>
      <c r="E151">
        <f t="shared" si="20"/>
        <v>80885891788.810516</v>
      </c>
      <c r="F151">
        <f t="shared" si="21"/>
        <v>3.7683992742302144E+16</v>
      </c>
      <c r="G151">
        <f t="shared" si="22"/>
        <v>1.2345334053081612E+22</v>
      </c>
      <c r="H151">
        <f t="shared" si="23"/>
        <v>150797749.60530481</v>
      </c>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row>
    <row r="152" spans="1:352" s="9" customFormat="1" x14ac:dyDescent="0.25">
      <c r="A152">
        <f t="shared" si="16"/>
        <v>224645.35624951791</v>
      </c>
      <c r="B152">
        <f t="shared" si="17"/>
        <v>994479.74110489269</v>
      </c>
      <c r="C152">
        <f t="shared" si="18"/>
        <v>4339012.8352279207</v>
      </c>
      <c r="D152">
        <f t="shared" si="19"/>
        <v>79168818.542785034</v>
      </c>
      <c r="E152">
        <f t="shared" si="20"/>
        <v>88974480967.691574</v>
      </c>
      <c r="F152">
        <f t="shared" si="21"/>
        <v>4.5220791290762568E+16</v>
      </c>
      <c r="G152">
        <f t="shared" si="22"/>
        <v>1.6048934269006096E+22</v>
      </c>
      <c r="H152">
        <f t="shared" si="23"/>
        <v>158337637.08557007</v>
      </c>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row>
    <row r="153" spans="1:352" s="9" customFormat="1" x14ac:dyDescent="0.25">
      <c r="A153">
        <f t="shared" si="16"/>
        <v>226891.80981201309</v>
      </c>
      <c r="B153">
        <f t="shared" si="17"/>
        <v>1014369.3359269906</v>
      </c>
      <c r="C153">
        <f t="shared" si="18"/>
        <v>4469183.2202847581</v>
      </c>
      <c r="D153">
        <f t="shared" si="19"/>
        <v>83127259.469924286</v>
      </c>
      <c r="E153">
        <f t="shared" si="20"/>
        <v>97871929064.460739</v>
      </c>
      <c r="F153">
        <f t="shared" si="21"/>
        <v>5.426494954891508E+16</v>
      </c>
      <c r="G153">
        <f t="shared" si="22"/>
        <v>2.0863614549707924E+22</v>
      </c>
      <c r="H153">
        <f t="shared" si="23"/>
        <v>166254518.93984857</v>
      </c>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row>
    <row r="154" spans="1:352" s="9" customFormat="1" x14ac:dyDescent="0.25">
      <c r="A154">
        <f t="shared" si="16"/>
        <v>229160.72791013322</v>
      </c>
      <c r="B154">
        <f t="shared" si="17"/>
        <v>1034656.7226455305</v>
      </c>
      <c r="C154">
        <f t="shared" si="18"/>
        <v>4603258.7168933013</v>
      </c>
      <c r="D154">
        <f t="shared" si="19"/>
        <v>87283622.4434205</v>
      </c>
      <c r="E154">
        <f t="shared" si="20"/>
        <v>107659121970.90681</v>
      </c>
      <c r="F154">
        <f t="shared" si="21"/>
        <v>6.5117939458698096E+16</v>
      </c>
      <c r="G154">
        <f t="shared" si="22"/>
        <v>2.7122698914620303E+22</v>
      </c>
      <c r="H154">
        <f t="shared" si="23"/>
        <v>174567244.886841</v>
      </c>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row>
    <row r="155" spans="1:352" s="9" customFormat="1" x14ac:dyDescent="0.25">
      <c r="A155">
        <f t="shared" si="16"/>
        <v>231452.33518923455</v>
      </c>
      <c r="B155">
        <f t="shared" si="17"/>
        <v>1055349.8570984411</v>
      </c>
      <c r="C155">
        <f t="shared" si="18"/>
        <v>4741356.478400101</v>
      </c>
      <c r="D155">
        <f t="shared" si="19"/>
        <v>91647803.565591529</v>
      </c>
      <c r="E155">
        <f t="shared" si="20"/>
        <v>118425034167.99751</v>
      </c>
      <c r="F155">
        <f t="shared" si="21"/>
        <v>7.8141527350437712E+16</v>
      </c>
      <c r="G155">
        <f t="shared" si="22"/>
        <v>3.5259508589006393E+22</v>
      </c>
      <c r="H155">
        <f t="shared" si="23"/>
        <v>183295607.13118306</v>
      </c>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row>
    <row r="156" spans="1:352" s="9" customFormat="1" x14ac:dyDescent="0.25">
      <c r="A156">
        <f t="shared" si="16"/>
        <v>233766.85854112689</v>
      </c>
      <c r="B156">
        <f t="shared" si="17"/>
        <v>1076456.85424041</v>
      </c>
      <c r="C156">
        <f t="shared" si="18"/>
        <v>4883597.1727521038</v>
      </c>
      <c r="D156">
        <f t="shared" si="19"/>
        <v>96230193.743871108</v>
      </c>
      <c r="E156">
        <f t="shared" si="20"/>
        <v>130267537584.79727</v>
      </c>
      <c r="F156">
        <f t="shared" si="21"/>
        <v>9.3769832820525248E+16</v>
      </c>
      <c r="G156">
        <f t="shared" si="22"/>
        <v>4.5837361165708311E+22</v>
      </c>
      <c r="H156">
        <f t="shared" si="23"/>
        <v>192460387.48774222</v>
      </c>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row>
    <row r="157" spans="1:352" s="9" customFormat="1" x14ac:dyDescent="0.25">
      <c r="A157">
        <f t="shared" ref="A157:A200" si="24">A156*1.01</f>
        <v>236104.52712653816</v>
      </c>
      <c r="B157">
        <f t="shared" ref="B157:B200" si="25">B156*1.02</f>
        <v>1097985.9913252182</v>
      </c>
      <c r="C157">
        <f t="shared" ref="C157:C200" si="26">C156*1.03</f>
        <v>5030105.0879346672</v>
      </c>
      <c r="D157">
        <f t="shared" ref="D157:D200" si="27">D156*1.05</f>
        <v>101041703.43106467</v>
      </c>
      <c r="E157">
        <f t="shared" ref="E157:E200" si="28">E156*1.1</f>
        <v>143294291343.27701</v>
      </c>
      <c r="F157">
        <f t="shared" ref="F157:F200" si="29">F156*1.2</f>
        <v>1.1252379938463029E+17</v>
      </c>
      <c r="G157">
        <f t="shared" ref="G157:G200" si="30">G156*1.3</f>
        <v>5.9588569515420809E+22</v>
      </c>
      <c r="H157">
        <f t="shared" si="23"/>
        <v>202083406.86212933</v>
      </c>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row>
    <row r="158" spans="1:352" s="9" customFormat="1" x14ac:dyDescent="0.25">
      <c r="A158">
        <f t="shared" si="24"/>
        <v>238465.57239780354</v>
      </c>
      <c r="B158">
        <f t="shared" si="25"/>
        <v>1119945.7111517226</v>
      </c>
      <c r="C158">
        <f t="shared" si="26"/>
        <v>5181008.2405727077</v>
      </c>
      <c r="D158">
        <f t="shared" si="27"/>
        <v>106093788.6026179</v>
      </c>
      <c r="E158">
        <f t="shared" si="28"/>
        <v>157623720477.60474</v>
      </c>
      <c r="F158">
        <f t="shared" si="29"/>
        <v>1.3502855926155634E+17</v>
      </c>
      <c r="G158">
        <f t="shared" si="30"/>
        <v>7.7465140370047062E+22</v>
      </c>
      <c r="H158">
        <f t="shared" si="23"/>
        <v>212187577.20523581</v>
      </c>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row>
    <row r="159" spans="1:352" s="9" customFormat="1" x14ac:dyDescent="0.25">
      <c r="A159">
        <f t="shared" si="24"/>
        <v>240850.22812178158</v>
      </c>
      <c r="B159">
        <f t="shared" si="25"/>
        <v>1142344.625374757</v>
      </c>
      <c r="C159">
        <f t="shared" si="26"/>
        <v>5336438.4877898889</v>
      </c>
      <c r="D159">
        <f t="shared" si="27"/>
        <v>111398478.0327488</v>
      </c>
      <c r="E159">
        <f t="shared" si="28"/>
        <v>173386092525.36523</v>
      </c>
      <c r="F159">
        <f t="shared" si="29"/>
        <v>1.6203427111386758E+17</v>
      </c>
      <c r="G159">
        <f t="shared" si="30"/>
        <v>1.0070468248106118E+23</v>
      </c>
      <c r="H159">
        <f t="shared" si="23"/>
        <v>222796956.06549761</v>
      </c>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row>
    <row r="160" spans="1:352" s="9" customFormat="1" x14ac:dyDescent="0.25">
      <c r="A160">
        <f t="shared" si="24"/>
        <v>243258.73040299938</v>
      </c>
      <c r="B160">
        <f t="shared" si="25"/>
        <v>1165191.5178822521</v>
      </c>
      <c r="C160">
        <f t="shared" si="26"/>
        <v>5496531.642423586</v>
      </c>
      <c r="D160">
        <f t="shared" si="27"/>
        <v>116968401.93438625</v>
      </c>
      <c r="E160">
        <f t="shared" si="28"/>
        <v>190724701777.90176</v>
      </c>
      <c r="F160">
        <f t="shared" si="29"/>
        <v>1.9444112533664109E+17</v>
      </c>
      <c r="G160">
        <f t="shared" si="30"/>
        <v>1.3091608722537954E+23</v>
      </c>
      <c r="H160">
        <f t="shared" si="23"/>
        <v>233936803.86877251</v>
      </c>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row>
    <row r="161" spans="1:352" s="9" customFormat="1" x14ac:dyDescent="0.25">
      <c r="A161">
        <f t="shared" si="24"/>
        <v>245691.31770702938</v>
      </c>
      <c r="B161">
        <f t="shared" si="25"/>
        <v>1188495.3482398973</v>
      </c>
      <c r="C161">
        <f t="shared" si="26"/>
        <v>5661427.591696294</v>
      </c>
      <c r="D161">
        <f t="shared" si="27"/>
        <v>122816822.03110558</v>
      </c>
      <c r="E161">
        <f t="shared" si="28"/>
        <v>209797171955.69196</v>
      </c>
      <c r="F161">
        <f t="shared" si="29"/>
        <v>2.3332935040396931E+17</v>
      </c>
      <c r="G161">
        <f t="shared" si="30"/>
        <v>1.7019091339299339E+23</v>
      </c>
      <c r="H161">
        <f t="shared" si="23"/>
        <v>245633644.06221116</v>
      </c>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row>
    <row r="162" spans="1:352" s="9" customFormat="1" x14ac:dyDescent="0.25">
      <c r="A162">
        <f t="shared" si="24"/>
        <v>248148.23088409967</v>
      </c>
      <c r="B162">
        <f t="shared" si="25"/>
        <v>1212265.2552046953</v>
      </c>
      <c r="C162">
        <f t="shared" si="26"/>
        <v>5831270.4194471827</v>
      </c>
      <c r="D162">
        <f t="shared" si="27"/>
        <v>128957663.13266087</v>
      </c>
      <c r="E162">
        <f t="shared" si="28"/>
        <v>230776889151.26117</v>
      </c>
      <c r="F162">
        <f t="shared" si="29"/>
        <v>2.7999522048476317E+17</v>
      </c>
      <c r="G162">
        <f t="shared" si="30"/>
        <v>2.2124818741089143E+23</v>
      </c>
      <c r="H162">
        <f t="shared" si="23"/>
        <v>257915326.26532173</v>
      </c>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row>
    <row r="163" spans="1:352" s="9" customFormat="1" x14ac:dyDescent="0.25">
      <c r="A163">
        <f t="shared" si="24"/>
        <v>250629.71319294066</v>
      </c>
      <c r="B163">
        <f t="shared" si="25"/>
        <v>1236510.5603087891</v>
      </c>
      <c r="C163">
        <f t="shared" si="26"/>
        <v>6006208.5320305983</v>
      </c>
      <c r="D163">
        <f t="shared" si="27"/>
        <v>135405546.28929392</v>
      </c>
      <c r="E163">
        <f t="shared" si="28"/>
        <v>253854578066.3873</v>
      </c>
      <c r="F163">
        <f t="shared" si="29"/>
        <v>3.3599426458171578E+17</v>
      </c>
      <c r="G163">
        <f t="shared" si="30"/>
        <v>2.8762264363415889E+23</v>
      </c>
      <c r="H163">
        <f t="shared" si="23"/>
        <v>270811092.57858783</v>
      </c>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row>
    <row r="164" spans="1:352" s="9" customFormat="1" x14ac:dyDescent="0.25">
      <c r="A164">
        <f t="shared" si="24"/>
        <v>253136.01032487006</v>
      </c>
      <c r="B164">
        <f t="shared" si="25"/>
        <v>1261240.771514965</v>
      </c>
      <c r="C164">
        <f t="shared" si="26"/>
        <v>6186394.7879915163</v>
      </c>
      <c r="D164">
        <f t="shared" si="27"/>
        <v>142175823.6037586</v>
      </c>
      <c r="E164">
        <f t="shared" si="28"/>
        <v>279240035873.02606</v>
      </c>
      <c r="F164">
        <f t="shared" si="29"/>
        <v>4.0319311749805894E+17</v>
      </c>
      <c r="G164">
        <f t="shared" si="30"/>
        <v>3.7390943672440658E+23</v>
      </c>
      <c r="H164">
        <f t="shared" si="23"/>
        <v>284351647.20751721</v>
      </c>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row>
    <row r="165" spans="1:352" s="9" customFormat="1" x14ac:dyDescent="0.25">
      <c r="A165">
        <f t="shared" si="24"/>
        <v>255667.37042811877</v>
      </c>
      <c r="B165">
        <f t="shared" si="25"/>
        <v>1286465.5869452644</v>
      </c>
      <c r="C165">
        <f t="shared" si="26"/>
        <v>6371986.6316312617</v>
      </c>
      <c r="D165">
        <f t="shared" si="27"/>
        <v>149284614.78394654</v>
      </c>
      <c r="E165">
        <f t="shared" si="28"/>
        <v>307164039460.32867</v>
      </c>
      <c r="F165">
        <f t="shared" si="29"/>
        <v>4.8383174099767072E+17</v>
      </c>
      <c r="G165">
        <f t="shared" si="30"/>
        <v>4.8608226774172856E+23</v>
      </c>
      <c r="H165">
        <f t="shared" si="23"/>
        <v>298569229.56789309</v>
      </c>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row>
    <row r="166" spans="1:352" s="9" customFormat="1" x14ac:dyDescent="0.25">
      <c r="A166">
        <f t="shared" si="24"/>
        <v>258224.04413239995</v>
      </c>
      <c r="B166">
        <f t="shared" si="25"/>
        <v>1312194.8986841696</v>
      </c>
      <c r="C166">
        <f t="shared" si="26"/>
        <v>6563146.2305801995</v>
      </c>
      <c r="D166">
        <f t="shared" si="27"/>
        <v>156748845.52314389</v>
      </c>
      <c r="E166">
        <f t="shared" si="28"/>
        <v>337880443406.36157</v>
      </c>
      <c r="F166">
        <f t="shared" si="29"/>
        <v>5.8059808919720486E+17</v>
      </c>
      <c r="G166">
        <f t="shared" si="30"/>
        <v>6.3190694806424715E+23</v>
      </c>
      <c r="H166">
        <f t="shared" si="23"/>
        <v>313497691.04628778</v>
      </c>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row>
    <row r="167" spans="1:352" s="9" customFormat="1" x14ac:dyDescent="0.25">
      <c r="A167">
        <f t="shared" si="24"/>
        <v>260806.28457372397</v>
      </c>
      <c r="B167">
        <f t="shared" si="25"/>
        <v>1338438.7966578531</v>
      </c>
      <c r="C167">
        <f t="shared" si="26"/>
        <v>6760040.6174976053</v>
      </c>
      <c r="D167">
        <f t="shared" si="27"/>
        <v>164586287.79930109</v>
      </c>
      <c r="E167">
        <f t="shared" si="28"/>
        <v>371668487746.99774</v>
      </c>
      <c r="F167">
        <f t="shared" si="29"/>
        <v>6.9671770703664576E+17</v>
      </c>
      <c r="G167">
        <f t="shared" si="30"/>
        <v>8.2147903248352131E+23</v>
      </c>
      <c r="H167">
        <f t="shared" si="23"/>
        <v>329172575.59860218</v>
      </c>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row>
    <row r="168" spans="1:352" s="9" customFormat="1" x14ac:dyDescent="0.25">
      <c r="A168">
        <f t="shared" si="24"/>
        <v>263414.34741946124</v>
      </c>
      <c r="B168">
        <f t="shared" si="25"/>
        <v>1365207.5725910102</v>
      </c>
      <c r="C168">
        <f t="shared" si="26"/>
        <v>6962841.8360225335</v>
      </c>
      <c r="D168">
        <f t="shared" si="27"/>
        <v>172815602.18926615</v>
      </c>
      <c r="E168">
        <f t="shared" si="28"/>
        <v>408835336521.69757</v>
      </c>
      <c r="F168">
        <f t="shared" si="29"/>
        <v>8.3606124844397491E+17</v>
      </c>
      <c r="G168">
        <f t="shared" si="30"/>
        <v>1.0679227422285777E+24</v>
      </c>
      <c r="H168">
        <f t="shared" si="23"/>
        <v>345631204.37853229</v>
      </c>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row>
    <row r="169" spans="1:352" s="9" customFormat="1" x14ac:dyDescent="0.25">
      <c r="A169">
        <f t="shared" si="24"/>
        <v>266048.49089365586</v>
      </c>
      <c r="B169">
        <f t="shared" si="25"/>
        <v>1392511.7240428305</v>
      </c>
      <c r="C169">
        <f t="shared" si="26"/>
        <v>7171727.0911032101</v>
      </c>
      <c r="D169">
        <f t="shared" si="27"/>
        <v>181456382.29872945</v>
      </c>
      <c r="E169">
        <f t="shared" si="28"/>
        <v>449718870173.86737</v>
      </c>
      <c r="F169">
        <f t="shared" si="29"/>
        <v>1.0032734981327699E+18</v>
      </c>
      <c r="G169">
        <f t="shared" si="30"/>
        <v>1.388299564897151E+24</v>
      </c>
      <c r="H169">
        <f t="shared" si="23"/>
        <v>362912764.5974589</v>
      </c>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row>
    <row r="170" spans="1:352" s="9" customFormat="1" x14ac:dyDescent="0.25">
      <c r="A170">
        <f t="shared" si="24"/>
        <v>268708.97580259241</v>
      </c>
      <c r="B170">
        <f t="shared" si="25"/>
        <v>1420361.9585236872</v>
      </c>
      <c r="C170">
        <f t="shared" si="26"/>
        <v>7386878.9038363062</v>
      </c>
      <c r="D170">
        <f t="shared" si="27"/>
        <v>190529201.41366592</v>
      </c>
      <c r="E170">
        <f t="shared" si="28"/>
        <v>494690757191.25415</v>
      </c>
      <c r="F170">
        <f t="shared" si="29"/>
        <v>1.2039281977593239E+18</v>
      </c>
      <c r="G170">
        <f t="shared" si="30"/>
        <v>1.8047894343662963E+24</v>
      </c>
      <c r="H170">
        <f t="shared" si="23"/>
        <v>381058402.82733184</v>
      </c>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row>
    <row r="171" spans="1:352" s="9" customFormat="1" x14ac:dyDescent="0.25">
      <c r="A171">
        <f t="shared" si="24"/>
        <v>271396.06556061836</v>
      </c>
      <c r="B171">
        <f t="shared" si="25"/>
        <v>1448769.197694161</v>
      </c>
      <c r="C171">
        <f t="shared" si="26"/>
        <v>7608485.2709513959</v>
      </c>
      <c r="D171">
        <f t="shared" si="27"/>
        <v>200055661.48434922</v>
      </c>
      <c r="E171">
        <f t="shared" si="28"/>
        <v>544159832910.37964</v>
      </c>
      <c r="F171">
        <f t="shared" si="29"/>
        <v>1.4447138373111887E+18</v>
      </c>
      <c r="G171">
        <f t="shared" si="30"/>
        <v>2.3462262646761853E+24</v>
      </c>
      <c r="H171">
        <f t="shared" si="23"/>
        <v>400111322.96869844</v>
      </c>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row>
    <row r="172" spans="1:352" s="9" customFormat="1" x14ac:dyDescent="0.25">
      <c r="A172">
        <f t="shared" si="24"/>
        <v>274110.02621622453</v>
      </c>
      <c r="B172">
        <f t="shared" si="25"/>
        <v>1477744.5816480443</v>
      </c>
      <c r="C172">
        <f t="shared" si="26"/>
        <v>7836739.8290799381</v>
      </c>
      <c r="D172">
        <f t="shared" si="27"/>
        <v>210058444.55856669</v>
      </c>
      <c r="E172">
        <f t="shared" si="28"/>
        <v>598575816201.4176</v>
      </c>
      <c r="F172">
        <f t="shared" si="29"/>
        <v>1.7336566047734264E+18</v>
      </c>
      <c r="G172">
        <f t="shared" si="30"/>
        <v>3.0500941440790407E+24</v>
      </c>
      <c r="H172">
        <f t="shared" si="23"/>
        <v>420116889.11713338</v>
      </c>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row>
    <row r="173" spans="1:352" s="9" customFormat="1" x14ac:dyDescent="0.25">
      <c r="A173">
        <f t="shared" si="24"/>
        <v>276851.12647838681</v>
      </c>
      <c r="B173">
        <f t="shared" si="25"/>
        <v>1507299.4732810052</v>
      </c>
      <c r="C173">
        <f t="shared" si="26"/>
        <v>8071842.0239523361</v>
      </c>
      <c r="D173">
        <f t="shared" si="27"/>
        <v>220561366.78649503</v>
      </c>
      <c r="E173">
        <f t="shared" si="28"/>
        <v>658433397821.55945</v>
      </c>
      <c r="F173">
        <f t="shared" si="29"/>
        <v>2.0803879257281116E+18</v>
      </c>
      <c r="G173">
        <f t="shared" si="30"/>
        <v>3.965122387302753E+24</v>
      </c>
      <c r="H173">
        <f t="shared" si="23"/>
        <v>441122733.57299006</v>
      </c>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row>
    <row r="174" spans="1:352" s="9" customFormat="1" x14ac:dyDescent="0.25">
      <c r="A174">
        <f t="shared" si="24"/>
        <v>279619.63774317066</v>
      </c>
      <c r="B174">
        <f t="shared" si="25"/>
        <v>1537445.4627466253</v>
      </c>
      <c r="C174">
        <f t="shared" si="26"/>
        <v>8313997.2846709061</v>
      </c>
      <c r="D174">
        <f t="shared" si="27"/>
        <v>231589435.1258198</v>
      </c>
      <c r="E174">
        <f t="shared" si="28"/>
        <v>724276737603.71545</v>
      </c>
      <c r="F174">
        <f t="shared" si="29"/>
        <v>2.4964655108737336E+18</v>
      </c>
      <c r="G174">
        <f t="shared" si="30"/>
        <v>5.1546591034935787E+24</v>
      </c>
      <c r="H174">
        <f t="shared" si="23"/>
        <v>463178870.2516396</v>
      </c>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row>
    <row r="175" spans="1:352" s="9" customFormat="1" x14ac:dyDescent="0.25">
      <c r="A175">
        <f t="shared" si="24"/>
        <v>282415.83412060235</v>
      </c>
      <c r="B175">
        <f t="shared" si="25"/>
        <v>1568194.3720015578</v>
      </c>
      <c r="C175">
        <f t="shared" si="26"/>
        <v>8563417.2032110337</v>
      </c>
      <c r="D175">
        <f t="shared" si="27"/>
        <v>243168906.8821108</v>
      </c>
      <c r="E175">
        <f t="shared" si="28"/>
        <v>796704411364.08704</v>
      </c>
      <c r="F175">
        <f t="shared" si="29"/>
        <v>2.9957586130484803E+18</v>
      </c>
      <c r="G175">
        <f t="shared" si="30"/>
        <v>6.701056834541652E+24</v>
      </c>
      <c r="H175">
        <f t="shared" si="23"/>
        <v>486337813.76422161</v>
      </c>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row>
    <row r="176" spans="1:352" s="9" customFormat="1" x14ac:dyDescent="0.25">
      <c r="A176">
        <f t="shared" si="24"/>
        <v>285239.99246180838</v>
      </c>
      <c r="B176">
        <f t="shared" si="25"/>
        <v>1599558.259441589</v>
      </c>
      <c r="C176">
        <f t="shared" si="26"/>
        <v>8820319.7193073649</v>
      </c>
      <c r="D176">
        <f t="shared" si="27"/>
        <v>255327352.22621635</v>
      </c>
      <c r="E176">
        <f t="shared" si="28"/>
        <v>876374852500.49585</v>
      </c>
      <c r="F176">
        <f t="shared" si="29"/>
        <v>3.594910335658176E+18</v>
      </c>
      <c r="G176">
        <f t="shared" si="30"/>
        <v>8.7113738849041476E+24</v>
      </c>
      <c r="H176">
        <f t="shared" si="23"/>
        <v>510654704.45243269</v>
      </c>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row>
    <row r="177" spans="1:352" s="9" customFormat="1" x14ac:dyDescent="0.25">
      <c r="A177">
        <f t="shared" si="24"/>
        <v>288092.39238642645</v>
      </c>
      <c r="B177">
        <f t="shared" si="25"/>
        <v>1631549.4246304207</v>
      </c>
      <c r="C177">
        <f t="shared" si="26"/>
        <v>9084929.3108865861</v>
      </c>
      <c r="D177">
        <f t="shared" si="27"/>
        <v>268093719.83752719</v>
      </c>
      <c r="E177">
        <f t="shared" si="28"/>
        <v>964012337750.54553</v>
      </c>
      <c r="F177">
        <f t="shared" si="29"/>
        <v>4.3138924027898112E+18</v>
      </c>
      <c r="G177">
        <f t="shared" si="30"/>
        <v>1.1324786050375392E+25</v>
      </c>
      <c r="H177">
        <f t="shared" si="23"/>
        <v>536187439.67505437</v>
      </c>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row>
    <row r="178" spans="1:352" s="9" customFormat="1" x14ac:dyDescent="0.25">
      <c r="A178">
        <f t="shared" si="24"/>
        <v>290973.31631029071</v>
      </c>
      <c r="B178">
        <f t="shared" si="25"/>
        <v>1664180.4131230293</v>
      </c>
      <c r="C178">
        <f t="shared" si="26"/>
        <v>9357477.1902131848</v>
      </c>
      <c r="D178">
        <f t="shared" si="27"/>
        <v>281498405.82940358</v>
      </c>
      <c r="E178">
        <f t="shared" si="28"/>
        <v>1060413571525.6002</v>
      </c>
      <c r="F178">
        <f t="shared" si="29"/>
        <v>5.1766708833477734E+18</v>
      </c>
      <c r="G178">
        <f t="shared" si="30"/>
        <v>1.4722221865488009E+25</v>
      </c>
      <c r="H178">
        <f t="shared" si="23"/>
        <v>562996811.65880716</v>
      </c>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row>
    <row r="179" spans="1:352" s="9" customFormat="1" x14ac:dyDescent="0.25">
      <c r="A179">
        <f t="shared" si="24"/>
        <v>293883.04947339365</v>
      </c>
      <c r="B179">
        <f t="shared" si="25"/>
        <v>1697464.02138549</v>
      </c>
      <c r="C179">
        <f t="shared" si="26"/>
        <v>9638201.5059195813</v>
      </c>
      <c r="D179">
        <f t="shared" si="27"/>
        <v>295573326.12087375</v>
      </c>
      <c r="E179">
        <f t="shared" si="28"/>
        <v>1166454928678.1604</v>
      </c>
      <c r="F179">
        <f t="shared" si="29"/>
        <v>6.2120050600173281E+18</v>
      </c>
      <c r="G179">
        <f t="shared" si="30"/>
        <v>1.9138888425134413E+25</v>
      </c>
      <c r="H179">
        <f t="shared" si="23"/>
        <v>591146652.2417475</v>
      </c>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row>
    <row r="180" spans="1:352" s="9" customFormat="1" x14ac:dyDescent="0.25">
      <c r="A180">
        <f t="shared" si="24"/>
        <v>296821.87996812759</v>
      </c>
      <c r="B180">
        <f t="shared" si="25"/>
        <v>1731413.3018131999</v>
      </c>
      <c r="C180">
        <f t="shared" si="26"/>
        <v>9927347.5510971695</v>
      </c>
      <c r="D180">
        <f t="shared" si="27"/>
        <v>310351992.42691743</v>
      </c>
      <c r="E180">
        <f t="shared" si="28"/>
        <v>1283100421545.9766</v>
      </c>
      <c r="F180">
        <f t="shared" si="29"/>
        <v>7.4544060720207933E+18</v>
      </c>
      <c r="G180">
        <f t="shared" si="30"/>
        <v>2.4880554952674738E+25</v>
      </c>
      <c r="H180">
        <f t="shared" si="23"/>
        <v>620703984.85383487</v>
      </c>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row>
    <row r="181" spans="1:352" s="9" customFormat="1" x14ac:dyDescent="0.25">
      <c r="A181">
        <f t="shared" si="24"/>
        <v>299790.09876780887</v>
      </c>
      <c r="B181">
        <f t="shared" si="25"/>
        <v>1766041.567849464</v>
      </c>
      <c r="C181">
        <f t="shared" si="26"/>
        <v>10225167.977630084</v>
      </c>
      <c r="D181">
        <f t="shared" si="27"/>
        <v>325869592.04826331</v>
      </c>
      <c r="E181">
        <f t="shared" si="28"/>
        <v>1411410463700.5742</v>
      </c>
      <c r="F181">
        <f t="shared" si="29"/>
        <v>8.9452872864249518E+18</v>
      </c>
      <c r="G181">
        <f t="shared" si="30"/>
        <v>3.234472143847716E+25</v>
      </c>
      <c r="H181">
        <f t="shared" si="23"/>
        <v>651739184.09652662</v>
      </c>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row>
    <row r="182" spans="1:352" s="9" customFormat="1" x14ac:dyDescent="0.25">
      <c r="A182">
        <f t="shared" si="24"/>
        <v>302787.99975548696</v>
      </c>
      <c r="B182">
        <f t="shared" si="25"/>
        <v>1801362.3992064532</v>
      </c>
      <c r="C182">
        <f t="shared" si="26"/>
        <v>10531923.016958987</v>
      </c>
      <c r="D182">
        <f t="shared" si="27"/>
        <v>342163071.65067649</v>
      </c>
      <c r="E182">
        <f t="shared" si="28"/>
        <v>1552551510070.6318</v>
      </c>
      <c r="F182">
        <f t="shared" si="29"/>
        <v>1.0734344743709942E+19</v>
      </c>
      <c r="G182">
        <f t="shared" si="30"/>
        <v>4.2048137870020312E+25</v>
      </c>
      <c r="H182">
        <f t="shared" si="23"/>
        <v>684326143.30135298</v>
      </c>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row>
    <row r="183" spans="1:352" s="9" customFormat="1" x14ac:dyDescent="0.25">
      <c r="A183">
        <f t="shared" si="24"/>
        <v>305815.87975304184</v>
      </c>
      <c r="B183">
        <f t="shared" si="25"/>
        <v>1837389.6471905822</v>
      </c>
      <c r="C183">
        <f t="shared" si="26"/>
        <v>10847880.707467757</v>
      </c>
      <c r="D183">
        <f t="shared" si="27"/>
        <v>359271225.23321033</v>
      </c>
      <c r="E183">
        <f t="shared" si="28"/>
        <v>1707806661077.6951</v>
      </c>
      <c r="F183">
        <f t="shared" si="29"/>
        <v>1.288121369245193E+19</v>
      </c>
      <c r="G183">
        <f t="shared" si="30"/>
        <v>5.4662579231026406E+25</v>
      </c>
      <c r="H183">
        <f t="shared" si="23"/>
        <v>718542450.46642065</v>
      </c>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row>
    <row r="184" spans="1:352" s="9" customFormat="1" x14ac:dyDescent="0.25">
      <c r="A184">
        <f t="shared" si="24"/>
        <v>308874.03855057224</v>
      </c>
      <c r="B184">
        <f t="shared" si="25"/>
        <v>1874137.440134394</v>
      </c>
      <c r="C184">
        <f t="shared" si="26"/>
        <v>11173317.128691791</v>
      </c>
      <c r="D184">
        <f t="shared" si="27"/>
        <v>377234786.49487084</v>
      </c>
      <c r="E184">
        <f t="shared" si="28"/>
        <v>1878587327185.4648</v>
      </c>
      <c r="F184">
        <f t="shared" si="29"/>
        <v>1.5457456430942317E+19</v>
      </c>
      <c r="G184">
        <f t="shared" si="30"/>
        <v>7.1061353000334331E+25</v>
      </c>
      <c r="H184">
        <f t="shared" si="23"/>
        <v>754469572.98974168</v>
      </c>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row>
    <row r="185" spans="1:352" s="9" customFormat="1" x14ac:dyDescent="0.25">
      <c r="A185">
        <f t="shared" si="24"/>
        <v>311962.77893607796</v>
      </c>
      <c r="B185">
        <f t="shared" si="25"/>
        <v>1911620.188937082</v>
      </c>
      <c r="C185">
        <f t="shared" si="26"/>
        <v>11508516.642552545</v>
      </c>
      <c r="D185">
        <f t="shared" si="27"/>
        <v>396096525.81961441</v>
      </c>
      <c r="E185">
        <f t="shared" si="28"/>
        <v>2066446059904.0115</v>
      </c>
      <c r="F185">
        <f t="shared" si="29"/>
        <v>1.8548947717130781E+19</v>
      </c>
      <c r="G185">
        <f t="shared" si="30"/>
        <v>9.2379758900434636E+25</v>
      </c>
      <c r="H185">
        <f t="shared" si="23"/>
        <v>792193051.63922882</v>
      </c>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row>
    <row r="186" spans="1:352" s="9" customFormat="1" x14ac:dyDescent="0.25">
      <c r="A186">
        <f t="shared" si="24"/>
        <v>315082.40672543872</v>
      </c>
      <c r="B186">
        <f t="shared" si="25"/>
        <v>1949852.5927158236</v>
      </c>
      <c r="C186">
        <f t="shared" si="26"/>
        <v>11853772.141829122</v>
      </c>
      <c r="D186">
        <f t="shared" si="27"/>
        <v>415901352.11059517</v>
      </c>
      <c r="E186">
        <f t="shared" si="28"/>
        <v>2273090665894.4126</v>
      </c>
      <c r="F186">
        <f t="shared" si="29"/>
        <v>2.2258737260556935E+19</v>
      </c>
      <c r="G186">
        <f t="shared" si="30"/>
        <v>1.2009368657056503E+26</v>
      </c>
      <c r="H186">
        <f t="shared" si="23"/>
        <v>831802704.22119033</v>
      </c>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row>
    <row r="187" spans="1:352" s="9" customFormat="1" x14ac:dyDescent="0.25">
      <c r="A187">
        <f t="shared" si="24"/>
        <v>318233.2307926931</v>
      </c>
      <c r="B187">
        <f t="shared" si="25"/>
        <v>1988849.6445701402</v>
      </c>
      <c r="C187">
        <f t="shared" si="26"/>
        <v>12209385.306083996</v>
      </c>
      <c r="D187">
        <f t="shared" si="27"/>
        <v>436696419.71612495</v>
      </c>
      <c r="E187">
        <f t="shared" si="28"/>
        <v>2500399732483.854</v>
      </c>
      <c r="F187">
        <f t="shared" si="29"/>
        <v>2.671048471266832E+19</v>
      </c>
      <c r="G187">
        <f t="shared" si="30"/>
        <v>1.5612179254173456E+26</v>
      </c>
      <c r="H187">
        <f t="shared" si="23"/>
        <v>873392839.4322499</v>
      </c>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row>
    <row r="188" spans="1:352" s="9" customFormat="1" x14ac:dyDescent="0.25">
      <c r="A188">
        <f t="shared" si="24"/>
        <v>321415.56310062006</v>
      </c>
      <c r="B188">
        <f t="shared" si="25"/>
        <v>2028626.6374615431</v>
      </c>
      <c r="C188">
        <f t="shared" si="26"/>
        <v>12575666.865266517</v>
      </c>
      <c r="D188">
        <f t="shared" si="27"/>
        <v>458531240.70193124</v>
      </c>
      <c r="E188">
        <f t="shared" si="28"/>
        <v>2750439705732.2397</v>
      </c>
      <c r="F188">
        <f t="shared" si="29"/>
        <v>3.2052581655201985E+19</v>
      </c>
      <c r="G188">
        <f t="shared" si="30"/>
        <v>2.0295833030425494E+26</v>
      </c>
      <c r="H188">
        <f t="shared" si="23"/>
        <v>917062481.40386248</v>
      </c>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row>
    <row r="189" spans="1:352" s="9" customFormat="1" x14ac:dyDescent="0.25">
      <c r="A189">
        <f t="shared" si="24"/>
        <v>324629.71873162629</v>
      </c>
      <c r="B189">
        <f t="shared" si="25"/>
        <v>2069199.1702107741</v>
      </c>
      <c r="C189">
        <f t="shared" si="26"/>
        <v>12952936.871224513</v>
      </c>
      <c r="D189">
        <f t="shared" si="27"/>
        <v>481457802.73702782</v>
      </c>
      <c r="E189">
        <f t="shared" si="28"/>
        <v>3025483676305.4639</v>
      </c>
      <c r="F189">
        <f t="shared" si="29"/>
        <v>3.846309798624238E+19</v>
      </c>
      <c r="G189">
        <f t="shared" si="30"/>
        <v>2.6384582939553142E+26</v>
      </c>
      <c r="H189">
        <f t="shared" si="23"/>
        <v>962915605.47405565</v>
      </c>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row>
    <row r="190" spans="1:352" s="9" customFormat="1" x14ac:dyDescent="0.25">
      <c r="A190">
        <f t="shared" si="24"/>
        <v>327876.01591894258</v>
      </c>
      <c r="B190">
        <f t="shared" si="25"/>
        <v>2110583.1536149895</v>
      </c>
      <c r="C190">
        <f t="shared" si="26"/>
        <v>13341524.977361249</v>
      </c>
      <c r="D190">
        <f t="shared" si="27"/>
        <v>505530692.87387925</v>
      </c>
      <c r="E190">
        <f t="shared" si="28"/>
        <v>3328032043936.0107</v>
      </c>
      <c r="F190">
        <f t="shared" si="29"/>
        <v>4.6155717583490851E+19</v>
      </c>
      <c r="G190">
        <f t="shared" si="30"/>
        <v>3.4299957821419086E+26</v>
      </c>
      <c r="H190">
        <f t="shared" si="23"/>
        <v>1011061385.7477585</v>
      </c>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row>
    <row r="191" spans="1:352" s="9" customFormat="1" x14ac:dyDescent="0.25">
      <c r="A191">
        <f t="shared" si="24"/>
        <v>331154.77607813198</v>
      </c>
      <c r="B191">
        <f t="shared" si="25"/>
        <v>2152794.8166872892</v>
      </c>
      <c r="C191">
        <f t="shared" si="26"/>
        <v>13741770.726682087</v>
      </c>
      <c r="D191">
        <f t="shared" si="27"/>
        <v>530807227.51757324</v>
      </c>
      <c r="E191">
        <f t="shared" si="28"/>
        <v>3660835248329.6123</v>
      </c>
      <c r="F191">
        <f t="shared" si="29"/>
        <v>5.5386861100189016E+19</v>
      </c>
      <c r="G191">
        <f t="shared" si="30"/>
        <v>4.4589945167844816E+26</v>
      </c>
      <c r="H191">
        <f t="shared" si="23"/>
        <v>1061614455.0351465</v>
      </c>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row>
    <row r="192" spans="1:352" s="9" customFormat="1" x14ac:dyDescent="0.25">
      <c r="A192">
        <f t="shared" si="24"/>
        <v>334466.32383891329</v>
      </c>
      <c r="B192">
        <f t="shared" si="25"/>
        <v>2195850.7130210348</v>
      </c>
      <c r="C192">
        <f t="shared" si="26"/>
        <v>14154023.848482551</v>
      </c>
      <c r="D192">
        <f t="shared" si="27"/>
        <v>557347588.89345193</v>
      </c>
      <c r="E192">
        <f t="shared" si="28"/>
        <v>4026918773162.5737</v>
      </c>
      <c r="F192">
        <f t="shared" si="29"/>
        <v>6.6464233320226816E+19</v>
      </c>
      <c r="G192">
        <f t="shared" si="30"/>
        <v>5.7966928718198263E+26</v>
      </c>
      <c r="H192">
        <f t="shared" si="23"/>
        <v>1114695177.7869039</v>
      </c>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row>
    <row r="193" spans="1:352" s="9" customFormat="1" x14ac:dyDescent="0.25">
      <c r="A193">
        <f t="shared" si="24"/>
        <v>337810.98707730242</v>
      </c>
      <c r="B193">
        <f t="shared" si="25"/>
        <v>2239767.7272814554</v>
      </c>
      <c r="C193">
        <f t="shared" si="26"/>
        <v>14578644.563937029</v>
      </c>
      <c r="D193">
        <f t="shared" si="27"/>
        <v>585214968.33812451</v>
      </c>
      <c r="E193">
        <f t="shared" si="28"/>
        <v>4429610650478.8311</v>
      </c>
      <c r="F193">
        <f t="shared" si="29"/>
        <v>7.9757079984272179E+19</v>
      </c>
      <c r="G193">
        <f t="shared" si="30"/>
        <v>7.535700733365774E+26</v>
      </c>
      <c r="H193">
        <f t="shared" si="23"/>
        <v>1170429936.676249</v>
      </c>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row>
    <row r="194" spans="1:352" s="9" customFormat="1" x14ac:dyDescent="0.25">
      <c r="A194">
        <f t="shared" si="24"/>
        <v>341189.09694807546</v>
      </c>
      <c r="B194">
        <f t="shared" si="25"/>
        <v>2284563.0818270845</v>
      </c>
      <c r="C194">
        <f t="shared" si="26"/>
        <v>15016003.900855141</v>
      </c>
      <c r="D194">
        <f t="shared" si="27"/>
        <v>614475716.75503075</v>
      </c>
      <c r="E194">
        <f t="shared" si="28"/>
        <v>4872571715526.7148</v>
      </c>
      <c r="F194">
        <f t="shared" si="29"/>
        <v>9.5708495981126615E+19</v>
      </c>
      <c r="G194">
        <f t="shared" si="30"/>
        <v>9.7964109533755064E+26</v>
      </c>
      <c r="H194">
        <f t="shared" si="23"/>
        <v>1228951433.5100615</v>
      </c>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row>
    <row r="195" spans="1:352" s="9" customFormat="1" x14ac:dyDescent="0.25">
      <c r="A195">
        <f t="shared" si="24"/>
        <v>344600.98791755619</v>
      </c>
      <c r="B195">
        <f t="shared" si="25"/>
        <v>2330254.3434636262</v>
      </c>
      <c r="C195">
        <f t="shared" si="26"/>
        <v>15466484.017880796</v>
      </c>
      <c r="D195">
        <f t="shared" si="27"/>
        <v>645199502.59278226</v>
      </c>
      <c r="E195">
        <f t="shared" si="28"/>
        <v>5359828887079.3867</v>
      </c>
      <c r="F195">
        <f t="shared" si="29"/>
        <v>1.1485019517735194E+20</v>
      </c>
      <c r="G195">
        <f t="shared" si="30"/>
        <v>1.2735334239388158E+27</v>
      </c>
      <c r="H195">
        <f t="shared" ref="H195:H200" si="31">H194*1.05</f>
        <v>1290399005.1855645</v>
      </c>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row>
    <row r="196" spans="1:352" s="9" customFormat="1" x14ac:dyDescent="0.25">
      <c r="A196">
        <f t="shared" si="24"/>
        <v>348046.99779673177</v>
      </c>
      <c r="B196">
        <f t="shared" si="25"/>
        <v>2376859.4303328986</v>
      </c>
      <c r="C196">
        <f t="shared" si="26"/>
        <v>15930478.53841722</v>
      </c>
      <c r="D196">
        <f t="shared" si="27"/>
        <v>677459477.72242141</v>
      </c>
      <c r="E196">
        <f t="shared" si="28"/>
        <v>5895811775787.3262</v>
      </c>
      <c r="F196">
        <f t="shared" si="29"/>
        <v>1.3782023421282232E+20</v>
      </c>
      <c r="G196">
        <f t="shared" si="30"/>
        <v>1.6555934511204608E+27</v>
      </c>
      <c r="H196">
        <f t="shared" si="31"/>
        <v>1354918955.4448428</v>
      </c>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row>
    <row r="197" spans="1:352" s="9" customFormat="1" x14ac:dyDescent="0.25">
      <c r="A197">
        <f t="shared" si="24"/>
        <v>351527.46777469909</v>
      </c>
      <c r="B197">
        <f t="shared" si="25"/>
        <v>2424396.6189395566</v>
      </c>
      <c r="C197">
        <f t="shared" si="26"/>
        <v>16408392.894569738</v>
      </c>
      <c r="D197">
        <f t="shared" si="27"/>
        <v>711332451.60854256</v>
      </c>
      <c r="E197">
        <f t="shared" si="28"/>
        <v>6485392953366.0596</v>
      </c>
      <c r="F197">
        <f t="shared" si="29"/>
        <v>1.6538428105538676E+20</v>
      </c>
      <c r="G197">
        <f t="shared" si="30"/>
        <v>2.152271486456599E+27</v>
      </c>
      <c r="H197">
        <f t="shared" si="31"/>
        <v>1422664903.2170851</v>
      </c>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row>
    <row r="198" spans="1:352" s="9" customFormat="1" x14ac:dyDescent="0.25">
      <c r="A198">
        <f t="shared" si="24"/>
        <v>355042.74245244608</v>
      </c>
      <c r="B198">
        <f t="shared" si="25"/>
        <v>2472884.5513183479</v>
      </c>
      <c r="C198">
        <f t="shared" si="26"/>
        <v>16900644.68140683</v>
      </c>
      <c r="D198">
        <f t="shared" si="27"/>
        <v>746899074.18896973</v>
      </c>
      <c r="E198">
        <f t="shared" si="28"/>
        <v>7133932248702.666</v>
      </c>
      <c r="F198">
        <f t="shared" si="29"/>
        <v>1.984611372664641E+20</v>
      </c>
      <c r="G198">
        <f t="shared" si="30"/>
        <v>2.7979529323935788E+27</v>
      </c>
      <c r="H198">
        <f t="shared" si="31"/>
        <v>1493798148.3779395</v>
      </c>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row>
    <row r="199" spans="1:352" s="9" customFormat="1" x14ac:dyDescent="0.25">
      <c r="A199">
        <f t="shared" si="24"/>
        <v>358593.16987697053</v>
      </c>
      <c r="B199">
        <f t="shared" si="25"/>
        <v>2522342.2423447147</v>
      </c>
      <c r="C199">
        <f t="shared" si="26"/>
        <v>17407664.021849036</v>
      </c>
      <c r="D199">
        <f t="shared" si="27"/>
        <v>784244027.89841831</v>
      </c>
      <c r="E199">
        <f t="shared" si="28"/>
        <v>7847325473572.9336</v>
      </c>
      <c r="F199">
        <f t="shared" si="29"/>
        <v>2.381533647197569E+20</v>
      </c>
      <c r="G199">
        <f t="shared" si="30"/>
        <v>3.6373388121116526E+27</v>
      </c>
      <c r="H199">
        <f t="shared" si="31"/>
        <v>1568488055.7968366</v>
      </c>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row>
    <row r="200" spans="1:352" s="9" customFormat="1" x14ac:dyDescent="0.25">
      <c r="A200">
        <f t="shared" si="24"/>
        <v>362179.10157574021</v>
      </c>
      <c r="B200">
        <f t="shared" si="25"/>
        <v>2572789.0871916092</v>
      </c>
      <c r="C200">
        <f t="shared" si="26"/>
        <v>17929893.942504507</v>
      </c>
      <c r="D200">
        <f t="shared" si="27"/>
        <v>823456229.29333925</v>
      </c>
      <c r="E200">
        <f t="shared" si="28"/>
        <v>8632058020930.2275</v>
      </c>
      <c r="F200">
        <f t="shared" si="29"/>
        <v>2.8578403766370828E+20</v>
      </c>
      <c r="G200">
        <f t="shared" si="30"/>
        <v>4.7285404557451485E+27</v>
      </c>
      <c r="H200">
        <f t="shared" si="31"/>
        <v>1646912458.5866785</v>
      </c>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row>
  </sheetData>
  <pageMargins left="0.7" right="0.7" top="0.75" bottom="0.75" header="0.3" footer="0.3"/>
  <pageSetup paperSize="9" orientation="portrait" r:id="rId1"/>
  <headerFooter>
    <oddFooter>&amp;C&amp;1#&amp;"Calibri"&amp;9&amp;K000000Information Classification: GENERAL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69"/>
  <sheetViews>
    <sheetView workbookViewId="0">
      <selection activeCell="A762" sqref="A762"/>
    </sheetView>
  </sheetViews>
  <sheetFormatPr defaultRowHeight="15" x14ac:dyDescent="0.25"/>
  <cols>
    <col min="1" max="1" width="34" style="16" bestFit="1" customWidth="1"/>
    <col min="2" max="2" width="49.85546875" bestFit="1" customWidth="1"/>
    <col min="4" max="4" width="11.140625" bestFit="1" customWidth="1"/>
    <col min="11" max="13" width="9.140625" style="7"/>
    <col min="18" max="18" width="34" style="16" bestFit="1" customWidth="1"/>
    <col min="19" max="19" width="49.85546875" bestFit="1" customWidth="1"/>
    <col min="21" max="21" width="11.140625" bestFit="1" customWidth="1"/>
    <col min="28" max="30" width="9.140625" style="7"/>
  </cols>
  <sheetData>
    <row r="2" spans="1:31" x14ac:dyDescent="0.25">
      <c r="A2" s="16" t="s">
        <v>199</v>
      </c>
      <c r="B2" t="s">
        <v>200</v>
      </c>
      <c r="C2" t="s">
        <v>201</v>
      </c>
      <c r="D2" s="33">
        <v>422159156</v>
      </c>
      <c r="E2" s="34">
        <v>0</v>
      </c>
      <c r="F2" s="35">
        <v>0.65200000000000002</v>
      </c>
      <c r="G2" s="35">
        <v>0.65200000000000002</v>
      </c>
      <c r="H2" s="35">
        <v>0.51300000000000001</v>
      </c>
      <c r="I2" s="35">
        <v>0.51300000000000001</v>
      </c>
      <c r="J2" s="35">
        <v>0.59599999999999997</v>
      </c>
      <c r="K2" s="36">
        <v>0.54900000000000004</v>
      </c>
      <c r="L2" s="36">
        <v>0.55200000000000005</v>
      </c>
      <c r="M2" s="36">
        <v>0.56200000000000006</v>
      </c>
      <c r="N2" s="35">
        <v>0.64800000000000002</v>
      </c>
      <c r="R2" t="s">
        <v>216</v>
      </c>
      <c r="S2" t="s">
        <v>217</v>
      </c>
      <c r="T2" t="s">
        <v>218</v>
      </c>
      <c r="U2" s="33">
        <v>166700</v>
      </c>
      <c r="V2" s="34">
        <v>0</v>
      </c>
      <c r="W2" s="35">
        <v>1.4999999999999999E-2</v>
      </c>
      <c r="X2" s="35">
        <v>1.4999999999999999E-2</v>
      </c>
      <c r="Y2" s="35">
        <v>1.4999999999999999E-2</v>
      </c>
      <c r="Z2" s="35">
        <v>1.4999999999999999E-2</v>
      </c>
      <c r="AA2" s="36">
        <v>1.4999999999999999E-2</v>
      </c>
      <c r="AB2" s="36">
        <v>1.4999999999999999E-2</v>
      </c>
      <c r="AC2" s="36">
        <v>1.4999999999999999E-2</v>
      </c>
      <c r="AD2" s="35">
        <v>1.4999999999999999E-2</v>
      </c>
      <c r="AE2" s="35">
        <v>1.4999999999999999E-2</v>
      </c>
    </row>
    <row r="3" spans="1:31" x14ac:dyDescent="0.25">
      <c r="A3" t="s">
        <v>202</v>
      </c>
      <c r="B3" t="s">
        <v>203</v>
      </c>
      <c r="C3" t="s">
        <v>204</v>
      </c>
      <c r="D3" s="33">
        <v>4657118</v>
      </c>
      <c r="E3" s="35">
        <v>-8.9999999999999993E-3</v>
      </c>
      <c r="F3" s="35">
        <v>0.30199999999999999</v>
      </c>
      <c r="G3" s="35">
        <v>0.31</v>
      </c>
      <c r="H3" s="35">
        <v>0.309</v>
      </c>
      <c r="I3" s="35">
        <v>0.309</v>
      </c>
      <c r="J3" s="36">
        <v>0.309</v>
      </c>
      <c r="K3" s="36">
        <v>0.29199999999999998</v>
      </c>
      <c r="L3" s="36">
        <v>0.26</v>
      </c>
      <c r="M3" s="35">
        <v>0.26</v>
      </c>
      <c r="N3" s="35">
        <v>0.26</v>
      </c>
      <c r="R3" s="5" t="s">
        <v>1017</v>
      </c>
      <c r="S3" s="5" t="s">
        <v>1009</v>
      </c>
      <c r="T3" s="5" t="s">
        <v>1018</v>
      </c>
      <c r="U3" s="33">
        <v>230053</v>
      </c>
      <c r="V3" s="34">
        <v>0</v>
      </c>
      <c r="W3" s="35">
        <v>2.1000000000000001E-2</v>
      </c>
      <c r="X3" s="35">
        <v>2.1000000000000001E-2</v>
      </c>
      <c r="Y3" s="35">
        <v>2.1000000000000001E-2</v>
      </c>
      <c r="Z3" s="35">
        <v>2.1000000000000001E-2</v>
      </c>
      <c r="AA3" s="36">
        <v>2.1000000000000001E-2</v>
      </c>
      <c r="AB3" s="7" t="s">
        <v>208</v>
      </c>
      <c r="AC3" s="7" t="s">
        <v>208</v>
      </c>
      <c r="AD3" s="35">
        <v>2.1000000000000001E-2</v>
      </c>
      <c r="AE3" s="35">
        <v>2.1000000000000001E-2</v>
      </c>
    </row>
    <row r="4" spans="1:31" x14ac:dyDescent="0.25">
      <c r="A4" t="s">
        <v>205</v>
      </c>
      <c r="B4" t="s">
        <v>206</v>
      </c>
      <c r="C4" t="s">
        <v>207</v>
      </c>
      <c r="D4" s="33">
        <v>39277768</v>
      </c>
      <c r="E4" s="34">
        <v>0</v>
      </c>
      <c r="F4" s="35">
        <v>0.127</v>
      </c>
      <c r="G4" s="35">
        <v>0.127</v>
      </c>
      <c r="H4" s="35">
        <v>0.121</v>
      </c>
      <c r="I4" s="35">
        <v>0.121</v>
      </c>
      <c r="J4" s="36">
        <v>0.11600000000000001</v>
      </c>
      <c r="K4" s="36">
        <v>4.7E-2</v>
      </c>
      <c r="L4" s="36">
        <v>1.2999999999999999E-2</v>
      </c>
      <c r="M4" t="s">
        <v>208</v>
      </c>
      <c r="N4" t="s">
        <v>208</v>
      </c>
      <c r="R4" t="s">
        <v>1283</v>
      </c>
      <c r="S4" t="s">
        <v>1277</v>
      </c>
      <c r="T4" t="s">
        <v>807</v>
      </c>
      <c r="U4" s="33">
        <v>182119</v>
      </c>
      <c r="V4" s="34">
        <v>0</v>
      </c>
      <c r="W4" s="35">
        <v>3.4000000000000002E-2</v>
      </c>
      <c r="X4" s="35">
        <v>3.4000000000000002E-2</v>
      </c>
      <c r="Y4" s="35">
        <v>3.4000000000000002E-2</v>
      </c>
      <c r="Z4" s="35">
        <v>3.4000000000000002E-2</v>
      </c>
      <c r="AA4" s="36">
        <v>3.4000000000000002E-2</v>
      </c>
      <c r="AB4" s="36">
        <v>3.4000000000000002E-2</v>
      </c>
      <c r="AC4" s="36">
        <v>3.4000000000000002E-2</v>
      </c>
      <c r="AD4" s="35">
        <v>3.4000000000000002E-2</v>
      </c>
      <c r="AE4" s="35">
        <v>3.4000000000000002E-2</v>
      </c>
    </row>
    <row r="5" spans="1:31" x14ac:dyDescent="0.25">
      <c r="A5" t="s">
        <v>209</v>
      </c>
      <c r="B5" t="s">
        <v>210</v>
      </c>
      <c r="C5" t="s">
        <v>211</v>
      </c>
      <c r="D5" s="33">
        <v>2630434</v>
      </c>
      <c r="E5" t="s">
        <v>212</v>
      </c>
      <c r="F5" t="s">
        <v>208</v>
      </c>
      <c r="G5" s="35">
        <v>2.4E-2</v>
      </c>
      <c r="H5" s="35">
        <v>2.4E-2</v>
      </c>
      <c r="I5" s="35">
        <v>2.4E-2</v>
      </c>
      <c r="J5" s="36">
        <v>2.4E-2</v>
      </c>
      <c r="K5" s="7" t="s">
        <v>208</v>
      </c>
      <c r="L5" s="7" t="s">
        <v>208</v>
      </c>
      <c r="M5" s="35">
        <v>2.4E-2</v>
      </c>
      <c r="N5" s="35">
        <v>2.4E-2</v>
      </c>
      <c r="R5" t="s">
        <v>1239</v>
      </c>
      <c r="S5" t="s">
        <v>1027</v>
      </c>
      <c r="T5" t="s">
        <v>208</v>
      </c>
      <c r="U5" t="s">
        <v>208</v>
      </c>
      <c r="V5" t="s">
        <v>208</v>
      </c>
      <c r="W5" t="s">
        <v>208</v>
      </c>
      <c r="X5" t="s">
        <v>208</v>
      </c>
      <c r="Y5" t="s">
        <v>208</v>
      </c>
      <c r="Z5" t="s">
        <v>208</v>
      </c>
      <c r="AA5" s="7" t="s">
        <v>208</v>
      </c>
      <c r="AB5" s="7" t="s">
        <v>208</v>
      </c>
      <c r="AC5" s="7" t="s">
        <v>208</v>
      </c>
      <c r="AD5" s="35">
        <v>1.0999999999999999E-2</v>
      </c>
      <c r="AE5" s="35">
        <v>1.0999999999999999E-2</v>
      </c>
    </row>
    <row r="6" spans="1:31" x14ac:dyDescent="0.25">
      <c r="A6" t="s">
        <v>213</v>
      </c>
      <c r="B6" t="s">
        <v>214</v>
      </c>
      <c r="C6" t="s">
        <v>215</v>
      </c>
      <c r="D6" s="33">
        <v>5421131</v>
      </c>
      <c r="E6" s="34">
        <v>0</v>
      </c>
      <c r="F6" s="35">
        <v>1.4999999999999999E-2</v>
      </c>
      <c r="G6" s="35">
        <v>1.4999999999999999E-2</v>
      </c>
      <c r="H6" s="35">
        <v>2.5999999999999999E-2</v>
      </c>
      <c r="I6" s="35">
        <v>2.5999999999999999E-2</v>
      </c>
      <c r="J6" s="36">
        <v>2.5999999999999999E-2</v>
      </c>
      <c r="K6" s="36">
        <v>2.5999999999999999E-2</v>
      </c>
      <c r="L6" s="36">
        <v>2.5999999999999999E-2</v>
      </c>
      <c r="M6" s="35">
        <v>2.7E-2</v>
      </c>
      <c r="N6" s="35">
        <v>2.7E-2</v>
      </c>
      <c r="R6" t="s">
        <v>411</v>
      </c>
      <c r="S6" t="s">
        <v>412</v>
      </c>
      <c r="T6" t="s">
        <v>413</v>
      </c>
      <c r="U6" s="33">
        <v>1722338</v>
      </c>
      <c r="V6" s="34">
        <v>0</v>
      </c>
      <c r="W6" s="35">
        <v>6.5000000000000002E-2</v>
      </c>
      <c r="X6" s="35">
        <v>6.5000000000000002E-2</v>
      </c>
      <c r="Y6" t="s">
        <v>208</v>
      </c>
      <c r="Z6" t="s">
        <v>208</v>
      </c>
      <c r="AA6" s="7" t="s">
        <v>208</v>
      </c>
      <c r="AB6" s="7" t="s">
        <v>208</v>
      </c>
      <c r="AC6" s="7" t="s">
        <v>208</v>
      </c>
      <c r="AD6" t="s">
        <v>208</v>
      </c>
      <c r="AE6" t="s">
        <v>208</v>
      </c>
    </row>
    <row r="7" spans="1:31" x14ac:dyDescent="0.25">
      <c r="A7" t="s">
        <v>216</v>
      </c>
      <c r="B7" t="s">
        <v>217</v>
      </c>
      <c r="C7" t="s">
        <v>218</v>
      </c>
      <c r="D7" s="33">
        <v>166700</v>
      </c>
      <c r="E7" s="34">
        <v>0</v>
      </c>
      <c r="F7" s="35">
        <v>1.4999999999999999E-2</v>
      </c>
      <c r="G7" s="35">
        <v>1.4999999999999999E-2</v>
      </c>
      <c r="H7" s="35">
        <v>1.4999999999999999E-2</v>
      </c>
      <c r="I7" s="35">
        <v>1.4999999999999999E-2</v>
      </c>
      <c r="J7" s="36">
        <v>1.4999999999999999E-2</v>
      </c>
      <c r="K7" s="36">
        <v>1.4999999999999999E-2</v>
      </c>
      <c r="L7" s="36">
        <v>1.4999999999999999E-2</v>
      </c>
      <c r="M7" s="35">
        <v>1.4999999999999999E-2</v>
      </c>
      <c r="N7" s="35">
        <v>1.4999999999999999E-2</v>
      </c>
      <c r="R7" t="s">
        <v>411</v>
      </c>
      <c r="S7" t="s">
        <v>589</v>
      </c>
      <c r="T7" t="s">
        <v>605</v>
      </c>
      <c r="U7" s="33">
        <v>1000000</v>
      </c>
      <c r="V7" s="35">
        <v>-4.0000000000000001E-3</v>
      </c>
      <c r="W7" s="35">
        <v>3.7999999999999999E-2</v>
      </c>
      <c r="X7" s="35">
        <v>4.1000000000000002E-2</v>
      </c>
      <c r="Y7" s="35">
        <v>4.1000000000000002E-2</v>
      </c>
      <c r="Z7" s="35">
        <v>4.1000000000000002E-2</v>
      </c>
      <c r="AA7" s="36">
        <v>4.1000000000000002E-2</v>
      </c>
      <c r="AB7" s="36">
        <v>4.1000000000000002E-2</v>
      </c>
      <c r="AC7" s="36">
        <v>4.2000000000000003E-2</v>
      </c>
      <c r="AD7" s="35">
        <v>4.2999999999999997E-2</v>
      </c>
      <c r="AE7" s="35">
        <v>4.2999999999999997E-2</v>
      </c>
    </row>
    <row r="8" spans="1:31" x14ac:dyDescent="0.25">
      <c r="A8" t="s">
        <v>219</v>
      </c>
      <c r="B8" t="s">
        <v>214</v>
      </c>
      <c r="C8" t="s">
        <v>220</v>
      </c>
      <c r="D8" s="33">
        <v>3204485</v>
      </c>
      <c r="E8" s="35">
        <v>0</v>
      </c>
      <c r="F8" s="35">
        <v>1.2E-2</v>
      </c>
      <c r="G8" s="35">
        <v>1.2E-2</v>
      </c>
      <c r="H8" s="35">
        <v>1.2E-2</v>
      </c>
      <c r="I8" s="35">
        <v>1.2E-2</v>
      </c>
      <c r="J8" s="36">
        <v>1.2E-2</v>
      </c>
      <c r="K8" s="36">
        <v>1.2E-2</v>
      </c>
      <c r="L8" s="36">
        <v>1.2E-2</v>
      </c>
      <c r="M8" s="35">
        <v>1.2E-2</v>
      </c>
      <c r="N8" s="35">
        <v>1.2E-2</v>
      </c>
      <c r="R8" t="s">
        <v>985</v>
      </c>
      <c r="S8" t="s">
        <v>967</v>
      </c>
      <c r="T8" t="s">
        <v>208</v>
      </c>
      <c r="U8" t="s">
        <v>208</v>
      </c>
      <c r="V8" t="s">
        <v>208</v>
      </c>
      <c r="W8" t="s">
        <v>208</v>
      </c>
      <c r="X8" t="s">
        <v>208</v>
      </c>
      <c r="Y8" t="s">
        <v>208</v>
      </c>
      <c r="Z8" t="s">
        <v>208</v>
      </c>
      <c r="AA8" s="7" t="s">
        <v>208</v>
      </c>
      <c r="AB8" s="7" t="s">
        <v>208</v>
      </c>
      <c r="AC8" s="7" t="s">
        <v>208</v>
      </c>
      <c r="AD8" t="s">
        <v>208</v>
      </c>
      <c r="AE8" s="35">
        <v>1.0999999999999999E-2</v>
      </c>
    </row>
    <row r="9" spans="1:31" x14ac:dyDescent="0.25">
      <c r="A9" t="s">
        <v>221</v>
      </c>
      <c r="B9" t="s">
        <v>222</v>
      </c>
      <c r="C9" t="s">
        <v>223</v>
      </c>
      <c r="D9" s="33">
        <v>465770</v>
      </c>
      <c r="E9" s="35">
        <v>0</v>
      </c>
      <c r="F9" s="35">
        <v>0.02</v>
      </c>
      <c r="G9" s="35">
        <v>0.02</v>
      </c>
      <c r="H9" s="35">
        <v>2.3E-2</v>
      </c>
      <c r="I9" s="35">
        <v>3.1E-2</v>
      </c>
      <c r="J9" s="36">
        <v>3.4000000000000002E-2</v>
      </c>
      <c r="K9" s="36">
        <v>3.4000000000000002E-2</v>
      </c>
      <c r="L9" s="36">
        <v>3.4000000000000002E-2</v>
      </c>
      <c r="M9" s="35">
        <v>3.4000000000000002E-2</v>
      </c>
      <c r="N9" s="35">
        <v>3.4000000000000002E-2</v>
      </c>
      <c r="R9" t="s">
        <v>442</v>
      </c>
      <c r="S9" t="s">
        <v>430</v>
      </c>
      <c r="T9" t="s">
        <v>443</v>
      </c>
      <c r="U9" s="33">
        <v>329287</v>
      </c>
      <c r="V9" s="34">
        <v>0</v>
      </c>
      <c r="W9" s="35">
        <v>1.6E-2</v>
      </c>
      <c r="X9" s="35">
        <v>1.6E-2</v>
      </c>
      <c r="Y9" s="35">
        <v>2.5000000000000001E-2</v>
      </c>
      <c r="Z9" s="35">
        <v>2.5000000000000001E-2</v>
      </c>
      <c r="AA9" s="7" t="s">
        <v>208</v>
      </c>
      <c r="AB9" s="7" t="s">
        <v>208</v>
      </c>
      <c r="AC9" s="7" t="s">
        <v>208</v>
      </c>
      <c r="AD9" t="s">
        <v>208</v>
      </c>
      <c r="AE9" t="s">
        <v>208</v>
      </c>
    </row>
    <row r="10" spans="1:31" x14ac:dyDescent="0.25">
      <c r="A10" t="s">
        <v>224</v>
      </c>
      <c r="B10" t="s">
        <v>225</v>
      </c>
      <c r="C10" t="s">
        <v>226</v>
      </c>
      <c r="D10" s="33">
        <v>891274</v>
      </c>
      <c r="E10" s="34">
        <v>0</v>
      </c>
      <c r="F10" s="35">
        <v>1.7000000000000001E-2</v>
      </c>
      <c r="G10" s="35">
        <v>1.7000000000000001E-2</v>
      </c>
      <c r="H10" s="35">
        <v>1.7999999999999999E-2</v>
      </c>
      <c r="I10" s="35">
        <v>1.7999999999999999E-2</v>
      </c>
      <c r="J10" s="36">
        <v>2.9000000000000001E-2</v>
      </c>
      <c r="K10" s="36">
        <v>2.9000000000000001E-2</v>
      </c>
      <c r="L10" s="36">
        <v>2.9000000000000001E-2</v>
      </c>
      <c r="M10" s="35">
        <v>2.9000000000000001E-2</v>
      </c>
      <c r="N10" t="s">
        <v>208</v>
      </c>
      <c r="R10" t="s">
        <v>442</v>
      </c>
      <c r="S10" t="s">
        <v>591</v>
      </c>
      <c r="T10" t="s">
        <v>624</v>
      </c>
      <c r="U10" s="33">
        <v>227605</v>
      </c>
      <c r="V10" s="34">
        <v>0</v>
      </c>
      <c r="W10" s="35">
        <v>1.0999999999999999E-2</v>
      </c>
      <c r="X10" s="35">
        <v>1.0999999999999999E-2</v>
      </c>
      <c r="Y10" s="35">
        <v>1.0999999999999999E-2</v>
      </c>
      <c r="Z10" t="s">
        <v>208</v>
      </c>
      <c r="AA10" s="7" t="s">
        <v>208</v>
      </c>
      <c r="AB10" s="7" t="s">
        <v>208</v>
      </c>
      <c r="AC10" s="7" t="s">
        <v>208</v>
      </c>
      <c r="AD10" t="s">
        <v>208</v>
      </c>
      <c r="AE10" t="s">
        <v>208</v>
      </c>
    </row>
    <row r="11" spans="1:31" x14ac:dyDescent="0.25">
      <c r="A11" t="s">
        <v>227</v>
      </c>
      <c r="B11" t="s">
        <v>228</v>
      </c>
      <c r="C11" t="s">
        <v>229</v>
      </c>
      <c r="D11" s="33">
        <v>2630434</v>
      </c>
      <c r="E11" s="34">
        <v>0</v>
      </c>
      <c r="F11" s="35">
        <v>1.7000000000000001E-2</v>
      </c>
      <c r="G11" s="35">
        <v>1.7000000000000001E-2</v>
      </c>
      <c r="H11" s="35">
        <v>1.7000000000000001E-2</v>
      </c>
      <c r="I11" s="35">
        <v>1.7000000000000001E-2</v>
      </c>
      <c r="J11" s="36">
        <v>1.7000000000000001E-2</v>
      </c>
      <c r="K11" s="36">
        <v>1.7000000000000001E-2</v>
      </c>
      <c r="L11" s="36">
        <v>1.7000000000000001E-2</v>
      </c>
      <c r="M11" s="35">
        <v>1.7000000000000001E-2</v>
      </c>
      <c r="N11" s="35">
        <v>1.7000000000000001E-2</v>
      </c>
      <c r="R11" t="s">
        <v>758</v>
      </c>
      <c r="S11" t="s">
        <v>713</v>
      </c>
      <c r="T11" t="s">
        <v>759</v>
      </c>
      <c r="U11" s="33">
        <v>531214</v>
      </c>
      <c r="V11" s="34">
        <v>0</v>
      </c>
      <c r="W11" s="35">
        <v>1.4999999999999999E-2</v>
      </c>
      <c r="X11" s="35">
        <v>1.4999999999999999E-2</v>
      </c>
      <c r="Y11" s="35">
        <v>1.4999999999999999E-2</v>
      </c>
      <c r="Z11" s="35">
        <v>1.4999999999999999E-2</v>
      </c>
      <c r="AA11" s="36">
        <v>1.4999999999999999E-2</v>
      </c>
      <c r="AB11" s="36">
        <v>1.4999999999999999E-2</v>
      </c>
      <c r="AC11" s="36">
        <v>1.4999999999999999E-2</v>
      </c>
      <c r="AD11" s="35">
        <v>1.4999999999999999E-2</v>
      </c>
      <c r="AE11" s="35">
        <v>1.4999999999999999E-2</v>
      </c>
    </row>
    <row r="12" spans="1:31" x14ac:dyDescent="0.25">
      <c r="A12" t="s">
        <v>230</v>
      </c>
      <c r="B12" t="s">
        <v>231</v>
      </c>
      <c r="C12" t="s">
        <v>232</v>
      </c>
      <c r="D12" s="33">
        <v>491000</v>
      </c>
      <c r="E12" s="34">
        <v>0</v>
      </c>
      <c r="F12" s="35">
        <v>1.2999999999999999E-2</v>
      </c>
      <c r="G12" s="35">
        <v>1.2999999999999999E-2</v>
      </c>
      <c r="H12" s="35">
        <v>1.2999999999999999E-2</v>
      </c>
      <c r="I12" s="35">
        <v>1.2999999999999999E-2</v>
      </c>
      <c r="J12" s="7" t="s">
        <v>208</v>
      </c>
      <c r="K12" s="7" t="s">
        <v>208</v>
      </c>
      <c r="L12" s="7" t="s">
        <v>208</v>
      </c>
      <c r="M12" t="s">
        <v>208</v>
      </c>
      <c r="N12" t="s">
        <v>208</v>
      </c>
      <c r="R12" t="s">
        <v>251</v>
      </c>
      <c r="S12" t="s">
        <v>252</v>
      </c>
      <c r="T12" t="s">
        <v>208</v>
      </c>
      <c r="U12" t="s">
        <v>208</v>
      </c>
      <c r="V12" t="s">
        <v>208</v>
      </c>
      <c r="W12" t="s">
        <v>208</v>
      </c>
      <c r="X12" t="s">
        <v>208</v>
      </c>
      <c r="Y12" t="s">
        <v>208</v>
      </c>
      <c r="Z12" t="s">
        <v>208</v>
      </c>
      <c r="AA12" s="7" t="s">
        <v>208</v>
      </c>
      <c r="AB12" s="7" t="s">
        <v>208</v>
      </c>
      <c r="AC12" s="36">
        <v>4.2000000000000003E-2</v>
      </c>
      <c r="AD12" s="35">
        <v>4.2000000000000003E-2</v>
      </c>
      <c r="AE12" s="35">
        <v>4.2000000000000003E-2</v>
      </c>
    </row>
    <row r="13" spans="1:31" x14ac:dyDescent="0.25">
      <c r="A13" t="s">
        <v>233</v>
      </c>
      <c r="B13" t="s">
        <v>234</v>
      </c>
      <c r="C13" t="s">
        <v>235</v>
      </c>
      <c r="D13" s="33">
        <v>186187</v>
      </c>
      <c r="E13" s="34">
        <v>0</v>
      </c>
      <c r="F13" s="35">
        <v>2.1999999999999999E-2</v>
      </c>
      <c r="G13" s="35">
        <v>2.1999999999999999E-2</v>
      </c>
      <c r="H13" s="35">
        <v>2.1999999999999999E-2</v>
      </c>
      <c r="I13" s="35">
        <v>2.1999999999999999E-2</v>
      </c>
      <c r="J13" s="7" t="s">
        <v>208</v>
      </c>
      <c r="K13" s="7" t="s">
        <v>208</v>
      </c>
      <c r="L13" s="7" t="s">
        <v>208</v>
      </c>
      <c r="M13" t="s">
        <v>208</v>
      </c>
      <c r="N13" t="s">
        <v>208</v>
      </c>
      <c r="R13" t="s">
        <v>1189</v>
      </c>
      <c r="S13" t="s">
        <v>1021</v>
      </c>
      <c r="T13" t="s">
        <v>1190</v>
      </c>
      <c r="U13" s="33">
        <v>1282992</v>
      </c>
      <c r="V13" s="34">
        <v>0</v>
      </c>
      <c r="W13" s="35">
        <v>6.7000000000000004E-2</v>
      </c>
      <c r="X13" s="35">
        <v>6.7000000000000004E-2</v>
      </c>
      <c r="Y13" s="35">
        <v>6.7000000000000004E-2</v>
      </c>
      <c r="Z13" s="35">
        <v>6.7000000000000004E-2</v>
      </c>
      <c r="AA13" s="36">
        <v>6.7000000000000004E-2</v>
      </c>
      <c r="AB13" s="36">
        <v>6.7000000000000004E-2</v>
      </c>
      <c r="AC13" s="7" t="s">
        <v>208</v>
      </c>
      <c r="AD13" t="s">
        <v>208</v>
      </c>
      <c r="AE13" t="s">
        <v>208</v>
      </c>
    </row>
    <row r="14" spans="1:31" x14ac:dyDescent="0.25">
      <c r="A14" t="s">
        <v>236</v>
      </c>
      <c r="B14" t="s">
        <v>237</v>
      </c>
      <c r="C14" t="s">
        <v>238</v>
      </c>
      <c r="D14" s="33">
        <v>2376000</v>
      </c>
      <c r="E14" s="34">
        <v>0</v>
      </c>
      <c r="F14" s="35">
        <v>4.7E-2</v>
      </c>
      <c r="G14" s="35">
        <v>4.7E-2</v>
      </c>
      <c r="H14" s="35">
        <v>4.7E-2</v>
      </c>
      <c r="I14" s="35">
        <v>4.7E-2</v>
      </c>
      <c r="J14" s="36">
        <v>4.7E-2</v>
      </c>
      <c r="K14" s="36">
        <v>4.7E-2</v>
      </c>
      <c r="L14" s="36">
        <v>4.7E-2</v>
      </c>
      <c r="M14" s="35">
        <v>4.7E-2</v>
      </c>
      <c r="N14" t="s">
        <v>208</v>
      </c>
      <c r="R14" t="s">
        <v>850</v>
      </c>
      <c r="S14" t="s">
        <v>851</v>
      </c>
      <c r="T14" t="s">
        <v>235</v>
      </c>
      <c r="U14" s="33">
        <v>1462400</v>
      </c>
      <c r="V14" t="s">
        <v>288</v>
      </c>
      <c r="W14" s="35">
        <v>0.14399999999999999</v>
      </c>
      <c r="X14" t="s">
        <v>208</v>
      </c>
      <c r="Y14" s="35">
        <v>0.105</v>
      </c>
      <c r="Z14" t="s">
        <v>208</v>
      </c>
      <c r="AA14" s="36">
        <v>0.105</v>
      </c>
      <c r="AB14" s="7" t="s">
        <v>208</v>
      </c>
      <c r="AC14" s="36">
        <v>0.105</v>
      </c>
      <c r="AD14" t="s">
        <v>208</v>
      </c>
      <c r="AE14" s="35">
        <v>0.105</v>
      </c>
    </row>
    <row r="15" spans="1:31" x14ac:dyDescent="0.25">
      <c r="A15" t="s">
        <v>239</v>
      </c>
      <c r="B15" t="s">
        <v>240</v>
      </c>
      <c r="C15" t="s">
        <v>241</v>
      </c>
      <c r="D15" s="33">
        <v>896387</v>
      </c>
      <c r="E15" s="34">
        <v>0</v>
      </c>
      <c r="F15" s="35">
        <v>0.01</v>
      </c>
      <c r="G15" s="35">
        <v>0.01</v>
      </c>
      <c r="H15" s="35">
        <v>0.01</v>
      </c>
      <c r="I15" s="35">
        <v>0.01</v>
      </c>
      <c r="J15" s="7" t="s">
        <v>208</v>
      </c>
      <c r="K15" s="7" t="s">
        <v>208</v>
      </c>
      <c r="L15" s="7" t="s">
        <v>208</v>
      </c>
      <c r="M15" t="s">
        <v>208</v>
      </c>
      <c r="N15" t="s">
        <v>208</v>
      </c>
      <c r="R15" t="s">
        <v>1221</v>
      </c>
      <c r="S15" t="s">
        <v>1021</v>
      </c>
      <c r="T15" t="s">
        <v>1220</v>
      </c>
      <c r="U15" s="33">
        <v>164590</v>
      </c>
      <c r="V15" s="34">
        <v>0</v>
      </c>
      <c r="W15" s="35">
        <v>0.01</v>
      </c>
      <c r="X15" s="35">
        <v>0.01</v>
      </c>
      <c r="Y15" s="35">
        <v>0.01</v>
      </c>
      <c r="Z15" s="35">
        <v>0.01</v>
      </c>
      <c r="AA15" s="36">
        <v>0.01</v>
      </c>
      <c r="AB15" s="36">
        <v>0.01</v>
      </c>
      <c r="AC15" s="7" t="s">
        <v>208</v>
      </c>
      <c r="AD15" t="s">
        <v>208</v>
      </c>
      <c r="AE15" t="s">
        <v>208</v>
      </c>
    </row>
    <row r="16" spans="1:31" x14ac:dyDescent="0.25">
      <c r="A16" t="s">
        <v>242</v>
      </c>
      <c r="B16" t="s">
        <v>243</v>
      </c>
      <c r="C16" t="s">
        <v>244</v>
      </c>
      <c r="D16" s="33">
        <v>500000</v>
      </c>
      <c r="E16" s="34">
        <v>0</v>
      </c>
      <c r="F16" s="35">
        <v>1.2999999999999999E-2</v>
      </c>
      <c r="G16" s="35">
        <v>1.2999999999999999E-2</v>
      </c>
      <c r="H16" s="35">
        <v>1.2999999999999999E-2</v>
      </c>
      <c r="I16" s="35">
        <v>1.2999999999999999E-2</v>
      </c>
      <c r="J16" s="7" t="s">
        <v>208</v>
      </c>
      <c r="K16" s="7" t="s">
        <v>208</v>
      </c>
      <c r="L16" s="7" t="s">
        <v>208</v>
      </c>
      <c r="M16" t="s">
        <v>208</v>
      </c>
      <c r="N16" t="s">
        <v>208</v>
      </c>
      <c r="R16" t="s">
        <v>309</v>
      </c>
      <c r="S16" t="s">
        <v>310</v>
      </c>
      <c r="T16" t="s">
        <v>311</v>
      </c>
      <c r="U16" s="33">
        <v>2003259</v>
      </c>
      <c r="V16" s="35">
        <v>2E-3</v>
      </c>
      <c r="W16" s="35">
        <v>8.2000000000000003E-2</v>
      </c>
      <c r="X16" s="35">
        <v>0.08</v>
      </c>
      <c r="Y16" s="35">
        <v>0.08</v>
      </c>
      <c r="Z16" s="35">
        <v>5.0999999999999997E-2</v>
      </c>
      <c r="AA16" s="36">
        <v>5.8000000000000003E-2</v>
      </c>
      <c r="AB16" s="36">
        <v>7.3999999999999996E-2</v>
      </c>
      <c r="AC16" s="36">
        <v>8.2000000000000003E-2</v>
      </c>
      <c r="AD16" s="35">
        <v>7.4999999999999997E-2</v>
      </c>
      <c r="AE16" s="35">
        <v>7.0000000000000007E-2</v>
      </c>
    </row>
    <row r="17" spans="1:31" x14ac:dyDescent="0.25">
      <c r="A17" t="s">
        <v>245</v>
      </c>
      <c r="B17" t="s">
        <v>246</v>
      </c>
      <c r="C17" t="s">
        <v>247</v>
      </c>
      <c r="D17" s="33">
        <v>1925000</v>
      </c>
      <c r="E17" s="34">
        <v>0</v>
      </c>
      <c r="F17" s="35">
        <v>1.2999999999999999E-2</v>
      </c>
      <c r="G17" s="35">
        <v>1.2999999999999999E-2</v>
      </c>
      <c r="H17" s="35">
        <v>1.2999999999999999E-2</v>
      </c>
      <c r="I17" s="35">
        <v>1.2999999999999999E-2</v>
      </c>
      <c r="J17" s="36">
        <v>1.2999999999999999E-2</v>
      </c>
      <c r="K17" s="7" t="s">
        <v>208</v>
      </c>
      <c r="L17" s="7" t="s">
        <v>208</v>
      </c>
      <c r="M17" t="s">
        <v>208</v>
      </c>
      <c r="N17" t="s">
        <v>208</v>
      </c>
      <c r="R17" t="s">
        <v>309</v>
      </c>
      <c r="S17" t="s">
        <v>1402</v>
      </c>
      <c r="T17" t="s">
        <v>1404</v>
      </c>
      <c r="U17" s="33">
        <v>258000</v>
      </c>
      <c r="V17" s="34">
        <v>0</v>
      </c>
      <c r="W17" s="35">
        <v>1.0999999999999999E-2</v>
      </c>
      <c r="X17" s="35">
        <v>1.0999999999999999E-2</v>
      </c>
      <c r="Y17" s="35">
        <v>1.0999999999999999E-2</v>
      </c>
      <c r="Z17" s="35">
        <v>1.0999999999999999E-2</v>
      </c>
      <c r="AA17" s="36">
        <v>1.0999999999999999E-2</v>
      </c>
      <c r="AB17" s="36">
        <v>0.01</v>
      </c>
      <c r="AC17" s="7" t="s">
        <v>208</v>
      </c>
      <c r="AD17" s="35">
        <v>0.01</v>
      </c>
      <c r="AE17" s="35">
        <v>0.01</v>
      </c>
    </row>
    <row r="18" spans="1:31" x14ac:dyDescent="0.25">
      <c r="A18" t="s">
        <v>248</v>
      </c>
      <c r="B18" t="s">
        <v>225</v>
      </c>
      <c r="C18" t="s">
        <v>208</v>
      </c>
      <c r="D18" t="s">
        <v>208</v>
      </c>
      <c r="E18" t="s">
        <v>208</v>
      </c>
      <c r="F18" t="s">
        <v>208</v>
      </c>
      <c r="G18" t="s">
        <v>208</v>
      </c>
      <c r="H18" t="s">
        <v>208</v>
      </c>
      <c r="I18" t="s">
        <v>208</v>
      </c>
      <c r="J18" s="36">
        <v>0.01</v>
      </c>
      <c r="K18" s="36">
        <v>0.01</v>
      </c>
      <c r="L18" s="36">
        <v>0.01</v>
      </c>
      <c r="M18" s="35">
        <v>0.01</v>
      </c>
      <c r="N18" s="35">
        <v>0.01</v>
      </c>
      <c r="R18" t="s">
        <v>1024</v>
      </c>
      <c r="S18" t="s">
        <v>1021</v>
      </c>
      <c r="T18" t="s">
        <v>1025</v>
      </c>
      <c r="U18" s="33">
        <v>1620988</v>
      </c>
      <c r="V18" s="35">
        <v>0</v>
      </c>
      <c r="W18" s="35">
        <v>0.10100000000000001</v>
      </c>
      <c r="X18" s="35">
        <v>0.10100000000000001</v>
      </c>
      <c r="Y18" s="35">
        <v>0.10100000000000001</v>
      </c>
      <c r="Z18" s="35">
        <v>0.10199999999999999</v>
      </c>
      <c r="AA18" s="36">
        <v>0.10199999999999999</v>
      </c>
      <c r="AB18" s="36">
        <v>0.10199999999999999</v>
      </c>
      <c r="AC18" s="7" t="s">
        <v>208</v>
      </c>
      <c r="AD18" t="s">
        <v>208</v>
      </c>
      <c r="AE18" t="s">
        <v>208</v>
      </c>
    </row>
    <row r="19" spans="1:31" x14ac:dyDescent="0.25">
      <c r="A19" t="s">
        <v>249</v>
      </c>
      <c r="B19" t="s">
        <v>250</v>
      </c>
      <c r="C19" t="s">
        <v>208</v>
      </c>
      <c r="D19" t="s">
        <v>208</v>
      </c>
      <c r="E19" t="s">
        <v>208</v>
      </c>
      <c r="F19" t="s">
        <v>208</v>
      </c>
      <c r="G19" t="s">
        <v>208</v>
      </c>
      <c r="H19" t="s">
        <v>208</v>
      </c>
      <c r="I19" t="s">
        <v>208</v>
      </c>
      <c r="J19" s="7" t="s">
        <v>208</v>
      </c>
      <c r="K19" s="36">
        <v>1.4999999999999999E-2</v>
      </c>
      <c r="L19" s="7" t="s">
        <v>208</v>
      </c>
      <c r="M19" t="s">
        <v>208</v>
      </c>
      <c r="N19" t="s">
        <v>208</v>
      </c>
      <c r="R19" t="s">
        <v>1246</v>
      </c>
      <c r="S19" t="s">
        <v>1021</v>
      </c>
      <c r="T19" t="s">
        <v>208</v>
      </c>
      <c r="U19" t="s">
        <v>208</v>
      </c>
      <c r="V19" t="s">
        <v>255</v>
      </c>
      <c r="W19" t="s">
        <v>208</v>
      </c>
      <c r="X19" s="35">
        <v>0.01</v>
      </c>
      <c r="Y19" s="35">
        <v>0.01</v>
      </c>
      <c r="Z19" s="35">
        <v>0.01</v>
      </c>
      <c r="AA19" s="36">
        <v>0.01</v>
      </c>
      <c r="AB19" s="36">
        <v>0.01</v>
      </c>
      <c r="AC19" s="36">
        <v>0.01</v>
      </c>
      <c r="AD19" s="35">
        <v>0.01</v>
      </c>
      <c r="AE19" s="35">
        <v>0.01</v>
      </c>
    </row>
    <row r="20" spans="1:31" x14ac:dyDescent="0.25">
      <c r="A20" t="s">
        <v>251</v>
      </c>
      <c r="B20" t="s">
        <v>252</v>
      </c>
      <c r="C20" t="s">
        <v>208</v>
      </c>
      <c r="D20" t="s">
        <v>208</v>
      </c>
      <c r="E20" t="s">
        <v>208</v>
      </c>
      <c r="F20" t="s">
        <v>208</v>
      </c>
      <c r="G20" t="s">
        <v>208</v>
      </c>
      <c r="H20" t="s">
        <v>208</v>
      </c>
      <c r="I20" t="s">
        <v>208</v>
      </c>
      <c r="J20" s="7" t="s">
        <v>208</v>
      </c>
      <c r="K20" s="7" t="s">
        <v>208</v>
      </c>
      <c r="L20" s="36">
        <v>4.2000000000000003E-2</v>
      </c>
      <c r="M20" s="35">
        <v>4.2000000000000003E-2</v>
      </c>
      <c r="N20" s="35">
        <v>4.2000000000000003E-2</v>
      </c>
      <c r="R20" t="s">
        <v>388</v>
      </c>
      <c r="S20" t="s">
        <v>362</v>
      </c>
      <c r="T20" t="s">
        <v>389</v>
      </c>
      <c r="U20" s="33">
        <v>3901827</v>
      </c>
      <c r="V20" s="34">
        <v>0</v>
      </c>
      <c r="W20" s="35">
        <v>1.6E-2</v>
      </c>
      <c r="X20" s="35">
        <v>1.6E-2</v>
      </c>
      <c r="Y20" s="35">
        <v>1.6E-2</v>
      </c>
      <c r="Z20" s="35">
        <v>1.6E-2</v>
      </c>
      <c r="AA20" s="36">
        <v>1.6E-2</v>
      </c>
      <c r="AB20" s="36">
        <v>1.6E-2</v>
      </c>
      <c r="AC20" s="36">
        <v>1.6E-2</v>
      </c>
      <c r="AD20" s="35">
        <v>1.6E-2</v>
      </c>
      <c r="AE20" s="35">
        <v>1.6E-2</v>
      </c>
    </row>
    <row r="21" spans="1:31" x14ac:dyDescent="0.25">
      <c r="A21" t="s">
        <v>253</v>
      </c>
      <c r="B21" t="s">
        <v>254</v>
      </c>
      <c r="C21" t="s">
        <v>208</v>
      </c>
      <c r="D21" t="s">
        <v>208</v>
      </c>
      <c r="E21" t="s">
        <v>255</v>
      </c>
      <c r="F21" t="s">
        <v>208</v>
      </c>
      <c r="G21" s="35">
        <v>1.0999999999999999E-2</v>
      </c>
      <c r="H21" s="35">
        <v>1.0999999999999999E-2</v>
      </c>
      <c r="I21" t="s">
        <v>208</v>
      </c>
      <c r="J21" s="7" t="s">
        <v>208</v>
      </c>
      <c r="K21" s="36">
        <v>0.01</v>
      </c>
      <c r="L21" s="7" t="s">
        <v>208</v>
      </c>
      <c r="M21" s="35">
        <v>0.01</v>
      </c>
      <c r="N21" t="s">
        <v>208</v>
      </c>
      <c r="R21" t="s">
        <v>801</v>
      </c>
      <c r="S21" t="s">
        <v>792</v>
      </c>
      <c r="T21" t="s">
        <v>802</v>
      </c>
      <c r="U21" s="33">
        <v>1170117</v>
      </c>
      <c r="V21" s="34">
        <v>0</v>
      </c>
      <c r="W21" s="35">
        <v>4.4999999999999998E-2</v>
      </c>
      <c r="X21" s="35">
        <v>4.4999999999999998E-2</v>
      </c>
      <c r="Y21" s="35">
        <v>4.4999999999999998E-2</v>
      </c>
      <c r="Z21" s="35">
        <v>4.4999999999999998E-2</v>
      </c>
      <c r="AA21" s="7" t="s">
        <v>208</v>
      </c>
      <c r="AB21" s="7" t="s">
        <v>208</v>
      </c>
      <c r="AC21" s="7" t="s">
        <v>208</v>
      </c>
      <c r="AD21" t="s">
        <v>208</v>
      </c>
      <c r="AE21" t="s">
        <v>208</v>
      </c>
    </row>
    <row r="22" spans="1:31" x14ac:dyDescent="0.25">
      <c r="A22" t="s">
        <v>256</v>
      </c>
      <c r="B22" t="s">
        <v>240</v>
      </c>
      <c r="C22" t="s">
        <v>208</v>
      </c>
      <c r="D22" t="s">
        <v>208</v>
      </c>
      <c r="E22" t="s">
        <v>208</v>
      </c>
      <c r="F22" t="s">
        <v>208</v>
      </c>
      <c r="G22" t="s">
        <v>208</v>
      </c>
      <c r="H22" t="s">
        <v>208</v>
      </c>
      <c r="I22" t="s">
        <v>208</v>
      </c>
      <c r="J22" s="36">
        <v>1.2E-2</v>
      </c>
      <c r="K22" s="36">
        <v>1.2999999999999999E-2</v>
      </c>
      <c r="L22" s="36">
        <v>1.4999999999999999E-2</v>
      </c>
      <c r="M22" t="s">
        <v>208</v>
      </c>
      <c r="N22" t="s">
        <v>208</v>
      </c>
      <c r="R22" t="s">
        <v>1202</v>
      </c>
      <c r="S22" t="s">
        <v>1027</v>
      </c>
      <c r="T22" t="s">
        <v>1203</v>
      </c>
      <c r="U22" s="33">
        <v>435650</v>
      </c>
      <c r="V22" s="34">
        <v>0</v>
      </c>
      <c r="W22" s="35">
        <v>1.0999999999999999E-2</v>
      </c>
      <c r="X22" s="35">
        <v>1.0999999999999999E-2</v>
      </c>
      <c r="Y22" s="35">
        <v>1.0999999999999999E-2</v>
      </c>
      <c r="Z22" t="s">
        <v>208</v>
      </c>
      <c r="AA22" s="36">
        <v>1.0999999999999999E-2</v>
      </c>
      <c r="AB22" s="36">
        <v>1.0999999999999999E-2</v>
      </c>
      <c r="AC22" s="7" t="s">
        <v>208</v>
      </c>
      <c r="AD22" t="s">
        <v>208</v>
      </c>
      <c r="AE22" t="s">
        <v>208</v>
      </c>
    </row>
    <row r="23" spans="1:31" x14ac:dyDescent="0.25">
      <c r="A23" t="s">
        <v>257</v>
      </c>
      <c r="B23" t="s">
        <v>240</v>
      </c>
      <c r="C23" t="s">
        <v>208</v>
      </c>
      <c r="D23" t="s">
        <v>208</v>
      </c>
      <c r="E23" t="s">
        <v>208</v>
      </c>
      <c r="F23" t="s">
        <v>208</v>
      </c>
      <c r="G23" t="s">
        <v>208</v>
      </c>
      <c r="H23" s="35">
        <v>2.3E-2</v>
      </c>
      <c r="I23" s="35">
        <v>2.3E-2</v>
      </c>
      <c r="J23" s="36">
        <v>2.3E-2</v>
      </c>
      <c r="K23" s="36">
        <v>2.3E-2</v>
      </c>
      <c r="L23" s="7" t="s">
        <v>208</v>
      </c>
      <c r="M23" t="s">
        <v>208</v>
      </c>
      <c r="N23" t="s">
        <v>208</v>
      </c>
      <c r="R23" t="s">
        <v>754</v>
      </c>
      <c r="S23" t="s">
        <v>713</v>
      </c>
      <c r="T23" t="s">
        <v>755</v>
      </c>
      <c r="U23" s="33">
        <v>266041</v>
      </c>
      <c r="V23" s="35">
        <v>4.0000000000000001E-3</v>
      </c>
      <c r="W23" s="35">
        <v>3.9E-2</v>
      </c>
      <c r="X23" s="35">
        <v>3.5999999999999997E-2</v>
      </c>
      <c r="Y23" s="35">
        <v>3.5999999999999997E-2</v>
      </c>
      <c r="Z23" s="35">
        <v>3.5999999999999997E-2</v>
      </c>
      <c r="AA23" s="36">
        <v>3.5999999999999997E-2</v>
      </c>
      <c r="AB23" s="36">
        <v>3.5999999999999997E-2</v>
      </c>
      <c r="AC23" s="36">
        <v>3.5999999999999997E-2</v>
      </c>
      <c r="AD23" s="35">
        <v>3.3000000000000002E-2</v>
      </c>
      <c r="AE23" s="35">
        <v>3.3000000000000002E-2</v>
      </c>
    </row>
    <row r="24" spans="1:31" x14ac:dyDescent="0.25">
      <c r="A24" t="s">
        <v>258</v>
      </c>
      <c r="B24" t="s">
        <v>234</v>
      </c>
      <c r="C24" t="s">
        <v>208</v>
      </c>
      <c r="D24" t="s">
        <v>208</v>
      </c>
      <c r="E24" t="s">
        <v>255</v>
      </c>
      <c r="F24" t="s">
        <v>208</v>
      </c>
      <c r="G24" s="35">
        <v>1.0999999999999999E-2</v>
      </c>
      <c r="H24" s="35">
        <v>1.0999999999999999E-2</v>
      </c>
      <c r="I24" s="35">
        <v>1.0999999999999999E-2</v>
      </c>
      <c r="J24" s="36">
        <v>1.0999999999999999E-2</v>
      </c>
      <c r="K24" s="7" t="s">
        <v>208</v>
      </c>
      <c r="L24" s="7" t="s">
        <v>208</v>
      </c>
      <c r="M24" t="s">
        <v>208</v>
      </c>
      <c r="N24" t="s">
        <v>208</v>
      </c>
      <c r="R24" t="s">
        <v>754</v>
      </c>
      <c r="S24" t="s">
        <v>1021</v>
      </c>
      <c r="T24" t="s">
        <v>1065</v>
      </c>
      <c r="U24" s="33">
        <v>153790</v>
      </c>
      <c r="V24" s="34">
        <v>0</v>
      </c>
      <c r="W24" s="35">
        <v>2.3E-2</v>
      </c>
      <c r="X24" s="35">
        <v>2.3E-2</v>
      </c>
      <c r="Y24" s="35">
        <v>2.3E-2</v>
      </c>
      <c r="Z24" s="35">
        <v>2.3E-2</v>
      </c>
      <c r="AA24" s="36">
        <v>2.3E-2</v>
      </c>
      <c r="AB24" s="36">
        <v>2.3E-2</v>
      </c>
      <c r="AC24" s="7" t="s">
        <v>208</v>
      </c>
      <c r="AD24" t="s">
        <v>208</v>
      </c>
      <c r="AE24" t="s">
        <v>208</v>
      </c>
    </row>
    <row r="25" spans="1:31" x14ac:dyDescent="0.25">
      <c r="A25" t="s">
        <v>259</v>
      </c>
      <c r="B25" t="s">
        <v>234</v>
      </c>
      <c r="C25" t="s">
        <v>208</v>
      </c>
      <c r="D25" t="s">
        <v>208</v>
      </c>
      <c r="E25" t="s">
        <v>255</v>
      </c>
      <c r="J25" s="7"/>
      <c r="M25"/>
      <c r="R25" t="s">
        <v>661</v>
      </c>
      <c r="S25" t="s">
        <v>659</v>
      </c>
      <c r="T25" t="s">
        <v>662</v>
      </c>
      <c r="U25" s="33">
        <v>499602</v>
      </c>
      <c r="V25" s="34">
        <v>0</v>
      </c>
      <c r="W25" s="35">
        <v>1.4999999999999999E-2</v>
      </c>
      <c r="X25" s="35">
        <v>1.4999999999999999E-2</v>
      </c>
      <c r="Y25" s="35">
        <v>1.4999999999999999E-2</v>
      </c>
      <c r="Z25" s="35">
        <v>1.6E-2</v>
      </c>
      <c r="AA25" s="36">
        <v>1.6E-2</v>
      </c>
      <c r="AB25" s="36">
        <v>1.6E-2</v>
      </c>
      <c r="AC25" s="36">
        <v>1.6E-2</v>
      </c>
      <c r="AD25" s="35">
        <v>1.6E-2</v>
      </c>
      <c r="AE25" s="35">
        <v>1.6E-2</v>
      </c>
    </row>
    <row r="26" spans="1:31" s="2" customFormat="1" x14ac:dyDescent="0.25">
      <c r="A26" s="37"/>
      <c r="K26" s="38"/>
      <c r="L26" s="38"/>
      <c r="M26" s="38"/>
      <c r="R26" t="s">
        <v>1127</v>
      </c>
      <c r="S26" t="s">
        <v>1061</v>
      </c>
      <c r="T26" t="s">
        <v>1128</v>
      </c>
      <c r="U26" s="33">
        <v>161765</v>
      </c>
      <c r="V26" s="34">
        <v>0</v>
      </c>
      <c r="W26" s="35">
        <v>3.9E-2</v>
      </c>
      <c r="X26" s="35">
        <v>3.9E-2</v>
      </c>
      <c r="Y26" s="35">
        <v>3.9E-2</v>
      </c>
      <c r="Z26" s="35">
        <v>3.9E-2</v>
      </c>
      <c r="AA26" s="36">
        <v>3.9E-2</v>
      </c>
      <c r="AB26" s="36">
        <v>3.9E-2</v>
      </c>
      <c r="AC26" s="7" t="s">
        <v>208</v>
      </c>
      <c r="AD26" t="s">
        <v>208</v>
      </c>
      <c r="AE26" t="s">
        <v>208</v>
      </c>
    </row>
    <row r="27" spans="1:31" x14ac:dyDescent="0.25">
      <c r="A27" s="16" t="s">
        <v>260</v>
      </c>
      <c r="B27" t="s">
        <v>261</v>
      </c>
      <c r="C27" t="s">
        <v>262</v>
      </c>
      <c r="D27" s="33">
        <v>44900970</v>
      </c>
      <c r="E27" s="35">
        <v>-3.0000000000000001E-3</v>
      </c>
      <c r="F27" s="35">
        <v>5.0999999999999997E-2</v>
      </c>
      <c r="G27" s="35">
        <v>5.2999999999999999E-2</v>
      </c>
      <c r="H27" s="35">
        <v>5.5E-2</v>
      </c>
      <c r="I27" s="35">
        <v>5.5E-2</v>
      </c>
      <c r="J27" s="35">
        <v>5.5E-2</v>
      </c>
      <c r="K27" s="36">
        <v>6.7000000000000004E-2</v>
      </c>
      <c r="L27" s="36">
        <v>6.5000000000000002E-2</v>
      </c>
      <c r="M27" s="36">
        <v>7.0999999999999994E-2</v>
      </c>
      <c r="N27" s="35">
        <v>7.0000000000000007E-2</v>
      </c>
      <c r="R27" t="s">
        <v>1127</v>
      </c>
      <c r="S27" t="s">
        <v>1300</v>
      </c>
      <c r="T27" t="s">
        <v>1332</v>
      </c>
      <c r="U27" s="33">
        <v>140200</v>
      </c>
      <c r="V27" s="34">
        <v>0</v>
      </c>
      <c r="W27" s="35">
        <v>3.4000000000000002E-2</v>
      </c>
      <c r="X27" s="35">
        <v>3.4000000000000002E-2</v>
      </c>
      <c r="Y27" s="35">
        <v>3.4000000000000002E-2</v>
      </c>
      <c r="Z27" s="35">
        <v>3.4000000000000002E-2</v>
      </c>
      <c r="AA27" s="36">
        <v>3.4000000000000002E-2</v>
      </c>
      <c r="AB27" s="36">
        <v>3.4000000000000002E-2</v>
      </c>
      <c r="AC27" s="36">
        <v>3.4000000000000002E-2</v>
      </c>
      <c r="AD27" s="35">
        <v>3.4000000000000002E-2</v>
      </c>
      <c r="AE27" s="35">
        <v>3.4000000000000002E-2</v>
      </c>
    </row>
    <row r="28" spans="1:31" x14ac:dyDescent="0.25">
      <c r="A28" t="s">
        <v>263</v>
      </c>
      <c r="B28" t="s">
        <v>264</v>
      </c>
      <c r="C28" t="s">
        <v>265</v>
      </c>
      <c r="D28" s="33">
        <v>42750000</v>
      </c>
      <c r="E28" s="34">
        <v>0</v>
      </c>
      <c r="F28" s="35">
        <v>1.2999999999999999E-2</v>
      </c>
      <c r="G28" s="35">
        <v>1.2999999999999999E-2</v>
      </c>
      <c r="H28" s="35">
        <v>1.2999999999999999E-2</v>
      </c>
      <c r="I28" t="s">
        <v>208</v>
      </c>
      <c r="J28" s="7" t="s">
        <v>208</v>
      </c>
      <c r="K28" s="7" t="s">
        <v>208</v>
      </c>
      <c r="L28" s="7" t="s">
        <v>208</v>
      </c>
      <c r="M28" t="s">
        <v>208</v>
      </c>
      <c r="N28" t="s">
        <v>208</v>
      </c>
      <c r="R28" t="s">
        <v>1073</v>
      </c>
      <c r="S28" t="s">
        <v>1045</v>
      </c>
      <c r="T28" t="s">
        <v>702</v>
      </c>
      <c r="U28" s="33">
        <v>899780</v>
      </c>
      <c r="V28" s="34">
        <v>0</v>
      </c>
      <c r="W28" s="35">
        <v>4.7E-2</v>
      </c>
      <c r="X28" s="35">
        <v>4.7E-2</v>
      </c>
      <c r="Y28" s="35">
        <v>4.7E-2</v>
      </c>
      <c r="Z28" s="35">
        <v>4.7E-2</v>
      </c>
      <c r="AA28" s="36">
        <v>4.7E-2</v>
      </c>
      <c r="AB28" s="36">
        <v>4.7E-2</v>
      </c>
      <c r="AC28" s="36">
        <v>0.01</v>
      </c>
      <c r="AD28" s="35">
        <v>0.01</v>
      </c>
      <c r="AE28" s="35">
        <v>0.01</v>
      </c>
    </row>
    <row r="29" spans="1:31" x14ac:dyDescent="0.25">
      <c r="A29" t="s">
        <v>266</v>
      </c>
      <c r="B29" t="s">
        <v>267</v>
      </c>
      <c r="C29" t="s">
        <v>268</v>
      </c>
      <c r="D29" s="33">
        <v>7245605</v>
      </c>
      <c r="E29" s="34">
        <v>0</v>
      </c>
      <c r="F29" s="35">
        <v>1.6E-2</v>
      </c>
      <c r="G29" s="35">
        <v>1.6E-2</v>
      </c>
      <c r="H29" s="35">
        <v>1.4999999999999999E-2</v>
      </c>
      <c r="I29" s="35">
        <v>1.4999999999999999E-2</v>
      </c>
      <c r="J29" s="36">
        <v>1.4999999999999999E-2</v>
      </c>
      <c r="K29" s="36">
        <v>1.4999999999999999E-2</v>
      </c>
      <c r="L29" s="36">
        <v>1.6E-2</v>
      </c>
      <c r="M29" s="35">
        <v>1.7000000000000001E-2</v>
      </c>
      <c r="N29" s="35">
        <v>1.9E-2</v>
      </c>
      <c r="R29" t="s">
        <v>1166</v>
      </c>
      <c r="S29" t="s">
        <v>1167</v>
      </c>
      <c r="T29" t="s">
        <v>1168</v>
      </c>
      <c r="U29" s="33">
        <v>1321137</v>
      </c>
      <c r="V29" s="35">
        <v>0</v>
      </c>
      <c r="W29" s="35">
        <v>1.2E-2</v>
      </c>
      <c r="X29" s="35">
        <v>1.2999999999999999E-2</v>
      </c>
      <c r="Y29" s="35">
        <v>1.2999999999999999E-2</v>
      </c>
      <c r="Z29" s="35">
        <v>1.2999999999999999E-2</v>
      </c>
      <c r="AA29" s="36">
        <v>1.2999999999999999E-2</v>
      </c>
      <c r="AB29" s="7" t="s">
        <v>208</v>
      </c>
      <c r="AC29" s="7" t="s">
        <v>208</v>
      </c>
      <c r="AD29" t="s">
        <v>208</v>
      </c>
      <c r="AE29" t="s">
        <v>208</v>
      </c>
    </row>
    <row r="30" spans="1:31" x14ac:dyDescent="0.25">
      <c r="A30" t="s">
        <v>269</v>
      </c>
      <c r="B30" t="s">
        <v>270</v>
      </c>
      <c r="C30" t="s">
        <v>271</v>
      </c>
      <c r="D30" s="33">
        <v>10020000</v>
      </c>
      <c r="E30" s="35">
        <v>5.0000000000000001E-3</v>
      </c>
      <c r="F30" s="35">
        <v>6.3E-2</v>
      </c>
      <c r="G30" s="35">
        <v>5.8000000000000003E-2</v>
      </c>
      <c r="H30" s="35">
        <v>5.7000000000000002E-2</v>
      </c>
      <c r="I30" s="35">
        <v>5.0999999999999997E-2</v>
      </c>
      <c r="J30" s="36">
        <v>4.3999999999999997E-2</v>
      </c>
      <c r="K30" s="36">
        <v>3.5000000000000003E-2</v>
      </c>
      <c r="L30" s="36">
        <v>3.5000000000000003E-2</v>
      </c>
      <c r="M30" s="35">
        <v>1.9E-2</v>
      </c>
      <c r="N30" s="35">
        <v>1.6E-2</v>
      </c>
      <c r="R30" t="s">
        <v>333</v>
      </c>
      <c r="S30" t="s">
        <v>296</v>
      </c>
      <c r="T30" t="s">
        <v>334</v>
      </c>
      <c r="U30" s="33">
        <v>10000000</v>
      </c>
      <c r="V30" s="34">
        <v>0</v>
      </c>
      <c r="W30" s="35">
        <v>3.4000000000000002E-2</v>
      </c>
      <c r="X30" s="35">
        <v>3.4000000000000002E-2</v>
      </c>
      <c r="Y30" t="s">
        <v>208</v>
      </c>
      <c r="Z30" t="s">
        <v>208</v>
      </c>
      <c r="AA30" s="7" t="s">
        <v>208</v>
      </c>
      <c r="AB30" s="7" t="s">
        <v>208</v>
      </c>
      <c r="AC30" s="7" t="s">
        <v>208</v>
      </c>
      <c r="AD30" t="s">
        <v>208</v>
      </c>
      <c r="AE30" t="s">
        <v>208</v>
      </c>
    </row>
    <row r="31" spans="1:31" x14ac:dyDescent="0.25">
      <c r="A31" t="s">
        <v>272</v>
      </c>
      <c r="B31" t="s">
        <v>273</v>
      </c>
      <c r="C31" t="s">
        <v>274</v>
      </c>
      <c r="D31" s="33">
        <v>3975000</v>
      </c>
      <c r="E31" s="34">
        <v>0</v>
      </c>
      <c r="F31" s="35">
        <v>5.5E-2</v>
      </c>
      <c r="G31" s="35">
        <v>5.5E-2</v>
      </c>
      <c r="H31" s="35">
        <v>5.5E-2</v>
      </c>
      <c r="I31" s="35">
        <v>5.5E-2</v>
      </c>
      <c r="J31" s="36">
        <v>5.5E-2</v>
      </c>
      <c r="K31" s="36">
        <v>5.5E-2</v>
      </c>
      <c r="L31" s="36">
        <v>5.5E-2</v>
      </c>
      <c r="M31" s="35">
        <v>5.5E-2</v>
      </c>
      <c r="N31" s="35">
        <v>5.5E-2</v>
      </c>
      <c r="R31" t="s">
        <v>328</v>
      </c>
      <c r="S31" t="s">
        <v>296</v>
      </c>
      <c r="T31" t="s">
        <v>329</v>
      </c>
      <c r="U31" s="33">
        <v>10000000</v>
      </c>
      <c r="V31" s="34">
        <v>0</v>
      </c>
      <c r="W31" s="35">
        <v>3.4000000000000002E-2</v>
      </c>
      <c r="X31" s="35">
        <v>3.4000000000000002E-2</v>
      </c>
      <c r="Y31" s="35">
        <v>3.4000000000000002E-2</v>
      </c>
      <c r="Z31" s="35">
        <v>3.4000000000000002E-2</v>
      </c>
      <c r="AA31" s="36">
        <v>3.4000000000000002E-2</v>
      </c>
      <c r="AB31" s="36">
        <v>3.4000000000000002E-2</v>
      </c>
      <c r="AC31" s="36">
        <v>3.4000000000000002E-2</v>
      </c>
      <c r="AD31" s="35">
        <v>3.2000000000000001E-2</v>
      </c>
      <c r="AE31" s="35">
        <v>3.2000000000000001E-2</v>
      </c>
    </row>
    <row r="32" spans="1:31" x14ac:dyDescent="0.25">
      <c r="A32" t="s">
        <v>275</v>
      </c>
      <c r="B32" t="s">
        <v>276</v>
      </c>
      <c r="C32" t="s">
        <v>277</v>
      </c>
      <c r="D32" s="33">
        <v>32550000</v>
      </c>
      <c r="E32" s="35">
        <v>3.0000000000000001E-3</v>
      </c>
      <c r="F32" s="35">
        <v>4.2999999999999997E-2</v>
      </c>
      <c r="G32" s="35">
        <v>0.04</v>
      </c>
      <c r="H32" s="35">
        <v>2.7E-2</v>
      </c>
      <c r="I32" s="35">
        <v>2.7E-2</v>
      </c>
      <c r="J32" s="36">
        <v>2.7E-2</v>
      </c>
      <c r="K32" s="36">
        <v>2.7E-2</v>
      </c>
      <c r="L32" s="36">
        <v>1.7000000000000001E-2</v>
      </c>
      <c r="M32" s="35">
        <v>1.7000000000000001E-2</v>
      </c>
      <c r="N32" s="35">
        <v>1.7000000000000001E-2</v>
      </c>
      <c r="R32" t="s">
        <v>242</v>
      </c>
      <c r="S32" t="s">
        <v>243</v>
      </c>
      <c r="T32" t="s">
        <v>244</v>
      </c>
      <c r="U32" s="33">
        <v>500000</v>
      </c>
      <c r="V32" s="34">
        <v>0</v>
      </c>
      <c r="W32" s="35">
        <v>1.2999999999999999E-2</v>
      </c>
      <c r="X32" s="35">
        <v>1.2999999999999999E-2</v>
      </c>
      <c r="Y32" s="35">
        <v>1.2999999999999999E-2</v>
      </c>
      <c r="Z32" s="35">
        <v>1.2999999999999999E-2</v>
      </c>
      <c r="AA32" s="7" t="s">
        <v>208</v>
      </c>
      <c r="AB32" s="7" t="s">
        <v>208</v>
      </c>
      <c r="AC32" s="7" t="s">
        <v>208</v>
      </c>
      <c r="AD32" t="s">
        <v>208</v>
      </c>
      <c r="AE32" t="s">
        <v>208</v>
      </c>
    </row>
    <row r="33" spans="1:31" x14ac:dyDescent="0.25">
      <c r="A33" t="s">
        <v>278</v>
      </c>
      <c r="B33" t="s">
        <v>279</v>
      </c>
      <c r="C33" t="s">
        <v>280</v>
      </c>
      <c r="D33" s="33">
        <v>6400000</v>
      </c>
      <c r="E33" s="34">
        <v>0</v>
      </c>
      <c r="F33" s="35">
        <v>4.8000000000000001E-2</v>
      </c>
      <c r="G33" s="35">
        <v>4.8000000000000001E-2</v>
      </c>
      <c r="H33" s="35">
        <v>5.6000000000000001E-2</v>
      </c>
      <c r="I33" s="35">
        <v>7.3999999999999996E-2</v>
      </c>
      <c r="J33" s="36">
        <v>7.3999999999999996E-2</v>
      </c>
      <c r="K33" s="36">
        <v>7.6999999999999999E-2</v>
      </c>
      <c r="L33" s="36">
        <v>8.2000000000000003E-2</v>
      </c>
      <c r="M33" s="35">
        <v>8.2000000000000003E-2</v>
      </c>
      <c r="N33" s="35">
        <v>8.2000000000000003E-2</v>
      </c>
      <c r="R33" t="s">
        <v>1352</v>
      </c>
      <c r="S33" t="s">
        <v>1290</v>
      </c>
      <c r="T33" t="s">
        <v>1353</v>
      </c>
      <c r="U33" s="33">
        <v>255110</v>
      </c>
      <c r="V33" s="34">
        <v>0</v>
      </c>
      <c r="W33" s="35">
        <v>8.5000000000000006E-2</v>
      </c>
      <c r="X33" s="35">
        <v>8.5000000000000006E-2</v>
      </c>
      <c r="Y33" s="35">
        <v>8.3000000000000004E-2</v>
      </c>
      <c r="Z33" s="35">
        <v>6.7000000000000004E-2</v>
      </c>
      <c r="AA33" s="36">
        <v>6.7000000000000004E-2</v>
      </c>
      <c r="AB33" s="36">
        <v>6.7000000000000004E-2</v>
      </c>
      <c r="AC33" s="36">
        <v>6.7000000000000004E-2</v>
      </c>
      <c r="AD33" s="35">
        <v>6.7000000000000004E-2</v>
      </c>
      <c r="AE33" s="35">
        <v>6.7000000000000004E-2</v>
      </c>
    </row>
    <row r="34" spans="1:31" x14ac:dyDescent="0.25">
      <c r="A34" t="s">
        <v>281</v>
      </c>
      <c r="B34" t="s">
        <v>282</v>
      </c>
      <c r="C34" t="s">
        <v>283</v>
      </c>
      <c r="D34" s="33">
        <v>78333266</v>
      </c>
      <c r="E34" s="34">
        <v>0</v>
      </c>
      <c r="F34" s="35">
        <v>0.128</v>
      </c>
      <c r="G34" s="35">
        <v>0.128</v>
      </c>
      <c r="H34" s="35">
        <v>0.121</v>
      </c>
      <c r="I34" s="35">
        <v>0.115</v>
      </c>
      <c r="J34" s="36">
        <v>0.10199999999999999</v>
      </c>
      <c r="K34" s="36">
        <v>0.104</v>
      </c>
      <c r="L34" s="36">
        <v>0.104</v>
      </c>
      <c r="M34" s="35">
        <v>9.9000000000000005E-2</v>
      </c>
      <c r="N34" s="35">
        <v>0.108</v>
      </c>
      <c r="R34" t="s">
        <v>1020</v>
      </c>
      <c r="S34" t="s">
        <v>1021</v>
      </c>
      <c r="T34" t="s">
        <v>1008</v>
      </c>
      <c r="U34" s="33">
        <v>1351258</v>
      </c>
      <c r="V34" s="35">
        <v>-2E-3</v>
      </c>
      <c r="W34" s="35">
        <v>5.2999999999999999E-2</v>
      </c>
      <c r="X34" s="35">
        <v>5.5E-2</v>
      </c>
      <c r="Y34" s="35">
        <v>5.5E-2</v>
      </c>
      <c r="Z34" s="35">
        <v>5.6000000000000001E-2</v>
      </c>
      <c r="AA34" s="36">
        <v>5.6000000000000001E-2</v>
      </c>
      <c r="AB34" s="36">
        <v>5.6000000000000001E-2</v>
      </c>
      <c r="AC34" s="7" t="s">
        <v>208</v>
      </c>
      <c r="AD34" t="s">
        <v>208</v>
      </c>
      <c r="AE34" t="s">
        <v>208</v>
      </c>
    </row>
    <row r="35" spans="1:31" x14ac:dyDescent="0.25">
      <c r="A35" t="s">
        <v>284</v>
      </c>
      <c r="B35" t="s">
        <v>261</v>
      </c>
      <c r="C35" t="s">
        <v>285</v>
      </c>
      <c r="D35" s="33">
        <v>19305820</v>
      </c>
      <c r="E35" s="34">
        <v>0</v>
      </c>
      <c r="F35" s="35">
        <v>9.9000000000000005E-2</v>
      </c>
      <c r="G35" s="35">
        <v>9.9000000000000005E-2</v>
      </c>
      <c r="H35" s="35">
        <v>0.10299999999999999</v>
      </c>
      <c r="I35" s="35">
        <v>0.10299999999999999</v>
      </c>
      <c r="J35" s="36">
        <v>9.9000000000000005E-2</v>
      </c>
      <c r="K35" s="36">
        <v>9.8000000000000004E-2</v>
      </c>
      <c r="L35" s="36">
        <v>9.8000000000000004E-2</v>
      </c>
      <c r="M35" s="35">
        <v>9.2999999999999999E-2</v>
      </c>
      <c r="N35" s="35">
        <v>9.2999999999999999E-2</v>
      </c>
      <c r="R35" t="s">
        <v>1135</v>
      </c>
      <c r="S35" t="s">
        <v>1021</v>
      </c>
      <c r="T35" t="s">
        <v>1136</v>
      </c>
      <c r="U35" s="33">
        <v>188350</v>
      </c>
      <c r="V35" s="34">
        <v>0</v>
      </c>
      <c r="W35" s="35">
        <v>1.2999999999999999E-2</v>
      </c>
      <c r="X35" s="35">
        <v>1.2999999999999999E-2</v>
      </c>
      <c r="Y35" s="35">
        <v>1.2999999999999999E-2</v>
      </c>
      <c r="Z35" s="35">
        <v>1.2999999999999999E-2</v>
      </c>
      <c r="AA35" s="36">
        <v>1.2999999999999999E-2</v>
      </c>
      <c r="AB35" s="36">
        <v>1.2999999999999999E-2</v>
      </c>
      <c r="AC35" s="7" t="s">
        <v>208</v>
      </c>
      <c r="AD35" t="s">
        <v>208</v>
      </c>
      <c r="AE35" t="s">
        <v>208</v>
      </c>
    </row>
    <row r="36" spans="1:31" x14ac:dyDescent="0.25">
      <c r="A36" t="s">
        <v>286</v>
      </c>
      <c r="B36" t="s">
        <v>264</v>
      </c>
      <c r="C36" t="s">
        <v>287</v>
      </c>
      <c r="D36" s="33">
        <v>3294310</v>
      </c>
      <c r="E36" t="s">
        <v>288</v>
      </c>
      <c r="F36" s="35">
        <v>0.108</v>
      </c>
      <c r="G36" t="s">
        <v>208</v>
      </c>
      <c r="H36" t="s">
        <v>208</v>
      </c>
      <c r="I36" t="s">
        <v>208</v>
      </c>
      <c r="J36" s="7" t="s">
        <v>208</v>
      </c>
      <c r="K36" s="7" t="s">
        <v>208</v>
      </c>
      <c r="L36" s="7" t="s">
        <v>208</v>
      </c>
      <c r="M36" t="s">
        <v>208</v>
      </c>
      <c r="N36" t="s">
        <v>208</v>
      </c>
      <c r="R36" t="s">
        <v>1149</v>
      </c>
      <c r="S36" t="s">
        <v>1021</v>
      </c>
      <c r="T36" t="s">
        <v>1150</v>
      </c>
      <c r="U36" s="33">
        <v>82600</v>
      </c>
      <c r="V36" s="34">
        <v>0</v>
      </c>
      <c r="W36" s="35">
        <v>1.0999999999999999E-2</v>
      </c>
      <c r="X36" s="35">
        <v>1.0999999999999999E-2</v>
      </c>
      <c r="Y36" s="35">
        <v>1.0999999999999999E-2</v>
      </c>
      <c r="Z36" s="35">
        <v>1.0999999999999999E-2</v>
      </c>
      <c r="AA36" s="36">
        <v>1.0999999999999999E-2</v>
      </c>
      <c r="AB36" s="36">
        <v>1.0999999999999999E-2</v>
      </c>
      <c r="AC36" s="7" t="s">
        <v>208</v>
      </c>
      <c r="AD36" t="s">
        <v>208</v>
      </c>
      <c r="AE36" t="s">
        <v>208</v>
      </c>
    </row>
    <row r="37" spans="1:31" x14ac:dyDescent="0.25">
      <c r="A37" t="s">
        <v>289</v>
      </c>
      <c r="B37" t="s">
        <v>290</v>
      </c>
      <c r="C37" t="s">
        <v>291</v>
      </c>
      <c r="D37" s="33">
        <v>10020000</v>
      </c>
      <c r="E37" t="s">
        <v>288</v>
      </c>
      <c r="F37" s="35">
        <v>6.3E-2</v>
      </c>
      <c r="G37" t="s">
        <v>208</v>
      </c>
      <c r="H37" t="s">
        <v>208</v>
      </c>
      <c r="I37" t="s">
        <v>208</v>
      </c>
      <c r="J37" s="7" t="s">
        <v>208</v>
      </c>
      <c r="K37" s="7" t="s">
        <v>208</v>
      </c>
      <c r="L37" s="7" t="s">
        <v>208</v>
      </c>
      <c r="M37" t="s">
        <v>208</v>
      </c>
      <c r="N37" t="s">
        <v>208</v>
      </c>
      <c r="R37" t="s">
        <v>1149</v>
      </c>
      <c r="S37" t="s">
        <v>1429</v>
      </c>
      <c r="T37" t="s">
        <v>1430</v>
      </c>
      <c r="U37" s="33">
        <v>150000</v>
      </c>
      <c r="V37" s="34">
        <v>0</v>
      </c>
      <c r="W37" s="35">
        <v>0.02</v>
      </c>
      <c r="X37" s="35">
        <v>0.02</v>
      </c>
      <c r="Y37" s="35">
        <v>0.02</v>
      </c>
      <c r="Z37" t="s">
        <v>208</v>
      </c>
      <c r="AA37" s="36">
        <v>0.02</v>
      </c>
      <c r="AB37" s="36">
        <v>0.02</v>
      </c>
      <c r="AC37" s="36">
        <v>0.02</v>
      </c>
      <c r="AD37" s="35">
        <v>0.02</v>
      </c>
      <c r="AE37" s="35">
        <v>0.02</v>
      </c>
    </row>
    <row r="38" spans="1:31" x14ac:dyDescent="0.25">
      <c r="A38" t="s">
        <v>292</v>
      </c>
      <c r="B38" t="s">
        <v>293</v>
      </c>
      <c r="C38" t="s">
        <v>294</v>
      </c>
      <c r="D38" s="33">
        <v>47221060</v>
      </c>
      <c r="E38" s="34">
        <v>0</v>
      </c>
      <c r="F38" s="35">
        <v>2.4E-2</v>
      </c>
      <c r="G38" s="35">
        <v>2.4E-2</v>
      </c>
      <c r="H38" s="35">
        <v>2.7E-2</v>
      </c>
      <c r="I38" s="35">
        <v>3.2000000000000001E-2</v>
      </c>
      <c r="J38" s="36">
        <v>3.1E-2</v>
      </c>
      <c r="K38" s="36">
        <v>2.9000000000000001E-2</v>
      </c>
      <c r="L38" s="36">
        <v>3.1E-2</v>
      </c>
      <c r="M38" s="35">
        <v>2.9000000000000001E-2</v>
      </c>
      <c r="N38" s="35">
        <v>3.4000000000000002E-2</v>
      </c>
      <c r="R38" t="s">
        <v>867</v>
      </c>
      <c r="S38" t="s">
        <v>833</v>
      </c>
      <c r="T38" t="s">
        <v>208</v>
      </c>
      <c r="U38" t="s">
        <v>208</v>
      </c>
      <c r="V38" t="s">
        <v>208</v>
      </c>
      <c r="W38" t="s">
        <v>208</v>
      </c>
      <c r="X38" t="s">
        <v>208</v>
      </c>
      <c r="Y38" t="s">
        <v>208</v>
      </c>
      <c r="Z38" t="s">
        <v>208</v>
      </c>
      <c r="AA38" s="7" t="s">
        <v>208</v>
      </c>
      <c r="AB38" s="7" t="s">
        <v>208</v>
      </c>
      <c r="AC38" s="7" t="s">
        <v>208</v>
      </c>
      <c r="AD38" s="35">
        <v>1.0999999999999999E-2</v>
      </c>
      <c r="AE38" s="35">
        <v>1.0999999999999999E-2</v>
      </c>
    </row>
    <row r="39" spans="1:31" x14ac:dyDescent="0.25">
      <c r="A39" t="s">
        <v>295</v>
      </c>
      <c r="B39" t="s">
        <v>296</v>
      </c>
      <c r="C39" t="s">
        <v>297</v>
      </c>
      <c r="D39" s="33">
        <v>2500000</v>
      </c>
      <c r="E39" s="35">
        <v>0.01</v>
      </c>
      <c r="F39" s="35">
        <v>4.9000000000000002E-2</v>
      </c>
      <c r="G39" s="35">
        <v>3.9E-2</v>
      </c>
      <c r="H39" s="35">
        <v>3.9E-2</v>
      </c>
      <c r="I39" s="35">
        <v>3.9E-2</v>
      </c>
      <c r="J39" s="36">
        <v>3.9E-2</v>
      </c>
      <c r="K39" s="36">
        <v>3.9E-2</v>
      </c>
      <c r="L39" s="36">
        <v>3.9E-2</v>
      </c>
      <c r="M39" s="35">
        <v>3.9E-2</v>
      </c>
      <c r="N39" s="35">
        <v>3.9E-2</v>
      </c>
      <c r="R39" t="s">
        <v>1077</v>
      </c>
      <c r="S39" t="s">
        <v>1021</v>
      </c>
      <c r="T39" t="s">
        <v>1076</v>
      </c>
      <c r="U39" s="33">
        <v>524590</v>
      </c>
      <c r="V39" s="34">
        <v>0</v>
      </c>
      <c r="W39" s="35">
        <v>2.4E-2</v>
      </c>
      <c r="X39" s="35">
        <v>2.4E-2</v>
      </c>
      <c r="Y39" s="35">
        <v>2.4E-2</v>
      </c>
      <c r="Z39" s="35">
        <v>2.4E-2</v>
      </c>
      <c r="AA39" s="36">
        <v>2.4E-2</v>
      </c>
      <c r="AB39" s="36">
        <v>2.4E-2</v>
      </c>
      <c r="AC39" s="7" t="s">
        <v>208</v>
      </c>
      <c r="AD39" t="s">
        <v>208</v>
      </c>
      <c r="AE39" t="s">
        <v>208</v>
      </c>
    </row>
    <row r="40" spans="1:31" x14ac:dyDescent="0.25">
      <c r="A40" t="s">
        <v>298</v>
      </c>
      <c r="B40" t="s">
        <v>273</v>
      </c>
      <c r="C40" t="s">
        <v>299</v>
      </c>
      <c r="D40" s="33">
        <v>25010000</v>
      </c>
      <c r="E40" t="s">
        <v>212</v>
      </c>
      <c r="F40" t="s">
        <v>208</v>
      </c>
      <c r="G40" s="35">
        <v>2.1000000000000001E-2</v>
      </c>
      <c r="H40" s="35">
        <v>1.0999999999999999E-2</v>
      </c>
      <c r="I40" s="35">
        <v>1.0999999999999999E-2</v>
      </c>
      <c r="J40" s="7" t="s">
        <v>208</v>
      </c>
      <c r="K40" s="7" t="s">
        <v>208</v>
      </c>
      <c r="L40" s="7" t="s">
        <v>208</v>
      </c>
      <c r="M40" t="s">
        <v>208</v>
      </c>
      <c r="N40" t="s">
        <v>208</v>
      </c>
      <c r="R40" t="s">
        <v>1079</v>
      </c>
      <c r="S40" t="s">
        <v>1021</v>
      </c>
      <c r="T40" t="s">
        <v>910</v>
      </c>
      <c r="U40" s="33">
        <v>524590</v>
      </c>
      <c r="V40" s="34">
        <v>0</v>
      </c>
      <c r="W40" s="35">
        <v>2.4E-2</v>
      </c>
      <c r="X40" s="35">
        <v>2.4E-2</v>
      </c>
      <c r="Y40" s="35">
        <v>2.4E-2</v>
      </c>
      <c r="Z40" s="35">
        <v>2.4E-2</v>
      </c>
      <c r="AA40" s="36">
        <v>2.4E-2</v>
      </c>
      <c r="AB40" s="36">
        <v>2.4E-2</v>
      </c>
      <c r="AC40" s="7" t="s">
        <v>208</v>
      </c>
      <c r="AD40" t="s">
        <v>208</v>
      </c>
      <c r="AE40" t="s">
        <v>208</v>
      </c>
    </row>
    <row r="41" spans="1:31" x14ac:dyDescent="0.25">
      <c r="A41" t="s">
        <v>256</v>
      </c>
      <c r="B41" t="s">
        <v>273</v>
      </c>
      <c r="C41" t="s">
        <v>300</v>
      </c>
      <c r="D41" s="33">
        <v>20000000</v>
      </c>
      <c r="E41" s="34">
        <v>0</v>
      </c>
      <c r="F41" s="35">
        <v>7.4999999999999997E-2</v>
      </c>
      <c r="G41" s="35">
        <v>7.4999999999999997E-2</v>
      </c>
      <c r="H41" s="35">
        <v>7.4999999999999997E-2</v>
      </c>
      <c r="I41" s="35">
        <v>7.3999999999999996E-2</v>
      </c>
      <c r="J41" s="36">
        <v>7.3999999999999996E-2</v>
      </c>
      <c r="K41" s="36">
        <v>7.3999999999999996E-2</v>
      </c>
      <c r="L41" s="36">
        <v>7.3999999999999996E-2</v>
      </c>
      <c r="M41" s="35">
        <v>7.3999999999999996E-2</v>
      </c>
      <c r="N41" s="35">
        <v>7.3999999999999996E-2</v>
      </c>
      <c r="R41" t="s">
        <v>490</v>
      </c>
      <c r="S41" t="s">
        <v>491</v>
      </c>
      <c r="T41" t="s">
        <v>492</v>
      </c>
      <c r="U41" s="33">
        <v>500000</v>
      </c>
      <c r="V41" s="35">
        <v>2E-3</v>
      </c>
      <c r="W41" s="35">
        <v>3.7999999999999999E-2</v>
      </c>
      <c r="X41" s="35">
        <v>3.6999999999999998E-2</v>
      </c>
      <c r="Y41" s="35">
        <v>3.3000000000000002E-2</v>
      </c>
      <c r="Z41" s="35">
        <v>3.3000000000000002E-2</v>
      </c>
      <c r="AA41" s="36">
        <v>3.3000000000000002E-2</v>
      </c>
      <c r="AB41" s="36">
        <v>3.3000000000000002E-2</v>
      </c>
      <c r="AC41" s="36">
        <v>3.3000000000000002E-2</v>
      </c>
      <c r="AD41" s="35">
        <v>3.1E-2</v>
      </c>
      <c r="AE41" s="35">
        <v>3.1E-2</v>
      </c>
    </row>
    <row r="42" spans="1:31" x14ac:dyDescent="0.25">
      <c r="A42" t="s">
        <v>301</v>
      </c>
      <c r="B42" t="s">
        <v>302</v>
      </c>
      <c r="C42" t="s">
        <v>303</v>
      </c>
      <c r="D42" s="33">
        <v>2950687</v>
      </c>
      <c r="E42" s="35">
        <v>-1E-3</v>
      </c>
      <c r="F42" s="35">
        <v>0.01</v>
      </c>
      <c r="G42" s="35">
        <v>1.0999999999999999E-2</v>
      </c>
      <c r="H42" t="s">
        <v>208</v>
      </c>
      <c r="I42" t="s">
        <v>208</v>
      </c>
      <c r="J42" s="7" t="s">
        <v>208</v>
      </c>
      <c r="K42" s="7" t="s">
        <v>208</v>
      </c>
      <c r="L42" s="7" t="s">
        <v>208</v>
      </c>
      <c r="M42" t="s">
        <v>208</v>
      </c>
      <c r="N42" t="s">
        <v>208</v>
      </c>
      <c r="R42" t="s">
        <v>490</v>
      </c>
      <c r="S42" t="s">
        <v>591</v>
      </c>
      <c r="T42" t="s">
        <v>612</v>
      </c>
      <c r="U42" s="33">
        <v>468969</v>
      </c>
      <c r="V42" s="34">
        <v>0</v>
      </c>
      <c r="W42" s="35">
        <v>3.5999999999999997E-2</v>
      </c>
      <c r="X42" s="35">
        <v>3.5999999999999997E-2</v>
      </c>
      <c r="Y42" s="35">
        <v>3.5999999999999997E-2</v>
      </c>
      <c r="Z42" s="35">
        <v>3.5999999999999997E-2</v>
      </c>
      <c r="AA42" s="36">
        <v>3.5999999999999997E-2</v>
      </c>
      <c r="AB42" s="36">
        <v>3.5000000000000003E-2</v>
      </c>
      <c r="AC42" s="36">
        <v>0.02</v>
      </c>
      <c r="AD42" t="s">
        <v>208</v>
      </c>
      <c r="AE42" t="s">
        <v>208</v>
      </c>
    </row>
    <row r="43" spans="1:31" x14ac:dyDescent="0.25">
      <c r="A43" t="s">
        <v>304</v>
      </c>
      <c r="B43" t="s">
        <v>305</v>
      </c>
      <c r="C43" t="s">
        <v>306</v>
      </c>
      <c r="D43" s="33">
        <v>35983516</v>
      </c>
      <c r="E43" t="s">
        <v>212</v>
      </c>
      <c r="F43" t="s">
        <v>208</v>
      </c>
      <c r="G43" s="35">
        <v>4.4999999999999998E-2</v>
      </c>
      <c r="H43" s="35">
        <v>4.4999999999999998E-2</v>
      </c>
      <c r="I43" s="35">
        <v>4.4999999999999998E-2</v>
      </c>
      <c r="J43" s="36">
        <v>4.2000000000000003E-2</v>
      </c>
      <c r="K43" s="36">
        <v>4.2000000000000003E-2</v>
      </c>
      <c r="L43" s="36">
        <v>4.2000000000000003E-2</v>
      </c>
      <c r="M43" s="35">
        <v>4.2000000000000003E-2</v>
      </c>
      <c r="N43" s="35">
        <v>4.2000000000000003E-2</v>
      </c>
      <c r="R43" t="s">
        <v>490</v>
      </c>
      <c r="S43" t="s">
        <v>548</v>
      </c>
      <c r="T43" t="s">
        <v>208</v>
      </c>
      <c r="U43" t="s">
        <v>208</v>
      </c>
      <c r="V43" t="s">
        <v>208</v>
      </c>
      <c r="W43" t="s">
        <v>208</v>
      </c>
      <c r="X43" t="s">
        <v>208</v>
      </c>
      <c r="Y43" t="s">
        <v>208</v>
      </c>
      <c r="Z43" t="s">
        <v>208</v>
      </c>
      <c r="AA43" s="7" t="s">
        <v>208</v>
      </c>
      <c r="AB43" s="7" t="s">
        <v>208</v>
      </c>
      <c r="AC43" s="7" t="s">
        <v>208</v>
      </c>
      <c r="AD43" s="35">
        <v>3.1E-2</v>
      </c>
      <c r="AE43" s="35">
        <v>3.1E-2</v>
      </c>
    </row>
    <row r="44" spans="1:31" x14ac:dyDescent="0.25">
      <c r="A44" t="s">
        <v>307</v>
      </c>
      <c r="B44" t="s">
        <v>273</v>
      </c>
      <c r="C44" t="s">
        <v>308</v>
      </c>
      <c r="D44" s="33">
        <v>9668840</v>
      </c>
      <c r="E44" s="35">
        <v>-1E-3</v>
      </c>
      <c r="F44" s="35">
        <v>0.23799999999999999</v>
      </c>
      <c r="G44" s="35">
        <v>0.23799999999999999</v>
      </c>
      <c r="H44" s="35">
        <v>0.24</v>
      </c>
      <c r="I44" s="35">
        <v>0.24</v>
      </c>
      <c r="J44" s="36">
        <v>0.24</v>
      </c>
      <c r="K44" s="36">
        <v>0.24199999999999999</v>
      </c>
      <c r="L44" s="36">
        <v>0.24199999999999999</v>
      </c>
      <c r="M44" s="35">
        <v>0.24199999999999999</v>
      </c>
      <c r="N44" s="35">
        <v>0.24199999999999999</v>
      </c>
      <c r="R44" t="s">
        <v>596</v>
      </c>
      <c r="S44" t="s">
        <v>589</v>
      </c>
      <c r="T44" t="s">
        <v>597</v>
      </c>
      <c r="U44" s="33">
        <v>715000</v>
      </c>
      <c r="V44" s="34">
        <v>0</v>
      </c>
      <c r="W44" s="35">
        <v>2.4E-2</v>
      </c>
      <c r="X44" s="35">
        <v>2.4E-2</v>
      </c>
      <c r="Y44" s="35">
        <v>2.4E-2</v>
      </c>
      <c r="Z44" s="35">
        <v>0.02</v>
      </c>
      <c r="AA44" s="36">
        <v>1.7000000000000001E-2</v>
      </c>
      <c r="AB44" s="7" t="s">
        <v>208</v>
      </c>
      <c r="AC44" s="7" t="s">
        <v>208</v>
      </c>
      <c r="AD44" t="s">
        <v>208</v>
      </c>
      <c r="AE44" t="s">
        <v>208</v>
      </c>
    </row>
    <row r="45" spans="1:31" x14ac:dyDescent="0.25">
      <c r="A45" t="s">
        <v>309</v>
      </c>
      <c r="B45" t="s">
        <v>310</v>
      </c>
      <c r="C45" t="s">
        <v>311</v>
      </c>
      <c r="D45" s="33">
        <v>2003259</v>
      </c>
      <c r="E45" s="35">
        <v>2E-3</v>
      </c>
      <c r="F45" s="35">
        <v>8.2000000000000003E-2</v>
      </c>
      <c r="G45" s="35">
        <v>0.08</v>
      </c>
      <c r="H45" s="35">
        <v>0.08</v>
      </c>
      <c r="I45" s="35">
        <v>5.0999999999999997E-2</v>
      </c>
      <c r="J45" s="36">
        <v>5.8000000000000003E-2</v>
      </c>
      <c r="K45" s="36">
        <v>7.3999999999999996E-2</v>
      </c>
      <c r="L45" s="36">
        <v>8.2000000000000003E-2</v>
      </c>
      <c r="M45" s="35">
        <v>7.4999999999999997E-2</v>
      </c>
      <c r="N45" s="35">
        <v>7.0000000000000007E-2</v>
      </c>
      <c r="R45" t="s">
        <v>307</v>
      </c>
      <c r="S45" t="s">
        <v>273</v>
      </c>
      <c r="T45" t="s">
        <v>308</v>
      </c>
      <c r="U45" s="33">
        <v>9668840</v>
      </c>
      <c r="V45" s="35">
        <v>-1E-3</v>
      </c>
      <c r="W45" s="35">
        <v>0.23799999999999999</v>
      </c>
      <c r="X45" s="35">
        <v>0.23799999999999999</v>
      </c>
      <c r="Y45" s="35">
        <v>0.24</v>
      </c>
      <c r="Z45" s="35">
        <v>0.24</v>
      </c>
      <c r="AA45" s="36">
        <v>0.24</v>
      </c>
      <c r="AB45" s="36">
        <v>0.24199999999999999</v>
      </c>
      <c r="AC45" s="36">
        <v>0.24199999999999999</v>
      </c>
      <c r="AD45" s="35">
        <v>0.24199999999999999</v>
      </c>
      <c r="AE45" s="35">
        <v>0.24199999999999999</v>
      </c>
    </row>
    <row r="46" spans="1:31" x14ac:dyDescent="0.25">
      <c r="A46" t="s">
        <v>248</v>
      </c>
      <c r="B46" t="s">
        <v>312</v>
      </c>
      <c r="C46" t="s">
        <v>313</v>
      </c>
      <c r="D46" s="33">
        <v>44560000</v>
      </c>
      <c r="E46" s="35">
        <v>1E-3</v>
      </c>
      <c r="F46" s="35">
        <v>2.5999999999999999E-2</v>
      </c>
      <c r="G46" s="35">
        <v>2.5000000000000001E-2</v>
      </c>
      <c r="H46" s="35">
        <v>2.5000000000000001E-2</v>
      </c>
      <c r="I46" s="35">
        <v>2.1000000000000001E-2</v>
      </c>
      <c r="J46" s="36">
        <v>2.1000000000000001E-2</v>
      </c>
      <c r="K46" s="36">
        <v>2.3E-2</v>
      </c>
      <c r="L46" s="36">
        <v>2.5999999999999999E-2</v>
      </c>
      <c r="M46" s="35">
        <v>1.7000000000000001E-2</v>
      </c>
      <c r="N46" s="35">
        <v>1.7000000000000001E-2</v>
      </c>
      <c r="R46" t="s">
        <v>1424</v>
      </c>
      <c r="S46" t="s">
        <v>1422</v>
      </c>
      <c r="T46" t="s">
        <v>565</v>
      </c>
      <c r="U46" s="33">
        <v>1100000</v>
      </c>
      <c r="V46" s="34">
        <v>0</v>
      </c>
      <c r="W46" s="35">
        <v>3.3000000000000002E-2</v>
      </c>
      <c r="X46" s="35">
        <v>3.3000000000000002E-2</v>
      </c>
      <c r="Y46" s="35">
        <v>3.5999999999999997E-2</v>
      </c>
      <c r="Z46" s="35">
        <v>3.5999999999999997E-2</v>
      </c>
      <c r="AA46" s="36">
        <v>3.5999999999999997E-2</v>
      </c>
      <c r="AB46" s="36">
        <v>3.5999999999999997E-2</v>
      </c>
      <c r="AC46" s="36">
        <v>3.5999999999999997E-2</v>
      </c>
      <c r="AD46" t="s">
        <v>208</v>
      </c>
      <c r="AE46" t="s">
        <v>208</v>
      </c>
    </row>
    <row r="47" spans="1:31" x14ac:dyDescent="0.25">
      <c r="A47" t="s">
        <v>314</v>
      </c>
      <c r="B47" t="s">
        <v>264</v>
      </c>
      <c r="C47" t="s">
        <v>315</v>
      </c>
      <c r="D47" s="33">
        <v>2500005</v>
      </c>
      <c r="E47" s="34">
        <v>0</v>
      </c>
      <c r="F47" s="35">
        <v>2.3E-2</v>
      </c>
      <c r="G47" s="35">
        <v>2.3E-2</v>
      </c>
      <c r="H47" t="s">
        <v>208</v>
      </c>
      <c r="I47" t="s">
        <v>208</v>
      </c>
      <c r="J47" s="7" t="s">
        <v>208</v>
      </c>
      <c r="K47" s="7" t="s">
        <v>208</v>
      </c>
      <c r="L47" s="7" t="s">
        <v>208</v>
      </c>
      <c r="M47" t="s">
        <v>208</v>
      </c>
      <c r="N47" t="s">
        <v>208</v>
      </c>
      <c r="R47" t="s">
        <v>1390</v>
      </c>
      <c r="S47" t="s">
        <v>1303</v>
      </c>
      <c r="T47" t="s">
        <v>1391</v>
      </c>
      <c r="U47" s="33">
        <v>75881</v>
      </c>
      <c r="V47" t="s">
        <v>208</v>
      </c>
      <c r="W47" t="s">
        <v>208</v>
      </c>
      <c r="X47" t="s">
        <v>208</v>
      </c>
      <c r="Y47" t="s">
        <v>208</v>
      </c>
      <c r="Z47" t="s">
        <v>208</v>
      </c>
      <c r="AA47" s="7" t="s">
        <v>208</v>
      </c>
      <c r="AB47" s="7" t="s">
        <v>208</v>
      </c>
      <c r="AC47" s="7" t="s">
        <v>208</v>
      </c>
      <c r="AD47" s="35">
        <v>1.4999999999999999E-2</v>
      </c>
      <c r="AE47" s="35">
        <v>1.4999999999999999E-2</v>
      </c>
    </row>
    <row r="48" spans="1:31" x14ac:dyDescent="0.25">
      <c r="A48" t="s">
        <v>316</v>
      </c>
      <c r="B48" t="s">
        <v>317</v>
      </c>
      <c r="C48" t="s">
        <v>318</v>
      </c>
      <c r="D48" s="33">
        <v>5000000</v>
      </c>
      <c r="E48" s="34">
        <v>0</v>
      </c>
      <c r="F48" s="35">
        <v>0.08</v>
      </c>
      <c r="G48" s="35">
        <v>0.08</v>
      </c>
      <c r="H48" s="35">
        <v>0.08</v>
      </c>
      <c r="I48" t="s">
        <v>208</v>
      </c>
      <c r="J48" s="7" t="s">
        <v>208</v>
      </c>
      <c r="K48" s="7" t="s">
        <v>208</v>
      </c>
      <c r="L48" s="7" t="s">
        <v>208</v>
      </c>
      <c r="M48" t="s">
        <v>208</v>
      </c>
      <c r="N48" t="s">
        <v>208</v>
      </c>
      <c r="R48" t="s">
        <v>520</v>
      </c>
      <c r="S48" t="s">
        <v>470</v>
      </c>
      <c r="T48" t="s">
        <v>521</v>
      </c>
      <c r="U48" s="33">
        <v>429262</v>
      </c>
      <c r="V48" s="34">
        <v>0</v>
      </c>
      <c r="W48" s="35">
        <v>5.0999999999999997E-2</v>
      </c>
      <c r="X48" s="35">
        <v>5.0999999999999997E-2</v>
      </c>
      <c r="Y48" t="s">
        <v>208</v>
      </c>
      <c r="Z48" t="s">
        <v>208</v>
      </c>
      <c r="AA48" s="7" t="s">
        <v>208</v>
      </c>
      <c r="AB48" s="7" t="s">
        <v>208</v>
      </c>
      <c r="AC48" s="7" t="s">
        <v>208</v>
      </c>
      <c r="AD48" t="s">
        <v>208</v>
      </c>
      <c r="AE48" t="s">
        <v>208</v>
      </c>
    </row>
    <row r="49" spans="1:31" x14ac:dyDescent="0.25">
      <c r="A49" t="s">
        <v>319</v>
      </c>
      <c r="B49" t="s">
        <v>320</v>
      </c>
      <c r="C49" t="s">
        <v>321</v>
      </c>
      <c r="D49" s="33">
        <v>3273400</v>
      </c>
      <c r="E49" s="35">
        <v>-0.03</v>
      </c>
      <c r="F49" s="35">
        <v>2.3E-2</v>
      </c>
      <c r="G49" s="35">
        <v>5.2999999999999999E-2</v>
      </c>
      <c r="H49" s="35">
        <v>5.2999999999999999E-2</v>
      </c>
      <c r="I49" s="35">
        <v>5.2999999999999999E-2</v>
      </c>
      <c r="J49" s="36">
        <v>5.2999999999999999E-2</v>
      </c>
      <c r="K49" s="36">
        <v>5.0999999999999997E-2</v>
      </c>
      <c r="L49" s="36">
        <v>5.2999999999999999E-2</v>
      </c>
      <c r="M49" s="35">
        <v>0.05</v>
      </c>
      <c r="N49" s="35">
        <v>0.05</v>
      </c>
      <c r="R49" t="s">
        <v>520</v>
      </c>
      <c r="S49" t="s">
        <v>470</v>
      </c>
      <c r="T49" t="s">
        <v>521</v>
      </c>
      <c r="U49" s="33">
        <v>429262</v>
      </c>
      <c r="V49" s="34">
        <v>0</v>
      </c>
      <c r="W49" s="35">
        <v>5.0999999999999997E-2</v>
      </c>
      <c r="X49" s="35">
        <v>5.0999999999999997E-2</v>
      </c>
      <c r="Y49" t="s">
        <v>208</v>
      </c>
      <c r="Z49" t="s">
        <v>208</v>
      </c>
      <c r="AA49" s="7" t="s">
        <v>208</v>
      </c>
      <c r="AB49" s="7" t="s">
        <v>208</v>
      </c>
      <c r="AC49" s="7" t="s">
        <v>208</v>
      </c>
      <c r="AD49" t="s">
        <v>208</v>
      </c>
      <c r="AE49" t="s">
        <v>208</v>
      </c>
    </row>
    <row r="50" spans="1:31" x14ac:dyDescent="0.25">
      <c r="A50" t="s">
        <v>322</v>
      </c>
      <c r="B50" t="s">
        <v>305</v>
      </c>
      <c r="C50" t="s">
        <v>323</v>
      </c>
      <c r="D50" s="33">
        <v>18037500</v>
      </c>
      <c r="E50" s="34">
        <v>0</v>
      </c>
      <c r="F50" s="35">
        <v>7.5999999999999998E-2</v>
      </c>
      <c r="G50" s="35">
        <v>7.5999999999999998E-2</v>
      </c>
      <c r="H50" s="35">
        <v>7.5999999999999998E-2</v>
      </c>
      <c r="I50" s="35">
        <v>7.5999999999999998E-2</v>
      </c>
      <c r="J50" s="36">
        <v>7.5999999999999998E-2</v>
      </c>
      <c r="K50" s="36">
        <v>7.5999999999999998E-2</v>
      </c>
      <c r="L50" s="36">
        <v>7.5999999999999998E-2</v>
      </c>
      <c r="M50" s="35">
        <v>7.5999999999999998E-2</v>
      </c>
      <c r="N50" s="35">
        <v>7.5999999999999998E-2</v>
      </c>
      <c r="R50" t="s">
        <v>800</v>
      </c>
      <c r="S50" t="s">
        <v>795</v>
      </c>
      <c r="T50" t="s">
        <v>676</v>
      </c>
      <c r="U50" s="33">
        <v>1441835</v>
      </c>
      <c r="V50" s="35">
        <v>-8.9999999999999993E-3</v>
      </c>
      <c r="W50" s="35">
        <v>9.4E-2</v>
      </c>
      <c r="X50" s="35">
        <v>0.10299999999999999</v>
      </c>
      <c r="Y50" s="35">
        <v>0.105</v>
      </c>
      <c r="Z50" s="35">
        <v>0.105</v>
      </c>
      <c r="AA50" s="7" t="s">
        <v>208</v>
      </c>
      <c r="AB50" s="7" t="s">
        <v>208</v>
      </c>
      <c r="AC50" s="7" t="s">
        <v>208</v>
      </c>
      <c r="AD50" s="35">
        <v>0.105</v>
      </c>
      <c r="AE50" s="35">
        <v>0.105</v>
      </c>
    </row>
    <row r="51" spans="1:31" x14ac:dyDescent="0.25">
      <c r="A51" t="s">
        <v>324</v>
      </c>
      <c r="B51" t="s">
        <v>261</v>
      </c>
      <c r="C51" t="s">
        <v>325</v>
      </c>
      <c r="D51" s="33">
        <v>5000000</v>
      </c>
      <c r="E51" s="34">
        <v>0</v>
      </c>
      <c r="F51" s="35">
        <v>3.2000000000000001E-2</v>
      </c>
      <c r="G51" s="35">
        <v>3.2000000000000001E-2</v>
      </c>
      <c r="H51" s="35">
        <v>3.2000000000000001E-2</v>
      </c>
      <c r="I51" s="35">
        <v>3.2000000000000001E-2</v>
      </c>
      <c r="J51" s="7" t="s">
        <v>208</v>
      </c>
      <c r="K51" s="7" t="s">
        <v>208</v>
      </c>
      <c r="L51" s="7" t="s">
        <v>208</v>
      </c>
      <c r="M51" t="s">
        <v>208</v>
      </c>
      <c r="N51" t="s">
        <v>208</v>
      </c>
      <c r="R51" t="s">
        <v>800</v>
      </c>
      <c r="S51" t="s">
        <v>1021</v>
      </c>
      <c r="T51" t="s">
        <v>1085</v>
      </c>
      <c r="U51" s="33">
        <v>200590</v>
      </c>
      <c r="V51" s="34">
        <v>0</v>
      </c>
      <c r="W51" s="35">
        <v>1.2999999999999999E-2</v>
      </c>
      <c r="X51" s="35">
        <v>1.2999999999999999E-2</v>
      </c>
      <c r="Y51" s="35">
        <v>1.2999999999999999E-2</v>
      </c>
      <c r="Z51" s="35">
        <v>1.2999999999999999E-2</v>
      </c>
      <c r="AA51" s="36">
        <v>1.2999999999999999E-2</v>
      </c>
      <c r="AB51" s="36">
        <v>1.2999999999999999E-2</v>
      </c>
      <c r="AC51" s="7" t="s">
        <v>208</v>
      </c>
      <c r="AD51" t="s">
        <v>208</v>
      </c>
      <c r="AE51" t="s">
        <v>208</v>
      </c>
    </row>
    <row r="52" spans="1:31" x14ac:dyDescent="0.25">
      <c r="A52" t="s">
        <v>326</v>
      </c>
      <c r="B52" t="s">
        <v>264</v>
      </c>
      <c r="C52" t="s">
        <v>327</v>
      </c>
      <c r="D52" s="33">
        <v>11125000</v>
      </c>
      <c r="E52" s="34">
        <v>0</v>
      </c>
      <c r="F52" s="35">
        <v>1.2E-2</v>
      </c>
      <c r="G52" s="35">
        <v>1.2E-2</v>
      </c>
      <c r="H52" s="35">
        <v>1.2E-2</v>
      </c>
      <c r="I52" s="35">
        <v>1.2E-2</v>
      </c>
      <c r="J52" s="36">
        <v>0.01</v>
      </c>
      <c r="K52" s="36">
        <v>0.01</v>
      </c>
      <c r="L52" s="36">
        <v>1.0999999999999999E-2</v>
      </c>
      <c r="M52" s="35">
        <v>1.0999999999999999E-2</v>
      </c>
      <c r="N52" s="35">
        <v>1.0999999999999999E-2</v>
      </c>
      <c r="R52" t="s">
        <v>1374</v>
      </c>
      <c r="S52" t="s">
        <v>1295</v>
      </c>
      <c r="T52" t="s">
        <v>1373</v>
      </c>
      <c r="U52" s="33">
        <v>50000</v>
      </c>
      <c r="V52" s="34">
        <v>0</v>
      </c>
      <c r="W52" s="35">
        <v>0.01</v>
      </c>
      <c r="X52" s="35">
        <v>0.01</v>
      </c>
      <c r="Y52" s="35">
        <v>0.01</v>
      </c>
      <c r="Z52" s="35">
        <v>0.01</v>
      </c>
      <c r="AA52" s="36">
        <v>0.01</v>
      </c>
      <c r="AB52" s="36">
        <v>0.01</v>
      </c>
      <c r="AC52" s="36">
        <v>0.01</v>
      </c>
      <c r="AD52" s="35">
        <v>0.01</v>
      </c>
      <c r="AE52" s="35">
        <v>0.01</v>
      </c>
    </row>
    <row r="53" spans="1:31" x14ac:dyDescent="0.25">
      <c r="A53" t="s">
        <v>328</v>
      </c>
      <c r="B53" t="s">
        <v>296</v>
      </c>
      <c r="C53" t="s">
        <v>329</v>
      </c>
      <c r="D53" s="33">
        <v>10000000</v>
      </c>
      <c r="E53" s="34">
        <v>0</v>
      </c>
      <c r="F53" s="35">
        <v>3.4000000000000002E-2</v>
      </c>
      <c r="G53" s="35">
        <v>3.4000000000000002E-2</v>
      </c>
      <c r="H53" s="35">
        <v>3.4000000000000002E-2</v>
      </c>
      <c r="I53" s="35">
        <v>3.4000000000000002E-2</v>
      </c>
      <c r="J53" s="36">
        <v>3.4000000000000002E-2</v>
      </c>
      <c r="K53" s="36">
        <v>3.4000000000000002E-2</v>
      </c>
      <c r="L53" s="36">
        <v>3.4000000000000002E-2</v>
      </c>
      <c r="M53" s="35">
        <v>3.2000000000000001E-2</v>
      </c>
      <c r="N53" s="35">
        <v>3.2000000000000001E-2</v>
      </c>
      <c r="R53" t="s">
        <v>579</v>
      </c>
      <c r="S53" t="s">
        <v>488</v>
      </c>
      <c r="T53" t="s">
        <v>208</v>
      </c>
      <c r="U53" t="s">
        <v>208</v>
      </c>
      <c r="V53" t="s">
        <v>208</v>
      </c>
      <c r="W53" t="s">
        <v>208</v>
      </c>
      <c r="X53" t="s">
        <v>208</v>
      </c>
      <c r="Y53" t="s">
        <v>208</v>
      </c>
      <c r="Z53" t="s">
        <v>208</v>
      </c>
      <c r="AA53" s="7" t="s">
        <v>208</v>
      </c>
      <c r="AB53" s="7" t="s">
        <v>208</v>
      </c>
      <c r="AC53" s="7" t="s">
        <v>208</v>
      </c>
      <c r="AD53" s="35">
        <v>0.01</v>
      </c>
      <c r="AE53" s="35">
        <v>0.01</v>
      </c>
    </row>
    <row r="54" spans="1:31" x14ac:dyDescent="0.25">
      <c r="A54" t="s">
        <v>330</v>
      </c>
      <c r="B54" t="s">
        <v>331</v>
      </c>
      <c r="C54" t="s">
        <v>332</v>
      </c>
      <c r="D54" s="33">
        <v>2500000</v>
      </c>
      <c r="E54" s="34">
        <v>0</v>
      </c>
      <c r="F54" s="35">
        <v>1.2E-2</v>
      </c>
      <c r="G54" s="35">
        <v>1.2E-2</v>
      </c>
      <c r="H54" s="35">
        <v>1.2E-2</v>
      </c>
      <c r="I54" s="35">
        <v>1.2E-2</v>
      </c>
      <c r="J54" s="36">
        <v>1.2E-2</v>
      </c>
      <c r="K54" s="36">
        <v>1.2E-2</v>
      </c>
      <c r="L54" s="36">
        <v>1.2E-2</v>
      </c>
      <c r="M54" s="35">
        <v>1.2E-2</v>
      </c>
      <c r="N54" s="35">
        <v>1.2E-2</v>
      </c>
      <c r="R54" t="s">
        <v>579</v>
      </c>
      <c r="S54" t="s">
        <v>488</v>
      </c>
      <c r="T54" t="s">
        <v>208</v>
      </c>
      <c r="U54" t="s">
        <v>208</v>
      </c>
      <c r="V54" t="s">
        <v>208</v>
      </c>
      <c r="W54" t="s">
        <v>208</v>
      </c>
      <c r="X54" t="s">
        <v>208</v>
      </c>
      <c r="Y54" t="s">
        <v>208</v>
      </c>
      <c r="Z54" t="s">
        <v>208</v>
      </c>
      <c r="AA54" s="7" t="s">
        <v>208</v>
      </c>
      <c r="AB54" s="7" t="s">
        <v>208</v>
      </c>
      <c r="AC54" s="7" t="s">
        <v>208</v>
      </c>
      <c r="AD54" s="35">
        <v>0.01</v>
      </c>
      <c r="AE54" s="35">
        <v>0.01</v>
      </c>
    </row>
    <row r="55" spans="1:31" x14ac:dyDescent="0.25">
      <c r="A55" t="s">
        <v>333</v>
      </c>
      <c r="B55" t="s">
        <v>296</v>
      </c>
      <c r="C55" t="s">
        <v>334</v>
      </c>
      <c r="D55" s="33">
        <v>10000000</v>
      </c>
      <c r="E55" s="34">
        <v>0</v>
      </c>
      <c r="F55" s="35">
        <v>3.4000000000000002E-2</v>
      </c>
      <c r="G55" s="35">
        <v>3.4000000000000002E-2</v>
      </c>
      <c r="H55" t="s">
        <v>208</v>
      </c>
      <c r="I55" t="s">
        <v>208</v>
      </c>
      <c r="J55" s="7" t="s">
        <v>208</v>
      </c>
      <c r="K55" s="7" t="s">
        <v>208</v>
      </c>
      <c r="L55" s="7" t="s">
        <v>208</v>
      </c>
      <c r="M55" t="s">
        <v>208</v>
      </c>
      <c r="N55" t="s">
        <v>208</v>
      </c>
      <c r="R55" t="s">
        <v>384</v>
      </c>
      <c r="S55" t="s">
        <v>362</v>
      </c>
      <c r="T55" t="s">
        <v>385</v>
      </c>
      <c r="U55" s="33">
        <v>5419901</v>
      </c>
      <c r="V55" s="35">
        <v>5.0000000000000001E-3</v>
      </c>
      <c r="W55" s="35">
        <v>4.8000000000000001E-2</v>
      </c>
      <c r="X55" s="35">
        <v>4.2999999999999997E-2</v>
      </c>
      <c r="Y55" s="35">
        <v>3.2000000000000001E-2</v>
      </c>
      <c r="Z55" s="35">
        <v>3.1E-2</v>
      </c>
      <c r="AA55" s="7" t="s">
        <v>208</v>
      </c>
      <c r="AB55" s="7" t="s">
        <v>208</v>
      </c>
      <c r="AC55" s="7" t="s">
        <v>208</v>
      </c>
      <c r="AD55" t="s">
        <v>208</v>
      </c>
      <c r="AE55" t="s">
        <v>208</v>
      </c>
    </row>
    <row r="56" spans="1:31" x14ac:dyDescent="0.25">
      <c r="A56" t="s">
        <v>335</v>
      </c>
      <c r="B56" t="s">
        <v>336</v>
      </c>
      <c r="C56" t="s">
        <v>337</v>
      </c>
      <c r="D56" s="33">
        <v>2500000</v>
      </c>
      <c r="E56" s="35">
        <v>-1E-3</v>
      </c>
      <c r="F56" s="35">
        <v>1.4E-2</v>
      </c>
      <c r="G56" s="35">
        <v>1.4999999999999999E-2</v>
      </c>
      <c r="H56" s="35">
        <v>1.4999999999999999E-2</v>
      </c>
      <c r="I56" s="35">
        <v>1.4999999999999999E-2</v>
      </c>
      <c r="J56" s="36">
        <v>1.4999999999999999E-2</v>
      </c>
      <c r="K56" s="36">
        <v>1.4E-2</v>
      </c>
      <c r="L56" s="36">
        <v>1.4999999999999999E-2</v>
      </c>
      <c r="M56" s="35">
        <v>1.4999999999999999E-2</v>
      </c>
      <c r="N56" s="35">
        <v>1.4999999999999999E-2</v>
      </c>
      <c r="R56" t="s">
        <v>1263</v>
      </c>
      <c r="S56" t="s">
        <v>1264</v>
      </c>
      <c r="T56" t="s">
        <v>1013</v>
      </c>
      <c r="U56" s="33">
        <v>188712</v>
      </c>
      <c r="V56" t="s">
        <v>288</v>
      </c>
      <c r="W56" s="35">
        <v>1.6E-2</v>
      </c>
      <c r="X56" t="s">
        <v>208</v>
      </c>
      <c r="Y56" t="s">
        <v>208</v>
      </c>
      <c r="Z56" t="s">
        <v>208</v>
      </c>
      <c r="AA56" s="7" t="s">
        <v>208</v>
      </c>
      <c r="AB56" s="7" t="s">
        <v>208</v>
      </c>
      <c r="AC56" s="7" t="s">
        <v>208</v>
      </c>
      <c r="AD56" t="s">
        <v>208</v>
      </c>
      <c r="AE56" t="s">
        <v>208</v>
      </c>
    </row>
    <row r="57" spans="1:31" x14ac:dyDescent="0.25">
      <c r="A57" t="s">
        <v>338</v>
      </c>
      <c r="B57" t="s">
        <v>264</v>
      </c>
      <c r="C57" t="s">
        <v>339</v>
      </c>
      <c r="D57" s="33">
        <v>3000000</v>
      </c>
      <c r="E57" s="34">
        <v>0</v>
      </c>
      <c r="F57" s="35">
        <v>1.2E-2</v>
      </c>
      <c r="G57" s="35">
        <v>1.2E-2</v>
      </c>
      <c r="H57" s="35">
        <v>1.2E-2</v>
      </c>
      <c r="I57" s="35">
        <v>1.2E-2</v>
      </c>
      <c r="J57" s="36">
        <v>1.2E-2</v>
      </c>
      <c r="K57" s="36">
        <v>1.2E-2</v>
      </c>
      <c r="L57" s="36">
        <v>1.2E-2</v>
      </c>
      <c r="M57" s="35">
        <v>1.2E-2</v>
      </c>
      <c r="N57" s="35">
        <v>1.2E-2</v>
      </c>
      <c r="R57" t="s">
        <v>1186</v>
      </c>
      <c r="S57" t="s">
        <v>1027</v>
      </c>
      <c r="T57" t="s">
        <v>1185</v>
      </c>
      <c r="U57" s="33">
        <v>132000</v>
      </c>
      <c r="V57" s="34">
        <v>0</v>
      </c>
      <c r="W57" s="35">
        <v>3.9E-2</v>
      </c>
      <c r="X57" s="35">
        <v>3.9E-2</v>
      </c>
      <c r="Y57" s="35">
        <v>3.9E-2</v>
      </c>
      <c r="Z57" s="35">
        <v>3.9E-2</v>
      </c>
      <c r="AA57" s="36">
        <v>3.9E-2</v>
      </c>
      <c r="AB57" s="36">
        <v>3.9E-2</v>
      </c>
      <c r="AC57" s="7" t="s">
        <v>208</v>
      </c>
      <c r="AD57" t="s">
        <v>208</v>
      </c>
      <c r="AE57" t="s">
        <v>208</v>
      </c>
    </row>
    <row r="58" spans="1:31" x14ac:dyDescent="0.25">
      <c r="A58" t="s">
        <v>340</v>
      </c>
      <c r="B58" t="s">
        <v>261</v>
      </c>
      <c r="C58" t="s">
        <v>341</v>
      </c>
      <c r="D58" s="33">
        <v>1997925</v>
      </c>
      <c r="E58" s="34">
        <v>0</v>
      </c>
      <c r="F58" s="35">
        <v>8.5000000000000006E-2</v>
      </c>
      <c r="G58" s="35">
        <v>8.5000000000000006E-2</v>
      </c>
      <c r="H58" t="s">
        <v>208</v>
      </c>
      <c r="I58" s="35">
        <v>8.5000000000000006E-2</v>
      </c>
      <c r="J58" s="36">
        <v>8.5000000000000006E-2</v>
      </c>
      <c r="K58" s="36">
        <v>8.5000000000000006E-2</v>
      </c>
      <c r="L58" s="36">
        <v>8.5000000000000006E-2</v>
      </c>
      <c r="M58" s="35">
        <v>8.5000000000000006E-2</v>
      </c>
      <c r="N58" s="35">
        <v>8.5000000000000006E-2</v>
      </c>
      <c r="R58" t="s">
        <v>1064</v>
      </c>
      <c r="S58" t="s">
        <v>1027</v>
      </c>
      <c r="T58" t="s">
        <v>1065</v>
      </c>
      <c r="U58" s="33">
        <v>213715</v>
      </c>
      <c r="V58" s="34">
        <v>0</v>
      </c>
      <c r="W58" s="35">
        <v>4.7E-2</v>
      </c>
      <c r="X58" s="35">
        <v>4.7E-2</v>
      </c>
      <c r="Y58" s="35">
        <v>4.7E-2</v>
      </c>
      <c r="Z58" s="35">
        <v>4.7E-2</v>
      </c>
      <c r="AA58" s="36">
        <v>4.7E-2</v>
      </c>
      <c r="AB58" s="36">
        <v>4.5999999999999999E-2</v>
      </c>
      <c r="AC58" s="7" t="s">
        <v>208</v>
      </c>
      <c r="AD58" t="s">
        <v>208</v>
      </c>
      <c r="AE58" t="s">
        <v>208</v>
      </c>
    </row>
    <row r="59" spans="1:31" x14ac:dyDescent="0.25">
      <c r="A59" t="s">
        <v>245</v>
      </c>
      <c r="B59" t="s">
        <v>267</v>
      </c>
      <c r="C59" t="s">
        <v>342</v>
      </c>
      <c r="D59" s="33">
        <v>3150000</v>
      </c>
      <c r="E59" s="34">
        <v>0</v>
      </c>
      <c r="F59" s="35">
        <v>2.1000000000000001E-2</v>
      </c>
      <c r="G59" s="35">
        <v>2.1000000000000001E-2</v>
      </c>
      <c r="H59" s="35">
        <v>2.1000000000000001E-2</v>
      </c>
      <c r="I59" s="35">
        <v>2.1000000000000001E-2</v>
      </c>
      <c r="J59" s="36">
        <v>2.1000000000000001E-2</v>
      </c>
      <c r="K59" s="36">
        <v>2.1000000000000001E-2</v>
      </c>
      <c r="L59" s="36">
        <v>2.1000000000000001E-2</v>
      </c>
      <c r="M59" s="35">
        <v>2.1000000000000001E-2</v>
      </c>
      <c r="N59" s="35">
        <v>2.1000000000000001E-2</v>
      </c>
      <c r="R59" t="s">
        <v>1064</v>
      </c>
      <c r="S59" t="s">
        <v>1423</v>
      </c>
      <c r="T59" t="s">
        <v>565</v>
      </c>
      <c r="U59" s="33">
        <v>174000</v>
      </c>
      <c r="V59" s="35">
        <v>1.6E-2</v>
      </c>
      <c r="W59" s="35">
        <v>3.7999999999999999E-2</v>
      </c>
      <c r="X59" s="35">
        <v>2.1999999999999999E-2</v>
      </c>
      <c r="Y59" s="35">
        <v>2.1999999999999999E-2</v>
      </c>
      <c r="Z59" t="s">
        <v>208</v>
      </c>
      <c r="AA59" s="7" t="s">
        <v>208</v>
      </c>
      <c r="AB59" s="7" t="s">
        <v>208</v>
      </c>
      <c r="AC59" s="7" t="s">
        <v>208</v>
      </c>
      <c r="AD59" t="s">
        <v>208</v>
      </c>
      <c r="AE59" t="s">
        <v>208</v>
      </c>
    </row>
    <row r="60" spans="1:31" x14ac:dyDescent="0.25">
      <c r="A60" t="s">
        <v>343</v>
      </c>
      <c r="B60" t="s">
        <v>344</v>
      </c>
      <c r="C60" t="s">
        <v>345</v>
      </c>
      <c r="D60" s="33">
        <v>5000000</v>
      </c>
      <c r="E60" s="34">
        <v>0</v>
      </c>
      <c r="F60" s="35">
        <v>2.1000000000000001E-2</v>
      </c>
      <c r="G60" s="35">
        <v>2.1000000000000001E-2</v>
      </c>
      <c r="H60" s="35">
        <v>2.1000000000000001E-2</v>
      </c>
      <c r="I60" s="35">
        <v>2.1000000000000001E-2</v>
      </c>
      <c r="J60" s="36">
        <v>2.1000000000000001E-2</v>
      </c>
      <c r="K60" s="36">
        <v>2.1000000000000001E-2</v>
      </c>
      <c r="L60" s="36">
        <v>2.1000000000000001E-2</v>
      </c>
      <c r="M60" s="35">
        <v>2.1000000000000001E-2</v>
      </c>
      <c r="N60" s="35">
        <v>2.1000000000000001E-2</v>
      </c>
      <c r="R60" t="s">
        <v>1057</v>
      </c>
      <c r="S60" t="s">
        <v>1027</v>
      </c>
      <c r="T60" t="s">
        <v>1056</v>
      </c>
      <c r="U60" s="33">
        <v>916890</v>
      </c>
      <c r="V60" s="34">
        <v>0</v>
      </c>
      <c r="W60" s="35">
        <v>0.01</v>
      </c>
      <c r="X60" s="35">
        <v>0.01</v>
      </c>
      <c r="Y60" s="35">
        <v>0.01</v>
      </c>
      <c r="Z60" s="35">
        <v>1.0999999999999999E-2</v>
      </c>
      <c r="AA60" s="36">
        <v>1.0999999999999999E-2</v>
      </c>
      <c r="AB60" s="36">
        <v>1.0999999999999999E-2</v>
      </c>
      <c r="AC60" s="7" t="s">
        <v>208</v>
      </c>
      <c r="AD60" t="s">
        <v>208</v>
      </c>
      <c r="AE60" t="s">
        <v>208</v>
      </c>
    </row>
    <row r="61" spans="1:31" x14ac:dyDescent="0.25">
      <c r="A61" t="s">
        <v>346</v>
      </c>
      <c r="B61" t="s">
        <v>261</v>
      </c>
      <c r="C61" t="s">
        <v>347</v>
      </c>
      <c r="D61" s="33">
        <v>1751233</v>
      </c>
      <c r="E61" s="34">
        <v>0</v>
      </c>
      <c r="F61" s="35">
        <v>5.7000000000000002E-2</v>
      </c>
      <c r="G61" s="35">
        <v>5.7000000000000002E-2</v>
      </c>
      <c r="H61" s="35">
        <v>6.2E-2</v>
      </c>
      <c r="I61" s="35">
        <v>6.5000000000000002E-2</v>
      </c>
      <c r="J61" s="7" t="s">
        <v>208</v>
      </c>
      <c r="K61" s="36">
        <v>6.5000000000000002E-2</v>
      </c>
      <c r="L61" s="36">
        <v>6.5000000000000002E-2</v>
      </c>
      <c r="M61" s="35">
        <v>6.5000000000000002E-2</v>
      </c>
      <c r="N61" s="35">
        <v>6.5000000000000002E-2</v>
      </c>
      <c r="R61" t="s">
        <v>641</v>
      </c>
      <c r="S61" t="s">
        <v>589</v>
      </c>
      <c r="T61" t="s">
        <v>208</v>
      </c>
      <c r="U61" t="s">
        <v>208</v>
      </c>
      <c r="V61" t="s">
        <v>208</v>
      </c>
      <c r="W61" t="s">
        <v>208</v>
      </c>
      <c r="X61" t="s">
        <v>208</v>
      </c>
      <c r="Y61" s="35">
        <v>1.0999999999999999E-2</v>
      </c>
      <c r="Z61" t="s">
        <v>208</v>
      </c>
      <c r="AA61" s="7" t="s">
        <v>208</v>
      </c>
      <c r="AB61" s="7" t="s">
        <v>208</v>
      </c>
      <c r="AC61" s="7" t="s">
        <v>208</v>
      </c>
      <c r="AD61" t="s">
        <v>208</v>
      </c>
      <c r="AE61" t="s">
        <v>208</v>
      </c>
    </row>
    <row r="62" spans="1:31" x14ac:dyDescent="0.25">
      <c r="A62" t="s">
        <v>348</v>
      </c>
      <c r="B62" t="s">
        <v>349</v>
      </c>
      <c r="C62" t="s">
        <v>350</v>
      </c>
      <c r="D62" s="33">
        <v>312500</v>
      </c>
      <c r="E62" s="35">
        <v>-2E-3</v>
      </c>
      <c r="F62" s="35">
        <v>1.2999999999999999E-2</v>
      </c>
      <c r="G62" s="35">
        <v>1.4999999999999999E-2</v>
      </c>
      <c r="H62" s="35">
        <v>1.4999999999999999E-2</v>
      </c>
      <c r="I62" s="35">
        <v>1.4999999999999999E-2</v>
      </c>
      <c r="J62" s="36">
        <v>1.4999999999999999E-2</v>
      </c>
      <c r="K62" s="36">
        <v>1.4999999999999999E-2</v>
      </c>
      <c r="L62" s="36">
        <v>1.4999999999999999E-2</v>
      </c>
      <c r="M62" s="35">
        <v>1.4999999999999999E-2</v>
      </c>
      <c r="N62" t="s">
        <v>208</v>
      </c>
      <c r="R62" t="s">
        <v>641</v>
      </c>
      <c r="S62" t="s">
        <v>839</v>
      </c>
      <c r="T62" t="s">
        <v>208</v>
      </c>
      <c r="U62" t="s">
        <v>208</v>
      </c>
      <c r="V62" t="s">
        <v>208</v>
      </c>
      <c r="W62" t="s">
        <v>208</v>
      </c>
      <c r="X62" t="s">
        <v>208</v>
      </c>
      <c r="Y62" t="s">
        <v>208</v>
      </c>
      <c r="Z62" s="35">
        <v>0.01</v>
      </c>
      <c r="AA62" s="36">
        <v>0.01</v>
      </c>
      <c r="AB62" s="36">
        <v>0.01</v>
      </c>
      <c r="AC62" s="36">
        <v>0.01</v>
      </c>
      <c r="AD62" s="35">
        <v>0.01</v>
      </c>
      <c r="AE62" s="35">
        <v>0.01</v>
      </c>
    </row>
    <row r="63" spans="1:31" x14ac:dyDescent="0.25">
      <c r="A63" t="s">
        <v>351</v>
      </c>
      <c r="B63" t="s">
        <v>264</v>
      </c>
      <c r="C63" t="s">
        <v>352</v>
      </c>
      <c r="D63" s="33">
        <v>2813274</v>
      </c>
      <c r="E63" s="34">
        <v>0</v>
      </c>
      <c r="F63" s="35">
        <v>0.127</v>
      </c>
      <c r="G63" s="35">
        <v>0.127</v>
      </c>
      <c r="H63" s="35">
        <v>0.127</v>
      </c>
      <c r="I63" s="35">
        <v>0.127</v>
      </c>
      <c r="J63" s="36">
        <v>0.127</v>
      </c>
      <c r="K63" s="36">
        <v>0.127</v>
      </c>
      <c r="L63" s="36">
        <v>0.127</v>
      </c>
      <c r="M63" s="35">
        <v>0.127</v>
      </c>
      <c r="N63" s="35">
        <v>0.127</v>
      </c>
      <c r="R63" t="s">
        <v>239</v>
      </c>
      <c r="S63" t="s">
        <v>240</v>
      </c>
      <c r="T63" t="s">
        <v>241</v>
      </c>
      <c r="U63" s="33">
        <v>896387</v>
      </c>
      <c r="V63" s="34">
        <v>0</v>
      </c>
      <c r="W63" s="35">
        <v>0.01</v>
      </c>
      <c r="X63" s="35">
        <v>0.01</v>
      </c>
      <c r="Y63" s="35">
        <v>0.01</v>
      </c>
      <c r="Z63" s="35">
        <v>0.01</v>
      </c>
      <c r="AA63" s="7" t="s">
        <v>208</v>
      </c>
      <c r="AB63" s="7" t="s">
        <v>208</v>
      </c>
      <c r="AC63" s="7" t="s">
        <v>208</v>
      </c>
      <c r="AD63" t="s">
        <v>208</v>
      </c>
      <c r="AE63" t="s">
        <v>208</v>
      </c>
    </row>
    <row r="64" spans="1:31" x14ac:dyDescent="0.25">
      <c r="A64" t="s">
        <v>353</v>
      </c>
      <c r="B64" t="s">
        <v>354</v>
      </c>
      <c r="C64" t="s">
        <v>208</v>
      </c>
      <c r="D64" t="s">
        <v>208</v>
      </c>
      <c r="E64" t="s">
        <v>255</v>
      </c>
      <c r="F64" t="s">
        <v>208</v>
      </c>
      <c r="G64" s="35">
        <v>5.2999999999999999E-2</v>
      </c>
      <c r="H64" s="35">
        <v>5.2999999999999999E-2</v>
      </c>
      <c r="I64" s="35">
        <v>5.2999999999999999E-2</v>
      </c>
      <c r="J64" s="36">
        <v>5.2999999999999999E-2</v>
      </c>
      <c r="K64" s="36">
        <v>5.2999999999999999E-2</v>
      </c>
      <c r="L64" s="36">
        <v>5.2999999999999999E-2</v>
      </c>
      <c r="M64" s="35">
        <v>5.5E-2</v>
      </c>
      <c r="N64" s="35">
        <v>5.5E-2</v>
      </c>
      <c r="R64" t="s">
        <v>239</v>
      </c>
      <c r="S64" t="s">
        <v>783</v>
      </c>
      <c r="T64" t="s">
        <v>799</v>
      </c>
      <c r="U64" s="33">
        <v>870000</v>
      </c>
      <c r="V64" s="34">
        <v>0</v>
      </c>
      <c r="W64" s="35">
        <v>0.01</v>
      </c>
      <c r="X64" s="35">
        <v>0.01</v>
      </c>
      <c r="Y64" s="35">
        <v>0.01</v>
      </c>
      <c r="Z64" s="35">
        <v>0.01</v>
      </c>
      <c r="AA64" s="36">
        <v>0.01</v>
      </c>
      <c r="AB64" s="36">
        <v>0.01</v>
      </c>
      <c r="AC64" s="36">
        <v>0.01</v>
      </c>
      <c r="AD64" s="35">
        <v>0.01</v>
      </c>
      <c r="AE64" s="35">
        <v>0.01</v>
      </c>
    </row>
    <row r="65" spans="1:31" x14ac:dyDescent="0.25">
      <c r="A65" t="s">
        <v>355</v>
      </c>
      <c r="B65" t="s">
        <v>296</v>
      </c>
      <c r="C65" t="s">
        <v>208</v>
      </c>
      <c r="D65" t="s">
        <v>208</v>
      </c>
      <c r="E65" t="s">
        <v>208</v>
      </c>
      <c r="F65" t="s">
        <v>208</v>
      </c>
      <c r="G65" t="s">
        <v>208</v>
      </c>
      <c r="H65" t="s">
        <v>208</v>
      </c>
      <c r="I65" t="s">
        <v>208</v>
      </c>
      <c r="J65" s="7" t="s">
        <v>208</v>
      </c>
      <c r="K65" s="7" t="s">
        <v>208</v>
      </c>
      <c r="L65" s="36">
        <v>1.7000000000000001E-2</v>
      </c>
      <c r="M65" s="35">
        <v>1.7000000000000001E-2</v>
      </c>
      <c r="N65" s="35">
        <v>1.2999999999999999E-2</v>
      </c>
      <c r="R65" t="s">
        <v>858</v>
      </c>
      <c r="S65" t="s">
        <v>839</v>
      </c>
      <c r="T65" t="s">
        <v>859</v>
      </c>
      <c r="U65" s="33">
        <v>321512</v>
      </c>
      <c r="V65" s="34">
        <v>0</v>
      </c>
      <c r="W65" s="35">
        <v>1.4999999999999999E-2</v>
      </c>
      <c r="X65" s="35">
        <v>1.4999999999999999E-2</v>
      </c>
      <c r="Y65" s="35">
        <v>1.4999999999999999E-2</v>
      </c>
      <c r="Z65" s="35">
        <v>1.4999999999999999E-2</v>
      </c>
      <c r="AA65" s="36">
        <v>1.2E-2</v>
      </c>
      <c r="AB65" s="36">
        <v>1.2E-2</v>
      </c>
      <c r="AC65" s="36">
        <v>1.2E-2</v>
      </c>
      <c r="AD65" s="35">
        <v>1.2E-2</v>
      </c>
      <c r="AE65" s="35">
        <v>1.2E-2</v>
      </c>
    </row>
    <row r="66" spans="1:31" x14ac:dyDescent="0.25">
      <c r="A66" t="s">
        <v>356</v>
      </c>
      <c r="B66" t="s">
        <v>305</v>
      </c>
      <c r="C66" t="s">
        <v>208</v>
      </c>
      <c r="D66" t="s">
        <v>208</v>
      </c>
      <c r="E66" t="s">
        <v>255</v>
      </c>
      <c r="F66" t="s">
        <v>208</v>
      </c>
      <c r="G66" s="35">
        <v>1.2999999999999999E-2</v>
      </c>
      <c r="H66" s="35">
        <v>2.9000000000000001E-2</v>
      </c>
      <c r="I66" s="35">
        <v>2.9000000000000001E-2</v>
      </c>
      <c r="J66" s="36">
        <v>2.1000000000000001E-2</v>
      </c>
      <c r="K66" s="36">
        <v>2.8000000000000001E-2</v>
      </c>
      <c r="L66" s="36">
        <v>3.1E-2</v>
      </c>
      <c r="M66" s="35">
        <v>3.3000000000000002E-2</v>
      </c>
      <c r="N66" s="35">
        <v>3.3000000000000002E-2</v>
      </c>
      <c r="R66" t="s">
        <v>765</v>
      </c>
      <c r="S66" t="s">
        <v>725</v>
      </c>
      <c r="T66" t="s">
        <v>766</v>
      </c>
      <c r="U66" s="33">
        <v>80000</v>
      </c>
      <c r="V66" s="34">
        <v>0</v>
      </c>
      <c r="W66" s="35">
        <v>2.3E-2</v>
      </c>
      <c r="X66" s="35">
        <v>2.3E-2</v>
      </c>
      <c r="Y66" s="35">
        <v>2.3E-2</v>
      </c>
      <c r="Z66" s="35">
        <v>2.3E-2</v>
      </c>
      <c r="AA66" s="36">
        <v>2.3E-2</v>
      </c>
      <c r="AB66" s="36">
        <v>2.3E-2</v>
      </c>
      <c r="AC66" s="36">
        <v>2.3E-2</v>
      </c>
      <c r="AD66" s="35">
        <v>2.3E-2</v>
      </c>
      <c r="AE66" s="35">
        <v>2.3E-2</v>
      </c>
    </row>
    <row r="67" spans="1:31" x14ac:dyDescent="0.25">
      <c r="A67" t="s">
        <v>357</v>
      </c>
      <c r="B67" t="s">
        <v>358</v>
      </c>
      <c r="C67" t="s">
        <v>208</v>
      </c>
      <c r="D67" t="s">
        <v>208</v>
      </c>
      <c r="E67" t="s">
        <v>255</v>
      </c>
      <c r="F67" t="s">
        <v>208</v>
      </c>
      <c r="G67" s="35">
        <v>1.0999999999999999E-2</v>
      </c>
      <c r="H67" t="s">
        <v>208</v>
      </c>
      <c r="I67" t="s">
        <v>208</v>
      </c>
      <c r="J67" s="7" t="s">
        <v>208</v>
      </c>
      <c r="K67" s="7" t="s">
        <v>208</v>
      </c>
      <c r="L67" s="7" t="s">
        <v>208</v>
      </c>
      <c r="M67" t="s">
        <v>208</v>
      </c>
      <c r="N67" t="s">
        <v>208</v>
      </c>
      <c r="R67" t="s">
        <v>346</v>
      </c>
      <c r="S67" t="s">
        <v>261</v>
      </c>
      <c r="T67" t="s">
        <v>347</v>
      </c>
      <c r="U67" s="33">
        <v>1751233</v>
      </c>
      <c r="V67" s="34">
        <v>0</v>
      </c>
      <c r="W67" s="35">
        <v>5.7000000000000002E-2</v>
      </c>
      <c r="X67" s="35">
        <v>5.7000000000000002E-2</v>
      </c>
      <c r="Y67" s="35">
        <v>6.2E-2</v>
      </c>
      <c r="Z67" s="35">
        <v>6.5000000000000002E-2</v>
      </c>
      <c r="AA67" s="7" t="s">
        <v>208</v>
      </c>
      <c r="AB67" s="36">
        <v>6.5000000000000002E-2</v>
      </c>
      <c r="AC67" s="36">
        <v>6.5000000000000002E-2</v>
      </c>
      <c r="AD67" s="35">
        <v>6.5000000000000002E-2</v>
      </c>
      <c r="AE67" s="35">
        <v>6.5000000000000002E-2</v>
      </c>
    </row>
    <row r="68" spans="1:31" x14ac:dyDescent="0.25">
      <c r="A68" t="s">
        <v>359</v>
      </c>
      <c r="B68" t="s">
        <v>264</v>
      </c>
      <c r="C68" t="s">
        <v>208</v>
      </c>
      <c r="D68" t="s">
        <v>208</v>
      </c>
      <c r="E68" t="s">
        <v>208</v>
      </c>
      <c r="F68" t="s">
        <v>208</v>
      </c>
      <c r="G68" t="s">
        <v>208</v>
      </c>
      <c r="H68" t="s">
        <v>208</v>
      </c>
      <c r="I68" t="s">
        <v>208</v>
      </c>
      <c r="J68" s="7" t="s">
        <v>208</v>
      </c>
      <c r="K68" s="7" t="s">
        <v>208</v>
      </c>
      <c r="L68" s="36">
        <v>2.5000000000000001E-2</v>
      </c>
      <c r="M68" s="35">
        <v>2.5000000000000001E-2</v>
      </c>
      <c r="N68" s="35">
        <v>3.2000000000000001E-2</v>
      </c>
      <c r="R68" t="s">
        <v>727</v>
      </c>
      <c r="S68" t="s">
        <v>725</v>
      </c>
      <c r="T68" t="s">
        <v>728</v>
      </c>
      <c r="U68" s="33">
        <v>1091000</v>
      </c>
      <c r="V68" s="34">
        <v>0</v>
      </c>
      <c r="W68" s="35">
        <v>5.5E-2</v>
      </c>
      <c r="X68" s="35">
        <v>5.5E-2</v>
      </c>
      <c r="Y68" s="35">
        <v>5.5E-2</v>
      </c>
      <c r="Z68" s="35">
        <v>5.5E-2</v>
      </c>
      <c r="AA68" s="36">
        <v>5.3999999999999999E-2</v>
      </c>
      <c r="AB68" s="36">
        <v>5.7000000000000002E-2</v>
      </c>
      <c r="AC68" s="7" t="s">
        <v>208</v>
      </c>
      <c r="AD68" s="35">
        <v>5.5E-2</v>
      </c>
      <c r="AE68" s="35">
        <v>0.04</v>
      </c>
    </row>
    <row r="69" spans="1:31" x14ac:dyDescent="0.25">
      <c r="A69" t="s">
        <v>360</v>
      </c>
      <c r="B69" t="s">
        <v>296</v>
      </c>
      <c r="C69" t="s">
        <v>208</v>
      </c>
      <c r="D69" t="s">
        <v>208</v>
      </c>
      <c r="E69" t="s">
        <v>255</v>
      </c>
      <c r="F69" t="s">
        <v>208</v>
      </c>
      <c r="G69" s="35">
        <v>1.4E-2</v>
      </c>
      <c r="H69" s="35">
        <v>1.4E-2</v>
      </c>
      <c r="I69" s="35">
        <v>1.4E-2</v>
      </c>
      <c r="J69" s="36">
        <v>1.4E-2</v>
      </c>
      <c r="K69" s="7" t="s">
        <v>208</v>
      </c>
      <c r="L69" s="7" t="s">
        <v>208</v>
      </c>
      <c r="M69" t="s">
        <v>208</v>
      </c>
      <c r="N69" t="s">
        <v>208</v>
      </c>
      <c r="R69" s="16" t="s">
        <v>199</v>
      </c>
      <c r="S69" t="s">
        <v>200</v>
      </c>
      <c r="T69" t="s">
        <v>201</v>
      </c>
      <c r="U69" s="33">
        <v>422159156</v>
      </c>
      <c r="V69" s="34">
        <v>0</v>
      </c>
      <c r="W69" s="35">
        <v>0.65200000000000002</v>
      </c>
      <c r="X69" s="35">
        <v>0.65200000000000002</v>
      </c>
      <c r="Y69" s="35">
        <v>0.51300000000000001</v>
      </c>
      <c r="Z69" s="35">
        <v>0.51300000000000001</v>
      </c>
      <c r="AA69" s="35">
        <v>0.59599999999999997</v>
      </c>
      <c r="AB69" s="36">
        <v>0.54900000000000004</v>
      </c>
      <c r="AC69" s="36">
        <v>0.55200000000000005</v>
      </c>
      <c r="AD69" s="36">
        <v>0.56200000000000006</v>
      </c>
      <c r="AE69" s="35">
        <v>0.64800000000000002</v>
      </c>
    </row>
    <row r="70" spans="1:31" s="2" customFormat="1" x14ac:dyDescent="0.25">
      <c r="J70" s="38"/>
      <c r="K70" s="38"/>
      <c r="L70" s="38"/>
      <c r="R70" t="s">
        <v>806</v>
      </c>
      <c r="S70" t="s">
        <v>792</v>
      </c>
      <c r="T70" t="s">
        <v>807</v>
      </c>
      <c r="U70" s="33">
        <v>536263</v>
      </c>
      <c r="V70" s="34">
        <v>0</v>
      </c>
      <c r="W70" s="35">
        <v>2.1999999999999999E-2</v>
      </c>
      <c r="X70" s="35">
        <v>2.1999999999999999E-2</v>
      </c>
      <c r="Y70" s="35">
        <v>2.1999999999999999E-2</v>
      </c>
      <c r="Z70" s="35">
        <v>2.1999999999999999E-2</v>
      </c>
      <c r="AA70" s="36">
        <v>2.1999999999999999E-2</v>
      </c>
      <c r="AB70" s="7" t="s">
        <v>208</v>
      </c>
      <c r="AC70" s="7" t="s">
        <v>208</v>
      </c>
      <c r="AD70" t="s">
        <v>208</v>
      </c>
      <c r="AE70" s="35">
        <v>2.1999999999999999E-2</v>
      </c>
    </row>
    <row r="71" spans="1:31" x14ac:dyDescent="0.25">
      <c r="A71" s="16" t="s">
        <v>361</v>
      </c>
      <c r="B71" t="s">
        <v>362</v>
      </c>
      <c r="C71" t="s">
        <v>363</v>
      </c>
      <c r="D71" s="33">
        <v>16138267</v>
      </c>
      <c r="E71" s="35">
        <v>-1E-3</v>
      </c>
      <c r="F71" s="35">
        <v>1.7000000000000001E-2</v>
      </c>
      <c r="G71" s="35">
        <v>1.7999999999999999E-2</v>
      </c>
      <c r="H71" s="35">
        <v>1.7999999999999999E-2</v>
      </c>
      <c r="I71" s="35">
        <v>1.7999999999999999E-2</v>
      </c>
      <c r="J71" t="s">
        <v>208</v>
      </c>
      <c r="K71" s="7" t="s">
        <v>208</v>
      </c>
      <c r="L71" s="7" t="s">
        <v>208</v>
      </c>
      <c r="M71" s="7" t="s">
        <v>208</v>
      </c>
      <c r="N71" t="s">
        <v>208</v>
      </c>
      <c r="R71" t="s">
        <v>1087</v>
      </c>
      <c r="S71" t="s">
        <v>1021</v>
      </c>
      <c r="T71" t="s">
        <v>1085</v>
      </c>
      <c r="U71" s="33">
        <v>50000</v>
      </c>
      <c r="V71" s="34">
        <v>0</v>
      </c>
      <c r="W71" s="35">
        <v>1.6E-2</v>
      </c>
      <c r="X71" s="35">
        <v>1.6E-2</v>
      </c>
      <c r="Y71" s="35">
        <v>1.6E-2</v>
      </c>
      <c r="Z71" s="35">
        <v>1.6E-2</v>
      </c>
      <c r="AA71" s="36">
        <v>1.6E-2</v>
      </c>
      <c r="AB71" s="7" t="s">
        <v>208</v>
      </c>
      <c r="AC71" s="7" t="s">
        <v>208</v>
      </c>
      <c r="AD71" t="s">
        <v>208</v>
      </c>
      <c r="AE71" t="s">
        <v>208</v>
      </c>
    </row>
    <row r="72" spans="1:31" x14ac:dyDescent="0.25">
      <c r="A72" t="s">
        <v>364</v>
      </c>
      <c r="B72" t="s">
        <v>362</v>
      </c>
      <c r="C72" t="s">
        <v>365</v>
      </c>
      <c r="D72" s="33">
        <v>10000000</v>
      </c>
      <c r="E72" s="34">
        <v>0</v>
      </c>
      <c r="F72" s="35">
        <v>3.5999999999999997E-2</v>
      </c>
      <c r="G72" s="35">
        <v>3.5999999999999997E-2</v>
      </c>
      <c r="H72" s="35">
        <v>3.5999999999999997E-2</v>
      </c>
      <c r="I72" s="35">
        <v>3.5999999999999997E-2</v>
      </c>
      <c r="J72" s="36">
        <v>3.5999999999999997E-2</v>
      </c>
      <c r="K72" s="36">
        <v>3.4000000000000002E-2</v>
      </c>
      <c r="L72" s="7" t="s">
        <v>208</v>
      </c>
      <c r="M72" t="s">
        <v>208</v>
      </c>
      <c r="N72" t="s">
        <v>208</v>
      </c>
      <c r="R72" t="s">
        <v>1095</v>
      </c>
      <c r="S72" t="s">
        <v>1021</v>
      </c>
      <c r="T72" t="s">
        <v>1096</v>
      </c>
      <c r="U72" s="33">
        <v>1532050</v>
      </c>
      <c r="V72" t="s">
        <v>212</v>
      </c>
      <c r="W72" t="s">
        <v>208</v>
      </c>
      <c r="X72" s="35">
        <v>1.6E-2</v>
      </c>
      <c r="Y72" s="35">
        <v>1.6E-2</v>
      </c>
      <c r="Z72" s="35">
        <v>1.6E-2</v>
      </c>
      <c r="AA72" s="36">
        <v>1.6E-2</v>
      </c>
      <c r="AB72" s="36">
        <v>1.6E-2</v>
      </c>
      <c r="AC72" s="7" t="s">
        <v>208</v>
      </c>
      <c r="AD72" t="s">
        <v>208</v>
      </c>
      <c r="AE72" t="s">
        <v>208</v>
      </c>
    </row>
    <row r="73" spans="1:31" x14ac:dyDescent="0.25">
      <c r="A73" t="s">
        <v>366</v>
      </c>
      <c r="B73" t="s">
        <v>367</v>
      </c>
      <c r="C73" t="s">
        <v>368</v>
      </c>
      <c r="D73" s="33">
        <v>56000000</v>
      </c>
      <c r="E73" s="34">
        <v>0</v>
      </c>
      <c r="F73" s="35">
        <v>3.5000000000000003E-2</v>
      </c>
      <c r="G73" s="35">
        <v>3.5000000000000003E-2</v>
      </c>
      <c r="H73" s="35">
        <v>3.5000000000000003E-2</v>
      </c>
      <c r="I73" s="35">
        <v>3.5000000000000003E-2</v>
      </c>
      <c r="J73" s="36">
        <v>3.5000000000000003E-2</v>
      </c>
      <c r="K73" s="36">
        <v>3.5000000000000003E-2</v>
      </c>
      <c r="L73" s="36">
        <v>3.5000000000000003E-2</v>
      </c>
      <c r="M73" s="35">
        <v>3.5000000000000003E-2</v>
      </c>
      <c r="N73" s="35">
        <v>3.5000000000000003E-2</v>
      </c>
      <c r="R73" t="s">
        <v>461</v>
      </c>
      <c r="S73" t="s">
        <v>410</v>
      </c>
      <c r="T73" t="s">
        <v>208</v>
      </c>
      <c r="U73" t="s">
        <v>208</v>
      </c>
      <c r="V73" t="s">
        <v>208</v>
      </c>
      <c r="W73" t="s">
        <v>208</v>
      </c>
      <c r="X73" t="s">
        <v>208</v>
      </c>
      <c r="Y73" s="35">
        <v>1.0999999999999999E-2</v>
      </c>
      <c r="Z73" s="35">
        <v>1.0999999999999999E-2</v>
      </c>
      <c r="AA73" s="36">
        <v>1.0999999999999999E-2</v>
      </c>
      <c r="AB73" s="36">
        <v>0.01</v>
      </c>
      <c r="AC73" s="7" t="s">
        <v>208</v>
      </c>
      <c r="AD73" t="s">
        <v>208</v>
      </c>
      <c r="AE73" t="s">
        <v>208</v>
      </c>
    </row>
    <row r="74" spans="1:31" x14ac:dyDescent="0.25">
      <c r="A74" t="s">
        <v>369</v>
      </c>
      <c r="B74" t="s">
        <v>367</v>
      </c>
      <c r="C74" t="s">
        <v>370</v>
      </c>
      <c r="D74" s="33">
        <v>4250000</v>
      </c>
      <c r="E74" s="35">
        <v>3.0000000000000001E-3</v>
      </c>
      <c r="F74" s="35">
        <v>1.4999999999999999E-2</v>
      </c>
      <c r="G74" s="35">
        <v>1.2E-2</v>
      </c>
      <c r="H74" s="35">
        <v>1.2E-2</v>
      </c>
      <c r="I74" s="35">
        <v>1.2E-2</v>
      </c>
      <c r="J74" s="36">
        <v>1.2E-2</v>
      </c>
      <c r="K74" s="36">
        <v>1.0999999999999999E-2</v>
      </c>
      <c r="L74" s="7" t="s">
        <v>208</v>
      </c>
      <c r="M74" t="s">
        <v>208</v>
      </c>
      <c r="N74" t="s">
        <v>208</v>
      </c>
      <c r="R74" t="s">
        <v>461</v>
      </c>
      <c r="S74" t="s">
        <v>659</v>
      </c>
      <c r="T74" t="s">
        <v>208</v>
      </c>
      <c r="U74" t="s">
        <v>208</v>
      </c>
      <c r="V74" t="s">
        <v>208</v>
      </c>
      <c r="W74" t="s">
        <v>208</v>
      </c>
      <c r="X74" t="s">
        <v>208</v>
      </c>
      <c r="Y74" t="s">
        <v>208</v>
      </c>
      <c r="Z74" t="s">
        <v>208</v>
      </c>
      <c r="AA74" s="7" t="s">
        <v>208</v>
      </c>
      <c r="AB74" s="7" t="s">
        <v>208</v>
      </c>
      <c r="AC74" s="36">
        <v>1.9E-2</v>
      </c>
      <c r="AD74" s="35">
        <v>2.1000000000000001E-2</v>
      </c>
      <c r="AE74" s="35">
        <v>2.1000000000000001E-2</v>
      </c>
    </row>
    <row r="75" spans="1:31" x14ac:dyDescent="0.25">
      <c r="A75" t="s">
        <v>371</v>
      </c>
      <c r="B75" t="s">
        <v>372</v>
      </c>
      <c r="C75" t="s">
        <v>373</v>
      </c>
      <c r="D75" s="33">
        <v>1362842</v>
      </c>
      <c r="E75" s="34">
        <v>0</v>
      </c>
      <c r="F75" s="35">
        <v>5.7000000000000002E-2</v>
      </c>
      <c r="G75" s="35">
        <v>5.7000000000000002E-2</v>
      </c>
      <c r="H75" s="35">
        <v>5.7000000000000002E-2</v>
      </c>
      <c r="I75" s="35">
        <v>5.7000000000000002E-2</v>
      </c>
      <c r="J75" s="36">
        <v>5.7000000000000002E-2</v>
      </c>
      <c r="K75" s="36">
        <v>5.7000000000000002E-2</v>
      </c>
      <c r="L75" s="36">
        <v>5.7000000000000002E-2</v>
      </c>
      <c r="M75" s="35">
        <v>5.7000000000000002E-2</v>
      </c>
      <c r="N75" s="35">
        <v>5.7000000000000002E-2</v>
      </c>
      <c r="R75" t="s">
        <v>998</v>
      </c>
      <c r="S75" t="s">
        <v>996</v>
      </c>
      <c r="T75" t="s">
        <v>244</v>
      </c>
      <c r="U75" s="33">
        <v>1369610</v>
      </c>
      <c r="V75" s="34">
        <v>0</v>
      </c>
      <c r="W75" s="35">
        <v>4.3999999999999997E-2</v>
      </c>
      <c r="X75" s="35">
        <v>4.3999999999999997E-2</v>
      </c>
      <c r="Y75" s="35">
        <v>4.3999999999999997E-2</v>
      </c>
      <c r="Z75" s="35">
        <v>4.3999999999999997E-2</v>
      </c>
      <c r="AA75" s="36">
        <v>4.3999999999999997E-2</v>
      </c>
      <c r="AB75" s="36">
        <v>4.3999999999999997E-2</v>
      </c>
      <c r="AC75" s="36">
        <v>4.3999999999999997E-2</v>
      </c>
      <c r="AD75" s="35">
        <v>4.3999999999999997E-2</v>
      </c>
      <c r="AE75" s="35">
        <v>4.3999999999999997E-2</v>
      </c>
    </row>
    <row r="76" spans="1:31" x14ac:dyDescent="0.25">
      <c r="A76" t="s">
        <v>374</v>
      </c>
      <c r="B76" t="s">
        <v>367</v>
      </c>
      <c r="C76" t="s">
        <v>375</v>
      </c>
      <c r="D76" s="33">
        <v>16000000</v>
      </c>
      <c r="E76" s="34">
        <v>0</v>
      </c>
      <c r="F76" s="35">
        <v>4.7E-2</v>
      </c>
      <c r="G76" s="35">
        <v>4.7E-2</v>
      </c>
      <c r="H76" s="35">
        <v>4.7E-2</v>
      </c>
      <c r="I76" s="35">
        <v>3.6999999999999998E-2</v>
      </c>
      <c r="J76" s="36">
        <v>3.6999999999999998E-2</v>
      </c>
      <c r="K76" s="36">
        <v>3.6999999999999998E-2</v>
      </c>
      <c r="L76" s="36">
        <v>2.9000000000000001E-2</v>
      </c>
      <c r="M76" s="35">
        <v>2.9000000000000001E-2</v>
      </c>
      <c r="N76" s="35">
        <v>2.3E-2</v>
      </c>
      <c r="R76" t="s">
        <v>696</v>
      </c>
      <c r="S76" t="s">
        <v>694</v>
      </c>
      <c r="T76" t="s">
        <v>697</v>
      </c>
      <c r="U76" s="33">
        <v>325000</v>
      </c>
      <c r="V76" s="34">
        <v>0</v>
      </c>
      <c r="W76" s="35">
        <v>2.5999999999999999E-2</v>
      </c>
      <c r="X76" s="35">
        <v>2.5999999999999999E-2</v>
      </c>
      <c r="Y76" t="s">
        <v>208</v>
      </c>
      <c r="Z76" t="s">
        <v>208</v>
      </c>
      <c r="AA76" s="7" t="s">
        <v>208</v>
      </c>
      <c r="AB76" s="7" t="s">
        <v>208</v>
      </c>
      <c r="AC76" s="7" t="s">
        <v>208</v>
      </c>
      <c r="AD76" t="s">
        <v>208</v>
      </c>
      <c r="AE76" t="s">
        <v>208</v>
      </c>
    </row>
    <row r="77" spans="1:31" x14ac:dyDescent="0.25">
      <c r="A77" t="s">
        <v>376</v>
      </c>
      <c r="B77" t="s">
        <v>367</v>
      </c>
      <c r="C77" t="s">
        <v>377</v>
      </c>
      <c r="D77" s="33">
        <v>16301280</v>
      </c>
      <c r="E77" t="s">
        <v>208</v>
      </c>
      <c r="F77" t="s">
        <v>208</v>
      </c>
      <c r="G77" t="s">
        <v>208</v>
      </c>
      <c r="H77" t="s">
        <v>208</v>
      </c>
      <c r="I77" t="s">
        <v>208</v>
      </c>
      <c r="J77" s="36">
        <v>6.0999999999999999E-2</v>
      </c>
      <c r="K77" s="36">
        <v>6.0999999999999999E-2</v>
      </c>
      <c r="L77" s="36">
        <v>0.06</v>
      </c>
      <c r="M77" s="35">
        <v>4.7E-2</v>
      </c>
      <c r="N77" s="35">
        <v>1.7999999999999999E-2</v>
      </c>
      <c r="R77" s="16" t="s">
        <v>696</v>
      </c>
      <c r="S77" t="s">
        <v>987</v>
      </c>
      <c r="T77" t="s">
        <v>988</v>
      </c>
      <c r="U77" s="33">
        <v>566244</v>
      </c>
      <c r="V77" s="34">
        <v>0</v>
      </c>
      <c r="W77" s="35">
        <v>4.4999999999999998E-2</v>
      </c>
      <c r="X77" s="35">
        <v>4.4999999999999998E-2</v>
      </c>
      <c r="Y77" s="35">
        <v>4.4999999999999998E-2</v>
      </c>
      <c r="Z77" s="35">
        <v>4.4999999999999998E-2</v>
      </c>
      <c r="AA77" s="35">
        <v>4.4999999999999998E-2</v>
      </c>
      <c r="AB77" s="36">
        <v>4.4999999999999998E-2</v>
      </c>
      <c r="AC77" s="7" t="s">
        <v>208</v>
      </c>
      <c r="AD77" s="36">
        <v>3.6999999999999998E-2</v>
      </c>
      <c r="AE77" s="35">
        <v>4.4999999999999998E-2</v>
      </c>
    </row>
    <row r="78" spans="1:31" x14ac:dyDescent="0.25">
      <c r="A78" t="s">
        <v>304</v>
      </c>
      <c r="B78" t="s">
        <v>367</v>
      </c>
      <c r="C78" t="s">
        <v>378</v>
      </c>
      <c r="D78" s="33">
        <v>19600180</v>
      </c>
      <c r="E78" t="s">
        <v>212</v>
      </c>
      <c r="F78" t="s">
        <v>208</v>
      </c>
      <c r="G78" s="35">
        <v>2.5000000000000001E-2</v>
      </c>
      <c r="H78" s="35">
        <v>2.5000000000000001E-2</v>
      </c>
      <c r="I78" s="35">
        <v>2.5000000000000001E-2</v>
      </c>
      <c r="J78" s="36">
        <v>2.5000000000000001E-2</v>
      </c>
      <c r="K78" s="36">
        <v>0.02</v>
      </c>
      <c r="L78" s="36">
        <v>1.9E-2</v>
      </c>
      <c r="M78" s="35">
        <v>1.7000000000000001E-2</v>
      </c>
      <c r="N78" s="35">
        <v>1.7000000000000001E-2</v>
      </c>
      <c r="R78" t="s">
        <v>1028</v>
      </c>
      <c r="S78" t="s">
        <v>1027</v>
      </c>
      <c r="T78" t="s">
        <v>554</v>
      </c>
      <c r="U78" s="33">
        <v>371100</v>
      </c>
      <c r="V78" s="34">
        <v>0</v>
      </c>
      <c r="W78" s="35">
        <v>1.4999999999999999E-2</v>
      </c>
      <c r="X78" s="35">
        <v>1.4999999999999999E-2</v>
      </c>
      <c r="Y78" s="35">
        <v>1.4999999999999999E-2</v>
      </c>
      <c r="Z78" s="35">
        <v>1.9E-2</v>
      </c>
      <c r="AA78" s="36">
        <v>1.9E-2</v>
      </c>
      <c r="AB78" s="36">
        <v>1.9E-2</v>
      </c>
      <c r="AC78" s="7" t="s">
        <v>208</v>
      </c>
      <c r="AD78" t="s">
        <v>208</v>
      </c>
      <c r="AE78" t="s">
        <v>208</v>
      </c>
    </row>
    <row r="79" spans="1:31" x14ac:dyDescent="0.25">
      <c r="A79" t="s">
        <v>379</v>
      </c>
      <c r="B79" t="s">
        <v>362</v>
      </c>
      <c r="C79" t="s">
        <v>380</v>
      </c>
      <c r="D79" s="33">
        <v>1586510</v>
      </c>
      <c r="E79" s="34">
        <v>0</v>
      </c>
      <c r="F79" s="35">
        <v>1.0999999999999999E-2</v>
      </c>
      <c r="G79" s="35">
        <v>1.0999999999999999E-2</v>
      </c>
      <c r="H79" s="35">
        <v>1.0999999999999999E-2</v>
      </c>
      <c r="I79" s="35">
        <v>1.0999999999999999E-2</v>
      </c>
      <c r="J79" s="7" t="s">
        <v>208</v>
      </c>
      <c r="K79" s="7" t="s">
        <v>208</v>
      </c>
      <c r="L79" s="7" t="s">
        <v>208</v>
      </c>
      <c r="M79" t="s">
        <v>208</v>
      </c>
      <c r="N79" t="s">
        <v>208</v>
      </c>
      <c r="R79" t="s">
        <v>1028</v>
      </c>
      <c r="S79" t="s">
        <v>1414</v>
      </c>
      <c r="T79" t="s">
        <v>1415</v>
      </c>
      <c r="U79" s="33">
        <v>390222</v>
      </c>
      <c r="V79" s="35">
        <v>-1E-3</v>
      </c>
      <c r="W79" s="35">
        <v>1.6E-2</v>
      </c>
      <c r="X79" s="35">
        <v>1.7000000000000001E-2</v>
      </c>
      <c r="Y79" s="35">
        <v>1.7999999999999999E-2</v>
      </c>
      <c r="Z79" s="35">
        <v>2.1999999999999999E-2</v>
      </c>
      <c r="AA79" s="36">
        <v>3.4000000000000002E-2</v>
      </c>
      <c r="AB79" s="36">
        <v>3.4000000000000002E-2</v>
      </c>
      <c r="AC79" s="36">
        <v>3.4000000000000002E-2</v>
      </c>
      <c r="AD79" s="35">
        <v>3.4000000000000002E-2</v>
      </c>
      <c r="AE79" s="35">
        <v>2.5999999999999999E-2</v>
      </c>
    </row>
    <row r="80" spans="1:31" x14ac:dyDescent="0.25">
      <c r="A80" t="s">
        <v>381</v>
      </c>
      <c r="B80" t="s">
        <v>382</v>
      </c>
      <c r="C80" t="s">
        <v>383</v>
      </c>
      <c r="D80" s="33">
        <v>2994686</v>
      </c>
      <c r="E80" s="34">
        <v>0</v>
      </c>
      <c r="F80" s="35">
        <v>1.2999999999999999E-2</v>
      </c>
      <c r="G80" s="35">
        <v>1.2999999999999999E-2</v>
      </c>
      <c r="H80" s="35">
        <v>1.2999999999999999E-2</v>
      </c>
      <c r="I80" s="35">
        <v>1.0999999999999999E-2</v>
      </c>
      <c r="J80" s="7" t="s">
        <v>208</v>
      </c>
      <c r="K80" s="7" t="s">
        <v>208</v>
      </c>
      <c r="L80" s="7" t="s">
        <v>208</v>
      </c>
      <c r="M80" t="s">
        <v>208</v>
      </c>
      <c r="N80" t="s">
        <v>208</v>
      </c>
      <c r="R80" t="s">
        <v>1380</v>
      </c>
      <c r="S80" t="s">
        <v>1358</v>
      </c>
      <c r="T80" t="s">
        <v>1381</v>
      </c>
      <c r="U80" s="33">
        <v>707000</v>
      </c>
      <c r="V80" s="34">
        <v>0</v>
      </c>
      <c r="W80" s="35">
        <v>0.05</v>
      </c>
      <c r="X80" s="35">
        <v>0.05</v>
      </c>
      <c r="Y80" s="35">
        <v>0.05</v>
      </c>
      <c r="Z80" s="35">
        <v>0.05</v>
      </c>
      <c r="AA80" s="36">
        <v>0.05</v>
      </c>
      <c r="AB80" s="36">
        <v>0.05</v>
      </c>
      <c r="AC80" s="36">
        <v>0.05</v>
      </c>
      <c r="AD80" s="35">
        <v>0.05</v>
      </c>
      <c r="AE80" s="35">
        <v>0.05</v>
      </c>
    </row>
    <row r="81" spans="1:31" x14ac:dyDescent="0.25">
      <c r="A81" t="s">
        <v>384</v>
      </c>
      <c r="B81" t="s">
        <v>362</v>
      </c>
      <c r="C81" t="s">
        <v>385</v>
      </c>
      <c r="D81" s="33">
        <v>5419901</v>
      </c>
      <c r="E81" s="35">
        <v>5.0000000000000001E-3</v>
      </c>
      <c r="F81" s="35">
        <v>4.8000000000000001E-2</v>
      </c>
      <c r="G81" s="35">
        <v>4.2999999999999997E-2</v>
      </c>
      <c r="H81" s="35">
        <v>3.2000000000000001E-2</v>
      </c>
      <c r="I81" s="35">
        <v>3.1E-2</v>
      </c>
      <c r="J81" s="7" t="s">
        <v>208</v>
      </c>
      <c r="K81" s="7" t="s">
        <v>208</v>
      </c>
      <c r="L81" s="7" t="s">
        <v>208</v>
      </c>
      <c r="M81" t="s">
        <v>208</v>
      </c>
      <c r="N81" t="s">
        <v>208</v>
      </c>
      <c r="R81" t="s">
        <v>1309</v>
      </c>
      <c r="S81" t="s">
        <v>1290</v>
      </c>
      <c r="T81" t="s">
        <v>1310</v>
      </c>
      <c r="U81" s="33">
        <v>103750</v>
      </c>
      <c r="V81" s="34">
        <v>0</v>
      </c>
      <c r="W81" s="35">
        <v>4.8000000000000001E-2</v>
      </c>
      <c r="X81" s="35">
        <v>4.8000000000000001E-2</v>
      </c>
      <c r="Y81" s="35">
        <v>2.3E-2</v>
      </c>
      <c r="Z81" s="35">
        <v>4.7E-2</v>
      </c>
      <c r="AA81" s="36">
        <v>4.7E-2</v>
      </c>
      <c r="AB81" s="36">
        <v>4.7E-2</v>
      </c>
      <c r="AC81" s="36">
        <v>4.7E-2</v>
      </c>
      <c r="AD81" t="s">
        <v>208</v>
      </c>
      <c r="AE81" s="35">
        <v>4.5999999999999999E-2</v>
      </c>
    </row>
    <row r="82" spans="1:31" x14ac:dyDescent="0.25">
      <c r="A82" t="s">
        <v>386</v>
      </c>
      <c r="B82" t="s">
        <v>367</v>
      </c>
      <c r="C82" t="s">
        <v>387</v>
      </c>
      <c r="D82" s="33">
        <v>3100000</v>
      </c>
      <c r="E82" s="35">
        <v>0</v>
      </c>
      <c r="F82" s="35">
        <v>4.8000000000000001E-2</v>
      </c>
      <c r="G82" s="35">
        <v>4.8000000000000001E-2</v>
      </c>
      <c r="H82" t="s">
        <v>208</v>
      </c>
      <c r="I82" t="s">
        <v>208</v>
      </c>
      <c r="J82" s="7" t="s">
        <v>208</v>
      </c>
      <c r="K82" s="7" t="s">
        <v>208</v>
      </c>
      <c r="L82" s="7" t="s">
        <v>208</v>
      </c>
      <c r="M82" t="s">
        <v>208</v>
      </c>
      <c r="N82" t="s">
        <v>208</v>
      </c>
      <c r="R82" t="s">
        <v>472</v>
      </c>
      <c r="S82" t="s">
        <v>470</v>
      </c>
      <c r="T82" t="s">
        <v>473</v>
      </c>
      <c r="U82" s="33">
        <v>600000</v>
      </c>
      <c r="V82" s="35">
        <v>2E-3</v>
      </c>
      <c r="W82" s="35">
        <v>1.4E-2</v>
      </c>
      <c r="X82" s="35">
        <v>1.2E-2</v>
      </c>
      <c r="Y82" t="s">
        <v>208</v>
      </c>
      <c r="Z82" t="s">
        <v>208</v>
      </c>
      <c r="AA82" s="7" t="s">
        <v>208</v>
      </c>
      <c r="AB82" s="7" t="s">
        <v>208</v>
      </c>
      <c r="AC82" s="7" t="s">
        <v>208</v>
      </c>
      <c r="AD82" t="s">
        <v>208</v>
      </c>
      <c r="AE82" t="s">
        <v>208</v>
      </c>
    </row>
    <row r="83" spans="1:31" x14ac:dyDescent="0.25">
      <c r="A83" t="s">
        <v>388</v>
      </c>
      <c r="B83" t="s">
        <v>362</v>
      </c>
      <c r="C83" t="s">
        <v>389</v>
      </c>
      <c r="D83" s="33">
        <v>3901827</v>
      </c>
      <c r="E83" s="34">
        <v>0</v>
      </c>
      <c r="F83" s="35">
        <v>1.6E-2</v>
      </c>
      <c r="G83" s="35">
        <v>1.6E-2</v>
      </c>
      <c r="H83" s="35">
        <v>1.6E-2</v>
      </c>
      <c r="I83" s="35">
        <v>1.6E-2</v>
      </c>
      <c r="J83" s="36">
        <v>1.6E-2</v>
      </c>
      <c r="K83" s="36">
        <v>1.6E-2</v>
      </c>
      <c r="L83" s="36">
        <v>1.6E-2</v>
      </c>
      <c r="M83" s="35">
        <v>1.6E-2</v>
      </c>
      <c r="N83" s="35">
        <v>1.6E-2</v>
      </c>
      <c r="R83" t="s">
        <v>472</v>
      </c>
      <c r="S83" t="s">
        <v>470</v>
      </c>
      <c r="T83" t="s">
        <v>473</v>
      </c>
      <c r="U83" s="33">
        <v>600000</v>
      </c>
      <c r="V83" s="35">
        <v>2E-3</v>
      </c>
      <c r="W83" s="35">
        <v>1.4E-2</v>
      </c>
      <c r="X83" s="35">
        <v>1.2E-2</v>
      </c>
      <c r="Y83" t="s">
        <v>208</v>
      </c>
      <c r="Z83" t="s">
        <v>208</v>
      </c>
      <c r="AA83" s="7" t="s">
        <v>208</v>
      </c>
      <c r="AB83" s="7" t="s">
        <v>208</v>
      </c>
      <c r="AC83" s="7" t="s">
        <v>208</v>
      </c>
      <c r="AD83" t="s">
        <v>208</v>
      </c>
      <c r="AE83" t="s">
        <v>208</v>
      </c>
    </row>
    <row r="84" spans="1:31" x14ac:dyDescent="0.25">
      <c r="A84" t="s">
        <v>390</v>
      </c>
      <c r="B84" t="s">
        <v>372</v>
      </c>
      <c r="C84" t="s">
        <v>391</v>
      </c>
      <c r="D84" s="33">
        <v>1234286</v>
      </c>
      <c r="E84" s="35">
        <v>7.0000000000000001E-3</v>
      </c>
      <c r="F84" s="35">
        <v>4.7E-2</v>
      </c>
      <c r="G84" s="35">
        <v>0.04</v>
      </c>
      <c r="H84" s="35">
        <v>3.1E-2</v>
      </c>
      <c r="I84" s="35">
        <v>3.1E-2</v>
      </c>
      <c r="J84" s="36">
        <v>3.1E-2</v>
      </c>
      <c r="K84" s="36">
        <v>3.1E-2</v>
      </c>
      <c r="L84" s="36">
        <v>3.1E-2</v>
      </c>
      <c r="M84" s="35">
        <v>3.1E-2</v>
      </c>
      <c r="N84" s="35">
        <v>3.1E-2</v>
      </c>
      <c r="R84" t="s">
        <v>627</v>
      </c>
      <c r="S84" t="s">
        <v>591</v>
      </c>
      <c r="T84" t="s">
        <v>628</v>
      </c>
      <c r="U84" s="33">
        <v>448800</v>
      </c>
      <c r="V84" s="35">
        <v>0</v>
      </c>
      <c r="W84" s="35">
        <v>4.7E-2</v>
      </c>
      <c r="X84" s="35">
        <v>4.5999999999999999E-2</v>
      </c>
      <c r="Y84" s="35">
        <v>4.3999999999999997E-2</v>
      </c>
      <c r="Z84" s="35">
        <v>3.4000000000000002E-2</v>
      </c>
      <c r="AA84" s="36">
        <v>3.4000000000000002E-2</v>
      </c>
      <c r="AB84" s="7" t="s">
        <v>208</v>
      </c>
      <c r="AC84" s="36">
        <v>2.1000000000000001E-2</v>
      </c>
      <c r="AD84" t="s">
        <v>208</v>
      </c>
      <c r="AE84" s="35">
        <v>1.2E-2</v>
      </c>
    </row>
    <row r="85" spans="1:31" x14ac:dyDescent="0.25">
      <c r="A85" t="s">
        <v>392</v>
      </c>
      <c r="B85" t="s">
        <v>382</v>
      </c>
      <c r="C85" t="s">
        <v>393</v>
      </c>
      <c r="D85" s="33">
        <v>28957491</v>
      </c>
      <c r="E85" s="34">
        <v>0</v>
      </c>
      <c r="F85" s="35">
        <v>1.6E-2</v>
      </c>
      <c r="G85" s="35">
        <v>1.6E-2</v>
      </c>
      <c r="H85" s="35">
        <v>1.6E-2</v>
      </c>
      <c r="I85" s="35">
        <v>1.6E-2</v>
      </c>
      <c r="J85" s="36">
        <v>1.6E-2</v>
      </c>
      <c r="K85" s="36">
        <v>1.6E-2</v>
      </c>
      <c r="L85" s="36">
        <v>1.6E-2</v>
      </c>
      <c r="M85" t="s">
        <v>208</v>
      </c>
      <c r="N85" s="35">
        <v>1.6E-2</v>
      </c>
      <c r="R85" t="s">
        <v>1398</v>
      </c>
      <c r="S85" t="s">
        <v>1295</v>
      </c>
      <c r="T85" t="s">
        <v>208</v>
      </c>
      <c r="U85" s="33">
        <v>24061</v>
      </c>
      <c r="V85" s="34">
        <v>0</v>
      </c>
      <c r="W85" s="35">
        <v>1.7999999999999999E-2</v>
      </c>
      <c r="X85" s="35">
        <v>1.7999999999999999E-2</v>
      </c>
      <c r="Y85" s="35">
        <v>1.7999999999999999E-2</v>
      </c>
      <c r="Z85" s="35">
        <v>1.7999999999999999E-2</v>
      </c>
      <c r="AA85" s="36">
        <v>1.7999999999999999E-2</v>
      </c>
      <c r="AB85" s="36">
        <v>1.7999999999999999E-2</v>
      </c>
      <c r="AC85" s="36">
        <v>1.7999999999999999E-2</v>
      </c>
      <c r="AD85" s="35">
        <v>1.7999999999999999E-2</v>
      </c>
      <c r="AE85" s="35">
        <v>1.7999999999999999E-2</v>
      </c>
    </row>
    <row r="86" spans="1:31" x14ac:dyDescent="0.25">
      <c r="A86" t="s">
        <v>394</v>
      </c>
      <c r="B86" t="s">
        <v>367</v>
      </c>
      <c r="C86" t="s">
        <v>395</v>
      </c>
      <c r="D86" s="33">
        <v>3260256</v>
      </c>
      <c r="E86" s="34">
        <v>0</v>
      </c>
      <c r="F86" s="35">
        <v>6.0999999999999999E-2</v>
      </c>
      <c r="G86" s="35">
        <v>6.0999999999999999E-2</v>
      </c>
      <c r="H86" s="35">
        <v>6.0999999999999999E-2</v>
      </c>
      <c r="I86" t="s">
        <v>208</v>
      </c>
      <c r="J86" s="7" t="s">
        <v>208</v>
      </c>
      <c r="K86" s="7" t="s">
        <v>208</v>
      </c>
      <c r="L86" s="7" t="s">
        <v>208</v>
      </c>
      <c r="M86" t="s">
        <v>208</v>
      </c>
      <c r="N86" t="s">
        <v>208</v>
      </c>
      <c r="R86" t="s">
        <v>230</v>
      </c>
      <c r="S86" t="s">
        <v>231</v>
      </c>
      <c r="T86" t="s">
        <v>232</v>
      </c>
      <c r="U86" s="33">
        <v>491000</v>
      </c>
      <c r="V86" s="34">
        <v>0</v>
      </c>
      <c r="W86" s="35">
        <v>1.2999999999999999E-2</v>
      </c>
      <c r="X86" s="35">
        <v>1.2999999999999999E-2</v>
      </c>
      <c r="Y86" s="35">
        <v>1.2999999999999999E-2</v>
      </c>
      <c r="Z86" s="35">
        <v>1.2999999999999999E-2</v>
      </c>
      <c r="AA86" s="7" t="s">
        <v>208</v>
      </c>
      <c r="AB86" s="7" t="s">
        <v>208</v>
      </c>
      <c r="AC86" s="7" t="s">
        <v>208</v>
      </c>
      <c r="AD86" t="s">
        <v>208</v>
      </c>
      <c r="AE86" t="s">
        <v>208</v>
      </c>
    </row>
    <row r="87" spans="1:31" x14ac:dyDescent="0.25">
      <c r="A87" t="s">
        <v>396</v>
      </c>
      <c r="B87" t="s">
        <v>367</v>
      </c>
      <c r="C87" t="s">
        <v>397</v>
      </c>
      <c r="D87" s="33">
        <v>678189</v>
      </c>
      <c r="E87" s="34">
        <v>0</v>
      </c>
      <c r="F87" s="35">
        <v>7.0000000000000007E-2</v>
      </c>
      <c r="G87" s="35">
        <v>7.0000000000000007E-2</v>
      </c>
      <c r="H87" s="35">
        <v>7.0000000000000007E-2</v>
      </c>
      <c r="I87" s="35">
        <v>7.0000000000000007E-2</v>
      </c>
      <c r="J87" s="36">
        <v>7.0000000000000007E-2</v>
      </c>
      <c r="K87" s="36">
        <v>7.0000000000000007E-2</v>
      </c>
      <c r="L87" s="36">
        <v>7.0000000000000007E-2</v>
      </c>
      <c r="M87" s="35">
        <v>7.0000000000000007E-2</v>
      </c>
      <c r="N87" s="35">
        <v>7.0000000000000007E-2</v>
      </c>
      <c r="R87" t="s">
        <v>576</v>
      </c>
      <c r="S87" t="s">
        <v>470</v>
      </c>
      <c r="T87" t="s">
        <v>208</v>
      </c>
      <c r="U87" t="s">
        <v>208</v>
      </c>
      <c r="V87" t="s">
        <v>208</v>
      </c>
      <c r="W87" t="s">
        <v>208</v>
      </c>
      <c r="X87" t="s">
        <v>208</v>
      </c>
      <c r="Y87" t="s">
        <v>208</v>
      </c>
      <c r="Z87" t="s">
        <v>208</v>
      </c>
      <c r="AA87" s="36">
        <v>5.0999999999999997E-2</v>
      </c>
      <c r="AB87" s="7" t="s">
        <v>208</v>
      </c>
      <c r="AC87" s="7" t="s">
        <v>208</v>
      </c>
      <c r="AD87" s="35">
        <v>0.06</v>
      </c>
      <c r="AE87" s="35">
        <v>0.06</v>
      </c>
    </row>
    <row r="88" spans="1:31" x14ac:dyDescent="0.25">
      <c r="A88" t="s">
        <v>398</v>
      </c>
      <c r="B88" t="s">
        <v>367</v>
      </c>
      <c r="C88" t="s">
        <v>208</v>
      </c>
      <c r="D88" t="s">
        <v>208</v>
      </c>
      <c r="E88" t="s">
        <v>208</v>
      </c>
      <c r="F88" t="s">
        <v>208</v>
      </c>
      <c r="G88" t="s">
        <v>208</v>
      </c>
      <c r="H88" t="s">
        <v>208</v>
      </c>
      <c r="I88" t="s">
        <v>208</v>
      </c>
      <c r="J88" s="7" t="s">
        <v>208</v>
      </c>
      <c r="K88" s="36">
        <v>0.01</v>
      </c>
      <c r="L88" s="36">
        <v>0.01</v>
      </c>
      <c r="M88" s="35">
        <v>0.01</v>
      </c>
      <c r="N88" s="35">
        <v>0.01</v>
      </c>
      <c r="R88" t="s">
        <v>576</v>
      </c>
      <c r="S88" t="s">
        <v>470</v>
      </c>
      <c r="T88" t="s">
        <v>208</v>
      </c>
      <c r="U88" t="s">
        <v>208</v>
      </c>
      <c r="V88" t="s">
        <v>208</v>
      </c>
      <c r="W88" t="s">
        <v>208</v>
      </c>
      <c r="X88" t="s">
        <v>208</v>
      </c>
      <c r="Y88" t="s">
        <v>208</v>
      </c>
      <c r="Z88" t="s">
        <v>208</v>
      </c>
      <c r="AA88" s="36">
        <v>5.0999999999999997E-2</v>
      </c>
      <c r="AB88" s="7" t="s">
        <v>208</v>
      </c>
      <c r="AC88" s="7" t="s">
        <v>208</v>
      </c>
      <c r="AD88" s="35">
        <v>0.06</v>
      </c>
      <c r="AE88" s="35">
        <v>0.06</v>
      </c>
    </row>
    <row r="89" spans="1:31" x14ac:dyDescent="0.25">
      <c r="A89" t="s">
        <v>399</v>
      </c>
      <c r="B89" t="s">
        <v>367</v>
      </c>
      <c r="C89" t="s">
        <v>208</v>
      </c>
      <c r="D89" t="s">
        <v>208</v>
      </c>
      <c r="E89" t="s">
        <v>208</v>
      </c>
      <c r="F89" t="s">
        <v>208</v>
      </c>
      <c r="G89" t="s">
        <v>208</v>
      </c>
      <c r="H89" s="35">
        <v>1.2E-2</v>
      </c>
      <c r="I89" t="s">
        <v>208</v>
      </c>
      <c r="J89" s="7" t="s">
        <v>208</v>
      </c>
      <c r="K89" s="7" t="s">
        <v>208</v>
      </c>
      <c r="L89" s="7" t="s">
        <v>208</v>
      </c>
      <c r="M89" t="s">
        <v>208</v>
      </c>
      <c r="N89" t="s">
        <v>208</v>
      </c>
      <c r="R89" t="s">
        <v>920</v>
      </c>
      <c r="S89" t="s">
        <v>921</v>
      </c>
      <c r="T89" t="s">
        <v>922</v>
      </c>
      <c r="U89" s="33">
        <v>155294</v>
      </c>
      <c r="V89" s="35">
        <v>1E-3</v>
      </c>
      <c r="W89" s="35">
        <v>2.8000000000000001E-2</v>
      </c>
      <c r="X89" s="35">
        <v>2.7E-2</v>
      </c>
      <c r="Y89" s="35">
        <v>2.7E-2</v>
      </c>
      <c r="Z89" s="35">
        <v>2.4E-2</v>
      </c>
      <c r="AA89" s="7" t="s">
        <v>208</v>
      </c>
      <c r="AB89" s="7" t="s">
        <v>208</v>
      </c>
      <c r="AC89" s="7" t="s">
        <v>208</v>
      </c>
      <c r="AD89" t="s">
        <v>208</v>
      </c>
      <c r="AE89" t="s">
        <v>208</v>
      </c>
    </row>
    <row r="90" spans="1:31" x14ac:dyDescent="0.25">
      <c r="A90" t="s">
        <v>400</v>
      </c>
      <c r="B90" t="s">
        <v>367</v>
      </c>
      <c r="C90" t="s">
        <v>208</v>
      </c>
      <c r="D90" t="s">
        <v>208</v>
      </c>
      <c r="E90" t="s">
        <v>208</v>
      </c>
      <c r="F90" t="s">
        <v>208</v>
      </c>
      <c r="G90" t="s">
        <v>208</v>
      </c>
      <c r="H90" t="s">
        <v>208</v>
      </c>
      <c r="I90" t="s">
        <v>208</v>
      </c>
      <c r="J90" s="36">
        <v>1.6E-2</v>
      </c>
      <c r="K90" s="36">
        <v>1.6E-2</v>
      </c>
      <c r="L90" s="36">
        <v>1.6E-2</v>
      </c>
      <c r="M90" s="35">
        <v>1.6E-2</v>
      </c>
      <c r="N90" s="35">
        <v>1.6E-2</v>
      </c>
      <c r="R90" t="s">
        <v>340</v>
      </c>
      <c r="S90" t="s">
        <v>261</v>
      </c>
      <c r="T90" t="s">
        <v>341</v>
      </c>
      <c r="U90" s="33">
        <v>1997925</v>
      </c>
      <c r="V90" s="34">
        <v>0</v>
      </c>
      <c r="W90" s="35">
        <v>8.5000000000000006E-2</v>
      </c>
      <c r="X90" s="35">
        <v>8.5000000000000006E-2</v>
      </c>
      <c r="Y90" t="s">
        <v>208</v>
      </c>
      <c r="Z90" s="35">
        <v>8.5000000000000006E-2</v>
      </c>
      <c r="AA90" s="36">
        <v>8.5000000000000006E-2</v>
      </c>
      <c r="AB90" s="36">
        <v>8.5000000000000006E-2</v>
      </c>
      <c r="AC90" s="36">
        <v>8.5000000000000006E-2</v>
      </c>
      <c r="AD90" s="35">
        <v>8.5000000000000006E-2</v>
      </c>
      <c r="AE90" s="35">
        <v>8.5000000000000006E-2</v>
      </c>
    </row>
    <row r="91" spans="1:31" s="2" customFormat="1" x14ac:dyDescent="0.25">
      <c r="J91" s="38"/>
      <c r="K91" s="38"/>
      <c r="L91" s="38"/>
      <c r="R91" t="s">
        <v>942</v>
      </c>
      <c r="S91" t="s">
        <v>921</v>
      </c>
      <c r="T91" t="s">
        <v>208</v>
      </c>
      <c r="U91" t="s">
        <v>208</v>
      </c>
      <c r="V91" t="s">
        <v>208</v>
      </c>
      <c r="W91" t="s">
        <v>208</v>
      </c>
      <c r="X91" t="s">
        <v>208</v>
      </c>
      <c r="Y91" t="s">
        <v>208</v>
      </c>
      <c r="Z91" t="s">
        <v>208</v>
      </c>
      <c r="AA91" s="36">
        <v>1.0999999999999999E-2</v>
      </c>
      <c r="AB91" s="7" t="s">
        <v>208</v>
      </c>
      <c r="AC91" s="7" t="s">
        <v>208</v>
      </c>
      <c r="AD91" t="s">
        <v>208</v>
      </c>
      <c r="AE91" t="s">
        <v>208</v>
      </c>
    </row>
    <row r="92" spans="1:31" x14ac:dyDescent="0.25">
      <c r="A92" s="16" t="s">
        <v>401</v>
      </c>
      <c r="B92" t="s">
        <v>402</v>
      </c>
      <c r="C92" t="s">
        <v>403</v>
      </c>
      <c r="D92" s="33">
        <v>1980000</v>
      </c>
      <c r="E92" s="35">
        <v>0</v>
      </c>
      <c r="F92" s="35">
        <v>3.4000000000000002E-2</v>
      </c>
      <c r="G92" s="35">
        <v>3.5000000000000003E-2</v>
      </c>
      <c r="H92" s="35">
        <v>3.5000000000000003E-2</v>
      </c>
      <c r="I92" t="s">
        <v>208</v>
      </c>
      <c r="J92" t="s">
        <v>208</v>
      </c>
      <c r="K92" s="7" t="s">
        <v>208</v>
      </c>
      <c r="L92" s="7" t="s">
        <v>208</v>
      </c>
      <c r="M92" s="7" t="s">
        <v>208</v>
      </c>
      <c r="N92" t="s">
        <v>208</v>
      </c>
      <c r="R92" t="s">
        <v>364</v>
      </c>
      <c r="S92" t="s">
        <v>362</v>
      </c>
      <c r="T92" t="s">
        <v>365</v>
      </c>
      <c r="U92" s="33">
        <v>10000000</v>
      </c>
      <c r="V92" s="34">
        <v>0</v>
      </c>
      <c r="W92" s="35">
        <v>3.5999999999999997E-2</v>
      </c>
      <c r="X92" s="35">
        <v>3.5999999999999997E-2</v>
      </c>
      <c r="Y92" s="35">
        <v>3.5999999999999997E-2</v>
      </c>
      <c r="Z92" s="35">
        <v>3.5999999999999997E-2</v>
      </c>
      <c r="AA92" s="36">
        <v>3.5999999999999997E-2</v>
      </c>
      <c r="AB92" s="36">
        <v>3.4000000000000002E-2</v>
      </c>
      <c r="AC92" s="7" t="s">
        <v>208</v>
      </c>
      <c r="AD92" t="s">
        <v>208</v>
      </c>
      <c r="AE92" t="s">
        <v>208</v>
      </c>
    </row>
    <row r="93" spans="1:31" x14ac:dyDescent="0.25">
      <c r="A93" t="s">
        <v>404</v>
      </c>
      <c r="B93" t="s">
        <v>402</v>
      </c>
      <c r="C93" t="s">
        <v>405</v>
      </c>
      <c r="D93" s="33">
        <v>1442943</v>
      </c>
      <c r="E93" s="35">
        <v>-1E-3</v>
      </c>
      <c r="F93" s="35">
        <v>5.7000000000000002E-2</v>
      </c>
      <c r="G93" s="35">
        <v>5.8000000000000003E-2</v>
      </c>
      <c r="H93" s="35">
        <v>5.8999999999999997E-2</v>
      </c>
      <c r="I93" s="35">
        <v>5.7000000000000002E-2</v>
      </c>
      <c r="J93" s="36">
        <v>5.6000000000000001E-2</v>
      </c>
      <c r="K93" s="36">
        <v>2.1999999999999999E-2</v>
      </c>
      <c r="L93" s="36">
        <v>2.1000000000000001E-2</v>
      </c>
      <c r="M93" s="35">
        <v>1.7999999999999999E-2</v>
      </c>
      <c r="N93" s="35">
        <v>1.0999999999999999E-2</v>
      </c>
      <c r="R93" t="s">
        <v>364</v>
      </c>
      <c r="S93" t="s">
        <v>467</v>
      </c>
      <c r="T93" t="s">
        <v>468</v>
      </c>
      <c r="U93" s="33">
        <v>3000000</v>
      </c>
      <c r="V93" s="34">
        <v>0</v>
      </c>
      <c r="W93" s="35">
        <v>1.0999999999999999E-2</v>
      </c>
      <c r="X93" s="35">
        <v>1.0999999999999999E-2</v>
      </c>
      <c r="Y93" s="35">
        <v>1.0999999999999999E-2</v>
      </c>
      <c r="Z93" t="s">
        <v>208</v>
      </c>
      <c r="AA93" s="7" t="s">
        <v>208</v>
      </c>
      <c r="AB93" s="7" t="s">
        <v>208</v>
      </c>
      <c r="AC93" s="7" t="s">
        <v>208</v>
      </c>
      <c r="AD93" t="s">
        <v>208</v>
      </c>
      <c r="AE93" t="s">
        <v>208</v>
      </c>
    </row>
    <row r="94" spans="1:31" x14ac:dyDescent="0.25">
      <c r="A94" t="s">
        <v>406</v>
      </c>
      <c r="B94" t="s">
        <v>407</v>
      </c>
      <c r="C94" t="s">
        <v>408</v>
      </c>
      <c r="D94" s="33">
        <v>9174777</v>
      </c>
      <c r="E94" s="35">
        <v>2E-3</v>
      </c>
      <c r="F94" s="35">
        <v>3.9E-2</v>
      </c>
      <c r="G94" s="35">
        <v>3.6999999999999998E-2</v>
      </c>
      <c r="H94" s="35">
        <v>3.3000000000000002E-2</v>
      </c>
      <c r="I94" s="35">
        <v>2.1000000000000001E-2</v>
      </c>
      <c r="J94" s="36">
        <v>2.1000000000000001E-2</v>
      </c>
      <c r="K94" s="36">
        <v>1.7999999999999999E-2</v>
      </c>
      <c r="L94" s="36">
        <v>1.7999999999999999E-2</v>
      </c>
      <c r="M94" s="35">
        <v>1.4999999999999999E-2</v>
      </c>
      <c r="N94" s="35">
        <v>1.0999999999999999E-2</v>
      </c>
      <c r="R94" t="s">
        <v>364</v>
      </c>
      <c r="S94" t="s">
        <v>591</v>
      </c>
      <c r="T94" t="s">
        <v>592</v>
      </c>
      <c r="U94" s="33">
        <v>5000000</v>
      </c>
      <c r="V94" s="35">
        <v>-6.0000000000000001E-3</v>
      </c>
      <c r="W94" s="35">
        <v>1.7999999999999999E-2</v>
      </c>
      <c r="X94" s="35">
        <v>2.4E-2</v>
      </c>
      <c r="Y94" s="35">
        <v>2.4E-2</v>
      </c>
      <c r="Z94" s="35">
        <v>2.4E-2</v>
      </c>
      <c r="AA94" s="36">
        <v>2.4E-2</v>
      </c>
      <c r="AB94" s="36">
        <v>0.02</v>
      </c>
      <c r="AC94" s="7" t="s">
        <v>208</v>
      </c>
      <c r="AD94" s="35">
        <v>1.7999999999999999E-2</v>
      </c>
      <c r="AE94" s="35">
        <v>1.7999999999999999E-2</v>
      </c>
    </row>
    <row r="95" spans="1:31" x14ac:dyDescent="0.25">
      <c r="A95" t="s">
        <v>409</v>
      </c>
      <c r="B95" t="s">
        <v>410</v>
      </c>
      <c r="C95" t="s">
        <v>325</v>
      </c>
      <c r="D95" s="33">
        <v>334300</v>
      </c>
      <c r="E95" s="34">
        <v>0</v>
      </c>
      <c r="F95" s="35">
        <v>1.2999999999999999E-2</v>
      </c>
      <c r="G95" s="35">
        <v>1.2999999999999999E-2</v>
      </c>
      <c r="H95" s="35">
        <v>1.2999999999999999E-2</v>
      </c>
      <c r="I95" t="s">
        <v>208</v>
      </c>
      <c r="J95" s="7" t="s">
        <v>208</v>
      </c>
      <c r="K95" s="36">
        <v>1.2E-2</v>
      </c>
      <c r="L95" s="36">
        <v>1.2E-2</v>
      </c>
      <c r="M95" s="35">
        <v>1.2E-2</v>
      </c>
      <c r="N95" s="35">
        <v>1.2E-2</v>
      </c>
      <c r="R95" t="s">
        <v>364</v>
      </c>
      <c r="S95" t="s">
        <v>515</v>
      </c>
      <c r="T95" t="s">
        <v>468</v>
      </c>
      <c r="U95" s="33">
        <v>3000000</v>
      </c>
      <c r="V95" s="34">
        <v>0</v>
      </c>
      <c r="W95" s="35">
        <v>1.0999999999999999E-2</v>
      </c>
      <c r="X95" s="35">
        <v>1.0999999999999999E-2</v>
      </c>
      <c r="Y95" t="s">
        <v>208</v>
      </c>
      <c r="Z95" t="s">
        <v>208</v>
      </c>
      <c r="AA95" s="7" t="s">
        <v>208</v>
      </c>
      <c r="AB95" s="7" t="s">
        <v>208</v>
      </c>
      <c r="AC95" s="7" t="s">
        <v>208</v>
      </c>
      <c r="AD95" t="s">
        <v>208</v>
      </c>
      <c r="AE95" t="s">
        <v>208</v>
      </c>
    </row>
    <row r="96" spans="1:31" x14ac:dyDescent="0.25">
      <c r="A96" t="s">
        <v>411</v>
      </c>
      <c r="B96" t="s">
        <v>412</v>
      </c>
      <c r="C96" t="s">
        <v>413</v>
      </c>
      <c r="D96" s="33">
        <v>1722338</v>
      </c>
      <c r="E96" s="34">
        <v>0</v>
      </c>
      <c r="F96" s="35">
        <v>6.5000000000000002E-2</v>
      </c>
      <c r="G96" s="35">
        <v>6.5000000000000002E-2</v>
      </c>
      <c r="H96" t="s">
        <v>208</v>
      </c>
      <c r="I96" t="s">
        <v>208</v>
      </c>
      <c r="J96" s="7" t="s">
        <v>208</v>
      </c>
      <c r="K96" s="7" t="s">
        <v>208</v>
      </c>
      <c r="L96" s="7" t="s">
        <v>208</v>
      </c>
      <c r="M96" t="s">
        <v>208</v>
      </c>
      <c r="N96" t="s">
        <v>208</v>
      </c>
      <c r="R96" t="s">
        <v>1147</v>
      </c>
      <c r="S96" t="s">
        <v>1021</v>
      </c>
      <c r="T96" t="s">
        <v>1148</v>
      </c>
      <c r="U96" s="33">
        <v>390561</v>
      </c>
      <c r="V96" s="34">
        <v>0</v>
      </c>
      <c r="W96" s="35">
        <v>5.7000000000000002E-2</v>
      </c>
      <c r="X96" s="35">
        <v>5.7000000000000002E-2</v>
      </c>
      <c r="Y96" s="35">
        <v>5.7000000000000002E-2</v>
      </c>
      <c r="Z96" s="35">
        <v>5.7000000000000002E-2</v>
      </c>
      <c r="AA96" s="36">
        <v>5.7000000000000002E-2</v>
      </c>
      <c r="AB96" s="36">
        <v>5.7000000000000002E-2</v>
      </c>
      <c r="AC96" s="7" t="s">
        <v>208</v>
      </c>
      <c r="AD96" t="s">
        <v>208</v>
      </c>
      <c r="AE96" t="s">
        <v>208</v>
      </c>
    </row>
    <row r="97" spans="1:31" x14ac:dyDescent="0.25">
      <c r="A97" t="s">
        <v>414</v>
      </c>
      <c r="B97" t="s">
        <v>412</v>
      </c>
      <c r="C97" t="s">
        <v>415</v>
      </c>
      <c r="D97" s="33">
        <v>185721</v>
      </c>
      <c r="E97" s="35">
        <v>2E-3</v>
      </c>
      <c r="F97" s="35">
        <v>2.5000000000000001E-2</v>
      </c>
      <c r="G97" s="35">
        <v>2.3E-2</v>
      </c>
      <c r="H97" s="35">
        <v>1.7999999999999999E-2</v>
      </c>
      <c r="I97" s="35">
        <v>1.7000000000000001E-2</v>
      </c>
      <c r="J97" s="7" t="s">
        <v>208</v>
      </c>
      <c r="K97" s="7" t="s">
        <v>208</v>
      </c>
      <c r="L97" s="7" t="s">
        <v>208</v>
      </c>
      <c r="M97" t="s">
        <v>208</v>
      </c>
      <c r="N97" t="s">
        <v>208</v>
      </c>
      <c r="R97" t="s">
        <v>221</v>
      </c>
      <c r="S97" t="s">
        <v>222</v>
      </c>
      <c r="T97" t="s">
        <v>223</v>
      </c>
      <c r="U97" s="33">
        <v>465770</v>
      </c>
      <c r="V97" s="35">
        <v>0</v>
      </c>
      <c r="W97" s="35">
        <v>0.02</v>
      </c>
      <c r="X97" s="35">
        <v>0.02</v>
      </c>
      <c r="Y97" s="35">
        <v>2.3E-2</v>
      </c>
      <c r="Z97" s="35">
        <v>3.1E-2</v>
      </c>
      <c r="AA97" s="36">
        <v>3.4000000000000002E-2</v>
      </c>
      <c r="AB97" s="36">
        <v>3.4000000000000002E-2</v>
      </c>
      <c r="AC97" s="36">
        <v>3.4000000000000002E-2</v>
      </c>
      <c r="AD97" s="35">
        <v>3.4000000000000002E-2</v>
      </c>
      <c r="AE97" s="35">
        <v>3.4000000000000002E-2</v>
      </c>
    </row>
    <row r="98" spans="1:31" x14ac:dyDescent="0.25">
      <c r="A98" t="s">
        <v>416</v>
      </c>
      <c r="B98" t="s">
        <v>410</v>
      </c>
      <c r="C98" t="s">
        <v>417</v>
      </c>
      <c r="D98" s="33">
        <v>2537520</v>
      </c>
      <c r="E98" s="35">
        <v>2E-3</v>
      </c>
      <c r="F98" s="35">
        <v>3.5000000000000003E-2</v>
      </c>
      <c r="G98" s="35">
        <v>3.3000000000000002E-2</v>
      </c>
      <c r="H98" s="35">
        <v>2.8000000000000001E-2</v>
      </c>
      <c r="I98" s="35">
        <v>2.8000000000000001E-2</v>
      </c>
      <c r="J98" s="36">
        <v>2.8000000000000001E-2</v>
      </c>
      <c r="K98" s="36">
        <v>2.3E-2</v>
      </c>
      <c r="L98" s="7" t="s">
        <v>208</v>
      </c>
      <c r="M98" t="s">
        <v>208</v>
      </c>
      <c r="N98" t="s">
        <v>208</v>
      </c>
      <c r="R98" t="s">
        <v>1172</v>
      </c>
      <c r="S98" t="s">
        <v>1045</v>
      </c>
      <c r="T98" t="s">
        <v>1173</v>
      </c>
      <c r="U98" s="33">
        <v>158170</v>
      </c>
      <c r="V98" s="35">
        <v>0</v>
      </c>
      <c r="W98" s="35">
        <v>5.2999999999999999E-2</v>
      </c>
      <c r="X98" s="35">
        <v>5.2999999999999999E-2</v>
      </c>
      <c r="Y98" s="35">
        <v>5.2999999999999999E-2</v>
      </c>
      <c r="Z98" s="35">
        <v>5.2999999999999999E-2</v>
      </c>
      <c r="AA98" s="36">
        <v>5.2999999999999999E-2</v>
      </c>
      <c r="AB98" s="36">
        <v>5.2999999999999999E-2</v>
      </c>
      <c r="AC98" s="7" t="s">
        <v>208</v>
      </c>
      <c r="AD98" t="s">
        <v>208</v>
      </c>
      <c r="AE98" t="s">
        <v>208</v>
      </c>
    </row>
    <row r="99" spans="1:31" x14ac:dyDescent="0.25">
      <c r="A99" t="s">
        <v>418</v>
      </c>
      <c r="B99" t="s">
        <v>419</v>
      </c>
      <c r="C99" t="s">
        <v>420</v>
      </c>
      <c r="D99" s="33">
        <v>11000000</v>
      </c>
      <c r="E99" s="35">
        <v>3.0000000000000001E-3</v>
      </c>
      <c r="F99" s="35">
        <v>3.5999999999999997E-2</v>
      </c>
      <c r="G99" s="35">
        <v>3.4000000000000002E-2</v>
      </c>
      <c r="H99" s="35">
        <v>3.2000000000000001E-2</v>
      </c>
      <c r="I99" s="35">
        <v>3.1E-2</v>
      </c>
      <c r="J99" s="36">
        <v>3.1E-2</v>
      </c>
      <c r="K99" s="36">
        <v>1.9E-2</v>
      </c>
      <c r="L99" s="7" t="s">
        <v>208</v>
      </c>
      <c r="M99" t="s">
        <v>208</v>
      </c>
      <c r="N99" t="s">
        <v>208</v>
      </c>
      <c r="R99" t="s">
        <v>398</v>
      </c>
      <c r="S99" t="s">
        <v>367</v>
      </c>
      <c r="T99" t="s">
        <v>208</v>
      </c>
      <c r="U99" t="s">
        <v>208</v>
      </c>
      <c r="V99" t="s">
        <v>208</v>
      </c>
      <c r="W99" t="s">
        <v>208</v>
      </c>
      <c r="X99" t="s">
        <v>208</v>
      </c>
      <c r="Y99" t="s">
        <v>208</v>
      </c>
      <c r="Z99" t="s">
        <v>208</v>
      </c>
      <c r="AA99" s="7" t="s">
        <v>208</v>
      </c>
      <c r="AB99" s="36">
        <v>0.01</v>
      </c>
      <c r="AC99" s="36">
        <v>0.01</v>
      </c>
      <c r="AD99" s="35">
        <v>0.01</v>
      </c>
      <c r="AE99" s="35">
        <v>0.01</v>
      </c>
    </row>
    <row r="100" spans="1:31" x14ac:dyDescent="0.25">
      <c r="A100" t="s">
        <v>421</v>
      </c>
      <c r="B100" t="s">
        <v>412</v>
      </c>
      <c r="C100" t="s">
        <v>422</v>
      </c>
      <c r="D100" s="33">
        <v>286770</v>
      </c>
      <c r="E100" s="35">
        <v>3.0000000000000001E-3</v>
      </c>
      <c r="F100" s="35">
        <v>1.7000000000000001E-2</v>
      </c>
      <c r="G100" s="35">
        <v>1.4E-2</v>
      </c>
      <c r="H100" t="s">
        <v>208</v>
      </c>
      <c r="I100" t="s">
        <v>208</v>
      </c>
      <c r="J100" s="7" t="s">
        <v>208</v>
      </c>
      <c r="K100" s="7" t="s">
        <v>208</v>
      </c>
      <c r="L100" s="7" t="s">
        <v>208</v>
      </c>
      <c r="M100" t="s">
        <v>208</v>
      </c>
      <c r="N100" t="s">
        <v>208</v>
      </c>
      <c r="R100" t="s">
        <v>1075</v>
      </c>
      <c r="S100" t="s">
        <v>1027</v>
      </c>
      <c r="T100" t="s">
        <v>1076</v>
      </c>
      <c r="U100" s="33">
        <v>161330</v>
      </c>
      <c r="V100" s="34">
        <v>0</v>
      </c>
      <c r="W100" s="35">
        <v>2.8000000000000001E-2</v>
      </c>
      <c r="X100" s="35">
        <v>2.8000000000000001E-2</v>
      </c>
      <c r="Y100" s="35">
        <v>2.8000000000000001E-2</v>
      </c>
      <c r="Z100" s="35">
        <v>2.8000000000000001E-2</v>
      </c>
      <c r="AA100" s="36">
        <v>2.8000000000000001E-2</v>
      </c>
      <c r="AB100" s="36">
        <v>2.8000000000000001E-2</v>
      </c>
      <c r="AC100" s="36">
        <v>1.4E-2</v>
      </c>
      <c r="AD100" s="35">
        <v>1.4E-2</v>
      </c>
      <c r="AE100" s="35">
        <v>1.4E-2</v>
      </c>
    </row>
    <row r="101" spans="1:31" x14ac:dyDescent="0.25">
      <c r="A101" t="s">
        <v>423</v>
      </c>
      <c r="B101" t="s">
        <v>424</v>
      </c>
      <c r="C101" t="s">
        <v>425</v>
      </c>
      <c r="D101" s="33">
        <v>525000</v>
      </c>
      <c r="E101" s="35">
        <v>1E-3</v>
      </c>
      <c r="F101" s="35">
        <v>1.7000000000000001E-2</v>
      </c>
      <c r="G101" s="35">
        <v>1.6E-2</v>
      </c>
      <c r="H101" s="35">
        <v>1.4E-2</v>
      </c>
      <c r="I101" s="35">
        <v>1.4E-2</v>
      </c>
      <c r="J101" s="36">
        <v>1.0999999999999999E-2</v>
      </c>
      <c r="K101" s="7" t="s">
        <v>208</v>
      </c>
      <c r="L101" s="7" t="s">
        <v>208</v>
      </c>
      <c r="M101" t="s">
        <v>208</v>
      </c>
      <c r="N101" t="s">
        <v>208</v>
      </c>
      <c r="R101" t="s">
        <v>1066</v>
      </c>
      <c r="S101" t="s">
        <v>1021</v>
      </c>
      <c r="T101" t="s">
        <v>1065</v>
      </c>
      <c r="U101" s="33">
        <v>416423</v>
      </c>
      <c r="V101" s="34">
        <v>0</v>
      </c>
      <c r="W101" s="35">
        <v>4.1000000000000002E-2</v>
      </c>
      <c r="X101" s="35">
        <v>4.1000000000000002E-2</v>
      </c>
      <c r="Y101" s="35">
        <v>4.1000000000000002E-2</v>
      </c>
      <c r="Z101" s="35">
        <v>4.1000000000000002E-2</v>
      </c>
      <c r="AA101" s="36">
        <v>4.1000000000000002E-2</v>
      </c>
      <c r="AB101" s="36">
        <v>4.1000000000000002E-2</v>
      </c>
      <c r="AC101" s="7" t="s">
        <v>208</v>
      </c>
      <c r="AD101" t="s">
        <v>208</v>
      </c>
      <c r="AE101" t="s">
        <v>208</v>
      </c>
    </row>
    <row r="102" spans="1:31" x14ac:dyDescent="0.25">
      <c r="A102" t="s">
        <v>353</v>
      </c>
      <c r="B102" t="s">
        <v>412</v>
      </c>
      <c r="C102" t="s">
        <v>426</v>
      </c>
      <c r="D102" s="33">
        <v>373500</v>
      </c>
      <c r="E102" s="35">
        <v>2E-3</v>
      </c>
      <c r="F102" s="35">
        <v>2.5999999999999999E-2</v>
      </c>
      <c r="G102" s="35">
        <v>2.3E-2</v>
      </c>
      <c r="H102" s="35">
        <v>1.7000000000000001E-2</v>
      </c>
      <c r="I102" t="s">
        <v>208</v>
      </c>
      <c r="J102" s="7" t="s">
        <v>208</v>
      </c>
      <c r="K102" s="7" t="s">
        <v>208</v>
      </c>
      <c r="L102" s="7" t="s">
        <v>208</v>
      </c>
      <c r="M102" t="s">
        <v>208</v>
      </c>
      <c r="N102" t="s">
        <v>208</v>
      </c>
      <c r="R102" t="s">
        <v>1257</v>
      </c>
      <c r="S102" t="s">
        <v>1253</v>
      </c>
      <c r="T102" t="s">
        <v>1258</v>
      </c>
      <c r="U102" s="33">
        <v>285050</v>
      </c>
      <c r="V102" s="35">
        <v>1E-3</v>
      </c>
      <c r="W102" s="35">
        <v>1.6E-2</v>
      </c>
      <c r="X102" s="35">
        <v>1.4999999999999999E-2</v>
      </c>
      <c r="Y102" t="s">
        <v>208</v>
      </c>
      <c r="Z102" t="s">
        <v>208</v>
      </c>
      <c r="AA102" s="7" t="s">
        <v>208</v>
      </c>
      <c r="AB102" s="36">
        <v>1.0999999999999999E-2</v>
      </c>
      <c r="AC102" s="7" t="s">
        <v>208</v>
      </c>
      <c r="AD102" t="s">
        <v>208</v>
      </c>
      <c r="AE102" s="35">
        <v>0.01</v>
      </c>
    </row>
    <row r="103" spans="1:31" x14ac:dyDescent="0.25">
      <c r="A103" t="s">
        <v>427</v>
      </c>
      <c r="B103" t="s">
        <v>412</v>
      </c>
      <c r="C103" t="s">
        <v>428</v>
      </c>
      <c r="D103" s="33">
        <v>1200000</v>
      </c>
      <c r="E103" s="34">
        <v>0</v>
      </c>
      <c r="F103" s="35">
        <v>1.4999999999999999E-2</v>
      </c>
      <c r="G103" s="35">
        <v>1.4999999999999999E-2</v>
      </c>
      <c r="H103" t="s">
        <v>208</v>
      </c>
      <c r="I103" t="s">
        <v>208</v>
      </c>
      <c r="J103" s="7" t="s">
        <v>208</v>
      </c>
      <c r="K103" s="7" t="s">
        <v>208</v>
      </c>
      <c r="L103" s="7" t="s">
        <v>208</v>
      </c>
      <c r="M103" t="s">
        <v>208</v>
      </c>
      <c r="N103" t="s">
        <v>208</v>
      </c>
      <c r="R103" t="s">
        <v>573</v>
      </c>
      <c r="S103" t="s">
        <v>527</v>
      </c>
      <c r="T103" t="s">
        <v>208</v>
      </c>
      <c r="U103" t="s">
        <v>208</v>
      </c>
      <c r="V103" t="s">
        <v>208</v>
      </c>
      <c r="W103" t="s">
        <v>208</v>
      </c>
      <c r="X103" t="s">
        <v>208</v>
      </c>
      <c r="Y103" t="s">
        <v>208</v>
      </c>
      <c r="Z103" t="s">
        <v>208</v>
      </c>
      <c r="AA103" s="36">
        <v>2.3E-2</v>
      </c>
      <c r="AB103" s="36">
        <v>2.3E-2</v>
      </c>
      <c r="AC103" s="36">
        <v>2.3E-2</v>
      </c>
      <c r="AD103" s="35">
        <v>2.3E-2</v>
      </c>
      <c r="AE103" s="35">
        <v>2.3E-2</v>
      </c>
    </row>
    <row r="104" spans="1:31" x14ac:dyDescent="0.25">
      <c r="A104" t="s">
        <v>429</v>
      </c>
      <c r="B104" t="s">
        <v>430</v>
      </c>
      <c r="C104" t="s">
        <v>431</v>
      </c>
      <c r="D104" s="33">
        <v>574900</v>
      </c>
      <c r="E104" s="35">
        <v>3.0000000000000001E-3</v>
      </c>
      <c r="F104" s="35">
        <v>5.8999999999999997E-2</v>
      </c>
      <c r="G104" s="35">
        <v>5.6000000000000001E-2</v>
      </c>
      <c r="H104" s="35">
        <v>5.5E-2</v>
      </c>
      <c r="I104" s="35">
        <v>4.9000000000000002E-2</v>
      </c>
      <c r="J104" s="36">
        <v>4.8000000000000001E-2</v>
      </c>
      <c r="K104" s="36">
        <v>3.2000000000000001E-2</v>
      </c>
      <c r="L104" s="36">
        <v>0.02</v>
      </c>
      <c r="M104" t="s">
        <v>208</v>
      </c>
      <c r="N104" t="s">
        <v>208</v>
      </c>
      <c r="R104" t="s">
        <v>573</v>
      </c>
      <c r="S104" t="s">
        <v>527</v>
      </c>
      <c r="T104" t="s">
        <v>208</v>
      </c>
      <c r="U104" t="s">
        <v>208</v>
      </c>
      <c r="V104" t="s">
        <v>208</v>
      </c>
      <c r="W104" t="s">
        <v>208</v>
      </c>
      <c r="X104" t="s">
        <v>208</v>
      </c>
      <c r="Y104" t="s">
        <v>208</v>
      </c>
      <c r="Z104" t="s">
        <v>208</v>
      </c>
      <c r="AA104" s="36">
        <v>2.3E-2</v>
      </c>
      <c r="AB104" s="36">
        <v>2.3E-2</v>
      </c>
      <c r="AC104" s="36">
        <v>2.3E-2</v>
      </c>
      <c r="AD104" s="35">
        <v>2.3E-2</v>
      </c>
      <c r="AE104" s="35">
        <v>2.3E-2</v>
      </c>
    </row>
    <row r="105" spans="1:31" x14ac:dyDescent="0.25">
      <c r="A105" t="s">
        <v>432</v>
      </c>
      <c r="B105" t="s">
        <v>412</v>
      </c>
      <c r="C105" t="s">
        <v>433</v>
      </c>
      <c r="D105" s="33">
        <v>625000</v>
      </c>
      <c r="E105" s="34">
        <v>0</v>
      </c>
      <c r="F105" s="35">
        <v>0.01</v>
      </c>
      <c r="G105" s="35">
        <v>0.01</v>
      </c>
      <c r="H105" t="s">
        <v>208</v>
      </c>
      <c r="I105" t="s">
        <v>208</v>
      </c>
      <c r="J105" s="7" t="s">
        <v>208</v>
      </c>
      <c r="K105" s="7" t="s">
        <v>208</v>
      </c>
      <c r="L105" s="7" t="s">
        <v>208</v>
      </c>
      <c r="M105" t="s">
        <v>208</v>
      </c>
      <c r="N105" t="s">
        <v>208</v>
      </c>
      <c r="R105" t="s">
        <v>249</v>
      </c>
      <c r="S105" t="s">
        <v>250</v>
      </c>
      <c r="T105" t="s">
        <v>208</v>
      </c>
      <c r="U105" t="s">
        <v>208</v>
      </c>
      <c r="V105" t="s">
        <v>208</v>
      </c>
      <c r="W105" t="s">
        <v>208</v>
      </c>
      <c r="X105" t="s">
        <v>208</v>
      </c>
      <c r="Y105" t="s">
        <v>208</v>
      </c>
      <c r="Z105" t="s">
        <v>208</v>
      </c>
      <c r="AA105" s="7" t="s">
        <v>208</v>
      </c>
      <c r="AB105" s="36">
        <v>1.4999999999999999E-2</v>
      </c>
      <c r="AC105" s="7" t="s">
        <v>208</v>
      </c>
      <c r="AD105" t="s">
        <v>208</v>
      </c>
      <c r="AE105" t="s">
        <v>208</v>
      </c>
    </row>
    <row r="106" spans="1:31" x14ac:dyDescent="0.25">
      <c r="A106" t="s">
        <v>386</v>
      </c>
      <c r="B106" t="s">
        <v>434</v>
      </c>
      <c r="C106" t="s">
        <v>435</v>
      </c>
      <c r="D106" s="33">
        <v>1745137</v>
      </c>
      <c r="E106" s="35">
        <v>-3.0000000000000001E-3</v>
      </c>
      <c r="F106" s="35">
        <v>2.7E-2</v>
      </c>
      <c r="G106" s="35">
        <v>0.03</v>
      </c>
      <c r="H106" s="35">
        <v>2.7E-2</v>
      </c>
      <c r="I106" s="35">
        <v>2.7E-2</v>
      </c>
      <c r="J106" s="36">
        <v>2.7E-2</v>
      </c>
      <c r="K106" s="36">
        <v>2.7E-2</v>
      </c>
      <c r="L106" s="36">
        <v>2.3E-2</v>
      </c>
      <c r="M106" s="35">
        <v>2.3E-2</v>
      </c>
      <c r="N106" s="35">
        <v>2.1000000000000001E-2</v>
      </c>
      <c r="R106" t="s">
        <v>608</v>
      </c>
      <c r="S106" t="s">
        <v>591</v>
      </c>
      <c r="T106" t="s">
        <v>609</v>
      </c>
      <c r="U106" s="33">
        <v>880279</v>
      </c>
      <c r="V106" s="35">
        <v>1E-3</v>
      </c>
      <c r="W106" s="35">
        <v>1.2E-2</v>
      </c>
      <c r="X106" s="35">
        <v>1.0999999999999999E-2</v>
      </c>
      <c r="Y106" t="s">
        <v>208</v>
      </c>
      <c r="Z106" t="s">
        <v>208</v>
      </c>
      <c r="AA106" s="7" t="s">
        <v>208</v>
      </c>
      <c r="AB106" s="7" t="s">
        <v>208</v>
      </c>
      <c r="AC106" s="7" t="s">
        <v>208</v>
      </c>
      <c r="AD106" t="s">
        <v>208</v>
      </c>
      <c r="AE106" t="s">
        <v>208</v>
      </c>
    </row>
    <row r="107" spans="1:31" x14ac:dyDescent="0.25">
      <c r="A107" t="s">
        <v>436</v>
      </c>
      <c r="B107" t="s">
        <v>412</v>
      </c>
      <c r="C107" t="s">
        <v>437</v>
      </c>
      <c r="D107" s="33">
        <v>1148027</v>
      </c>
      <c r="E107" t="s">
        <v>288</v>
      </c>
      <c r="F107" s="35">
        <v>1.0999999999999999E-2</v>
      </c>
      <c r="G107" t="s">
        <v>208</v>
      </c>
      <c r="H107" t="s">
        <v>208</v>
      </c>
      <c r="I107" t="s">
        <v>208</v>
      </c>
      <c r="J107" s="7" t="s">
        <v>208</v>
      </c>
      <c r="K107" s="7" t="s">
        <v>208</v>
      </c>
      <c r="L107" s="7" t="s">
        <v>208</v>
      </c>
      <c r="M107" t="s">
        <v>208</v>
      </c>
      <c r="N107" t="s">
        <v>208</v>
      </c>
      <c r="R107" t="s">
        <v>1153</v>
      </c>
      <c r="S107" t="s">
        <v>1027</v>
      </c>
      <c r="T107" t="s">
        <v>1154</v>
      </c>
      <c r="U107" s="33">
        <v>39040</v>
      </c>
      <c r="V107" s="34">
        <v>0</v>
      </c>
      <c r="W107" s="35">
        <v>1.0999999999999999E-2</v>
      </c>
      <c r="X107" s="35">
        <v>1.0999999999999999E-2</v>
      </c>
      <c r="Y107" s="35">
        <v>1.0999999999999999E-2</v>
      </c>
      <c r="Z107" s="35">
        <v>1.0999999999999999E-2</v>
      </c>
      <c r="AA107" s="36">
        <v>1.0999999999999999E-2</v>
      </c>
      <c r="AB107" s="36">
        <v>1.0999999999999999E-2</v>
      </c>
      <c r="AC107" s="36">
        <v>1.0999999999999999E-2</v>
      </c>
      <c r="AD107" t="s">
        <v>208</v>
      </c>
      <c r="AE107" s="35">
        <v>1.0999999999999999E-2</v>
      </c>
    </row>
    <row r="108" spans="1:31" x14ac:dyDescent="0.25">
      <c r="A108" t="s">
        <v>438</v>
      </c>
      <c r="B108" t="s">
        <v>430</v>
      </c>
      <c r="C108" t="s">
        <v>439</v>
      </c>
      <c r="D108" s="33">
        <v>943187</v>
      </c>
      <c r="E108" s="35">
        <v>4.0000000000000001E-3</v>
      </c>
      <c r="F108" s="35">
        <v>1.4999999999999999E-2</v>
      </c>
      <c r="G108" s="35">
        <v>0.01</v>
      </c>
      <c r="H108" t="s">
        <v>208</v>
      </c>
      <c r="I108" t="s">
        <v>208</v>
      </c>
      <c r="J108" s="7" t="s">
        <v>208</v>
      </c>
      <c r="K108" s="7" t="s">
        <v>208</v>
      </c>
      <c r="L108" s="7" t="s">
        <v>208</v>
      </c>
      <c r="M108" t="s">
        <v>208</v>
      </c>
      <c r="N108" t="s">
        <v>208</v>
      </c>
      <c r="R108" t="s">
        <v>940</v>
      </c>
      <c r="S108" t="s">
        <v>914</v>
      </c>
      <c r="T108" t="s">
        <v>208</v>
      </c>
      <c r="U108" t="s">
        <v>208</v>
      </c>
      <c r="V108" t="s">
        <v>208</v>
      </c>
      <c r="W108" t="s">
        <v>208</v>
      </c>
      <c r="X108" t="s">
        <v>208</v>
      </c>
      <c r="Y108" t="s">
        <v>208</v>
      </c>
      <c r="Z108" s="35">
        <v>1.6E-2</v>
      </c>
      <c r="AA108" s="36">
        <v>1.6E-2</v>
      </c>
      <c r="AB108" s="7" t="s">
        <v>208</v>
      </c>
      <c r="AC108" s="7" t="s">
        <v>208</v>
      </c>
      <c r="AD108" t="s">
        <v>208</v>
      </c>
      <c r="AE108" t="s">
        <v>208</v>
      </c>
    </row>
    <row r="109" spans="1:31" x14ac:dyDescent="0.25">
      <c r="A109" t="s">
        <v>440</v>
      </c>
      <c r="B109" t="s">
        <v>430</v>
      </c>
      <c r="C109" t="s">
        <v>441</v>
      </c>
      <c r="D109" s="33">
        <v>237772</v>
      </c>
      <c r="E109" t="s">
        <v>288</v>
      </c>
      <c r="F109" s="35">
        <v>2.4E-2</v>
      </c>
      <c r="G109" t="s">
        <v>208</v>
      </c>
      <c r="H109" t="s">
        <v>208</v>
      </c>
      <c r="I109" t="s">
        <v>208</v>
      </c>
      <c r="J109" s="7" t="s">
        <v>208</v>
      </c>
      <c r="K109" s="7" t="s">
        <v>208</v>
      </c>
      <c r="L109" s="7" t="s">
        <v>208</v>
      </c>
      <c r="M109" t="s">
        <v>208</v>
      </c>
      <c r="N109" t="s">
        <v>208</v>
      </c>
      <c r="R109" t="s">
        <v>1292</v>
      </c>
      <c r="S109" t="s">
        <v>1293</v>
      </c>
      <c r="T109" t="s">
        <v>621</v>
      </c>
      <c r="U109" s="33">
        <v>1132935</v>
      </c>
      <c r="V109" s="34">
        <v>0</v>
      </c>
      <c r="W109" s="35">
        <v>5.1999999999999998E-2</v>
      </c>
      <c r="X109" s="35">
        <v>5.1999999999999998E-2</v>
      </c>
      <c r="Y109" s="35">
        <v>0.05</v>
      </c>
      <c r="Z109" s="35">
        <v>0.05</v>
      </c>
      <c r="AA109" s="36">
        <v>0.05</v>
      </c>
      <c r="AB109" s="36">
        <v>0.05</v>
      </c>
      <c r="AC109" s="36">
        <v>0.05</v>
      </c>
      <c r="AD109" s="35">
        <v>0.05</v>
      </c>
      <c r="AE109" s="35">
        <v>0.05</v>
      </c>
    </row>
    <row r="110" spans="1:31" x14ac:dyDescent="0.25">
      <c r="A110" t="s">
        <v>442</v>
      </c>
      <c r="B110" t="s">
        <v>430</v>
      </c>
      <c r="C110" t="s">
        <v>443</v>
      </c>
      <c r="D110" s="33">
        <v>329287</v>
      </c>
      <c r="E110" s="34">
        <v>0</v>
      </c>
      <c r="F110" s="35">
        <v>1.6E-2</v>
      </c>
      <c r="G110" s="35">
        <v>1.6E-2</v>
      </c>
      <c r="H110" s="35">
        <v>2.5000000000000001E-2</v>
      </c>
      <c r="I110" s="35">
        <v>2.5000000000000001E-2</v>
      </c>
      <c r="J110" s="7" t="s">
        <v>208</v>
      </c>
      <c r="K110" s="7" t="s">
        <v>208</v>
      </c>
      <c r="L110" s="7" t="s">
        <v>208</v>
      </c>
      <c r="M110" t="s">
        <v>208</v>
      </c>
      <c r="N110" t="s">
        <v>208</v>
      </c>
      <c r="R110" t="s">
        <v>820</v>
      </c>
      <c r="S110" t="s">
        <v>821</v>
      </c>
      <c r="T110" t="s">
        <v>822</v>
      </c>
      <c r="U110" s="33">
        <v>2611362</v>
      </c>
      <c r="V110" s="35">
        <v>4.0000000000000001E-3</v>
      </c>
      <c r="W110" s="35">
        <v>2.3E-2</v>
      </c>
      <c r="X110" s="35">
        <v>1.9E-2</v>
      </c>
      <c r="Y110" s="35">
        <v>2.1999999999999999E-2</v>
      </c>
      <c r="Z110" s="35">
        <v>0.02</v>
      </c>
      <c r="AA110" s="36">
        <v>0.02</v>
      </c>
      <c r="AB110" s="36">
        <v>2.7E-2</v>
      </c>
      <c r="AC110" s="36">
        <v>2.3E-2</v>
      </c>
      <c r="AD110" s="35">
        <v>2.3E-2</v>
      </c>
      <c r="AE110" s="35">
        <v>2.3E-2</v>
      </c>
    </row>
    <row r="111" spans="1:31" x14ac:dyDescent="0.25">
      <c r="A111" t="s">
        <v>444</v>
      </c>
      <c r="B111" t="s">
        <v>410</v>
      </c>
      <c r="C111" t="s">
        <v>445</v>
      </c>
      <c r="D111" s="33">
        <v>3762318</v>
      </c>
      <c r="E111" s="34">
        <v>0</v>
      </c>
      <c r="F111" s="35">
        <v>3.4000000000000002E-2</v>
      </c>
      <c r="G111" s="35">
        <v>3.4000000000000002E-2</v>
      </c>
      <c r="H111" s="35">
        <v>3.4000000000000002E-2</v>
      </c>
      <c r="I111" s="35">
        <v>3.4000000000000002E-2</v>
      </c>
      <c r="J111" s="36">
        <v>3.4000000000000002E-2</v>
      </c>
      <c r="K111" s="36">
        <v>3.4000000000000002E-2</v>
      </c>
      <c r="L111" s="36">
        <v>3.4000000000000002E-2</v>
      </c>
      <c r="M111" s="35">
        <v>3.4000000000000002E-2</v>
      </c>
      <c r="N111" t="s">
        <v>208</v>
      </c>
      <c r="R111" t="s">
        <v>835</v>
      </c>
      <c r="S111" t="s">
        <v>836</v>
      </c>
      <c r="T111" t="s">
        <v>837</v>
      </c>
      <c r="U111" s="33">
        <v>135306</v>
      </c>
      <c r="V111" s="34">
        <v>0</v>
      </c>
      <c r="W111" s="35">
        <v>0.01</v>
      </c>
      <c r="X111" s="35">
        <v>0.01</v>
      </c>
      <c r="Y111" s="35">
        <v>1.0999999999999999E-2</v>
      </c>
      <c r="Z111" s="35">
        <v>1.0999999999999999E-2</v>
      </c>
      <c r="AA111" s="36">
        <v>1.0999999999999999E-2</v>
      </c>
      <c r="AB111" s="36">
        <v>1.0999999999999999E-2</v>
      </c>
      <c r="AC111" s="36">
        <v>1.0999999999999999E-2</v>
      </c>
      <c r="AD111" s="35">
        <v>1.0999999999999999E-2</v>
      </c>
      <c r="AE111" s="35">
        <v>1.0999999999999999E-2</v>
      </c>
    </row>
    <row r="112" spans="1:31" x14ac:dyDescent="0.25">
      <c r="A112" t="s">
        <v>446</v>
      </c>
      <c r="B112" t="s">
        <v>447</v>
      </c>
      <c r="C112" t="s">
        <v>448</v>
      </c>
      <c r="D112" s="33">
        <v>594842</v>
      </c>
      <c r="E112" s="35">
        <v>1E-3</v>
      </c>
      <c r="F112" s="35">
        <v>2.4E-2</v>
      </c>
      <c r="G112" s="35">
        <v>2.4E-2</v>
      </c>
      <c r="H112" t="s">
        <v>208</v>
      </c>
      <c r="I112" t="s">
        <v>208</v>
      </c>
      <c r="J112" s="7" t="s">
        <v>208</v>
      </c>
      <c r="K112" s="7" t="s">
        <v>208</v>
      </c>
      <c r="L112" s="7" t="s">
        <v>208</v>
      </c>
      <c r="M112" t="s">
        <v>208</v>
      </c>
      <c r="N112" t="s">
        <v>208</v>
      </c>
      <c r="R112" t="s">
        <v>817</v>
      </c>
      <c r="S112" t="s">
        <v>783</v>
      </c>
      <c r="T112" t="s">
        <v>208</v>
      </c>
      <c r="U112" t="s">
        <v>208</v>
      </c>
      <c r="V112" t="s">
        <v>208</v>
      </c>
      <c r="W112" t="s">
        <v>208</v>
      </c>
      <c r="X112" t="s">
        <v>208</v>
      </c>
      <c r="Y112" t="s">
        <v>208</v>
      </c>
      <c r="Z112" s="35">
        <v>1.0999999999999999E-2</v>
      </c>
      <c r="AA112" s="36">
        <v>1.0999999999999999E-2</v>
      </c>
      <c r="AB112" s="36">
        <v>1.0999999999999999E-2</v>
      </c>
      <c r="AC112" s="36">
        <v>1.0999999999999999E-2</v>
      </c>
      <c r="AD112" s="35">
        <v>0.01</v>
      </c>
      <c r="AE112" s="35">
        <v>0.01</v>
      </c>
    </row>
    <row r="113" spans="1:31" x14ac:dyDescent="0.25">
      <c r="A113" t="s">
        <v>449</v>
      </c>
      <c r="B113" t="s">
        <v>450</v>
      </c>
      <c r="C113" t="s">
        <v>451</v>
      </c>
      <c r="D113" s="33">
        <v>759983</v>
      </c>
      <c r="E113" s="35">
        <v>4.0000000000000001E-3</v>
      </c>
      <c r="F113" s="35">
        <v>1.6E-2</v>
      </c>
      <c r="G113" s="35">
        <v>1.2999999999999999E-2</v>
      </c>
      <c r="H113" s="35">
        <v>1.2E-2</v>
      </c>
      <c r="I113" s="35">
        <v>1.2E-2</v>
      </c>
      <c r="J113" s="36">
        <v>1.2E-2</v>
      </c>
      <c r="K113" s="7" t="s">
        <v>208</v>
      </c>
      <c r="L113" s="7" t="s">
        <v>208</v>
      </c>
      <c r="M113" t="s">
        <v>208</v>
      </c>
      <c r="N113" t="s">
        <v>208</v>
      </c>
      <c r="R113" t="s">
        <v>629</v>
      </c>
      <c r="S113" t="s">
        <v>589</v>
      </c>
      <c r="T113" t="s">
        <v>630</v>
      </c>
      <c r="U113" s="33">
        <v>6361166</v>
      </c>
      <c r="V113" t="s">
        <v>208</v>
      </c>
      <c r="W113" t="s">
        <v>208</v>
      </c>
      <c r="X113" t="s">
        <v>208</v>
      </c>
      <c r="Y113" t="s">
        <v>208</v>
      </c>
      <c r="Z113" s="35">
        <v>0.05</v>
      </c>
      <c r="AA113" s="36">
        <v>0.05</v>
      </c>
      <c r="AB113" s="36">
        <v>5.0999999999999997E-2</v>
      </c>
      <c r="AC113" s="36">
        <v>5.2999999999999999E-2</v>
      </c>
      <c r="AD113" s="35">
        <v>5.2999999999999999E-2</v>
      </c>
      <c r="AE113" s="35">
        <v>5.6000000000000001E-2</v>
      </c>
    </row>
    <row r="114" spans="1:31" x14ac:dyDescent="0.25">
      <c r="A114" t="s">
        <v>452</v>
      </c>
      <c r="B114" t="s">
        <v>412</v>
      </c>
      <c r="C114" t="s">
        <v>453</v>
      </c>
      <c r="D114" s="33">
        <v>362947</v>
      </c>
      <c r="E114" t="s">
        <v>288</v>
      </c>
      <c r="F114" s="35">
        <v>0.01</v>
      </c>
      <c r="G114" t="s">
        <v>208</v>
      </c>
      <c r="H114" t="s">
        <v>208</v>
      </c>
      <c r="I114" t="s">
        <v>208</v>
      </c>
      <c r="J114" s="7" t="s">
        <v>208</v>
      </c>
      <c r="K114" s="7" t="s">
        <v>208</v>
      </c>
      <c r="L114" s="7" t="s">
        <v>208</v>
      </c>
      <c r="M114" t="s">
        <v>208</v>
      </c>
      <c r="N114" t="s">
        <v>208</v>
      </c>
      <c r="R114" t="s">
        <v>1059</v>
      </c>
      <c r="S114" t="s">
        <v>1021</v>
      </c>
      <c r="T114" t="s">
        <v>761</v>
      </c>
      <c r="U114" s="33">
        <v>157120</v>
      </c>
      <c r="V114" s="34">
        <v>0</v>
      </c>
      <c r="W114" s="35">
        <v>1.0999999999999999E-2</v>
      </c>
      <c r="X114" s="35">
        <v>1.0999999999999999E-2</v>
      </c>
      <c r="Y114" t="s">
        <v>208</v>
      </c>
      <c r="Z114" s="35">
        <v>1.0999999999999999E-2</v>
      </c>
      <c r="AA114" s="36">
        <v>1.0999999999999999E-2</v>
      </c>
      <c r="AB114" s="7" t="s">
        <v>208</v>
      </c>
      <c r="AC114" s="7" t="s">
        <v>208</v>
      </c>
      <c r="AD114" t="s">
        <v>208</v>
      </c>
      <c r="AE114" t="s">
        <v>208</v>
      </c>
    </row>
    <row r="115" spans="1:31" x14ac:dyDescent="0.25">
      <c r="A115" t="s">
        <v>454</v>
      </c>
      <c r="B115" t="s">
        <v>455</v>
      </c>
      <c r="C115" t="s">
        <v>456</v>
      </c>
      <c r="D115" s="33">
        <v>2441684</v>
      </c>
      <c r="E115" s="34">
        <v>0</v>
      </c>
      <c r="F115" s="35">
        <v>1.4E-2</v>
      </c>
      <c r="G115" s="35">
        <v>1.4E-2</v>
      </c>
      <c r="H115" s="35">
        <v>1.4E-2</v>
      </c>
      <c r="I115" s="35">
        <v>1.2E-2</v>
      </c>
      <c r="J115" s="36">
        <v>1.0999999999999999E-2</v>
      </c>
      <c r="K115" s="36">
        <v>1.0999999999999999E-2</v>
      </c>
      <c r="L115" s="7" t="s">
        <v>208</v>
      </c>
      <c r="M115" t="s">
        <v>208</v>
      </c>
      <c r="N115" t="s">
        <v>208</v>
      </c>
      <c r="R115" t="s">
        <v>852</v>
      </c>
      <c r="S115" t="s">
        <v>853</v>
      </c>
      <c r="T115" t="s">
        <v>854</v>
      </c>
      <c r="U115" s="33">
        <v>96565</v>
      </c>
      <c r="V115" s="34">
        <v>0</v>
      </c>
      <c r="W115" s="35">
        <v>1.4999999999999999E-2</v>
      </c>
      <c r="X115" s="35">
        <v>1.4999999999999999E-2</v>
      </c>
      <c r="Y115" s="35">
        <v>1.6E-2</v>
      </c>
      <c r="Z115" s="35">
        <v>1.6E-2</v>
      </c>
      <c r="AA115" s="36">
        <v>1.6E-2</v>
      </c>
      <c r="AB115" s="36">
        <v>1.6E-2</v>
      </c>
      <c r="AC115" s="36">
        <v>1.6E-2</v>
      </c>
      <c r="AD115" s="35">
        <v>1.6E-2</v>
      </c>
      <c r="AE115" t="s">
        <v>208</v>
      </c>
    </row>
    <row r="116" spans="1:31" x14ac:dyDescent="0.25">
      <c r="A116" t="s">
        <v>457</v>
      </c>
      <c r="B116" t="s">
        <v>455</v>
      </c>
      <c r="C116" t="s">
        <v>458</v>
      </c>
      <c r="D116" s="33">
        <v>1078000</v>
      </c>
      <c r="E116" s="34">
        <v>0</v>
      </c>
      <c r="F116" s="35">
        <v>1.4999999999999999E-2</v>
      </c>
      <c r="G116" s="35">
        <v>1.4999999999999999E-2</v>
      </c>
      <c r="H116" s="35">
        <v>1.4999999999999999E-2</v>
      </c>
      <c r="I116" s="35">
        <v>1.6E-2</v>
      </c>
      <c r="J116" s="36">
        <v>1.6E-2</v>
      </c>
      <c r="K116" s="36">
        <v>1.6E-2</v>
      </c>
      <c r="L116" s="36">
        <v>1.9E-2</v>
      </c>
      <c r="M116" s="35">
        <v>4.5999999999999999E-2</v>
      </c>
      <c r="N116" s="35">
        <v>4.5999999999999999E-2</v>
      </c>
      <c r="R116" t="s">
        <v>1350</v>
      </c>
      <c r="S116" t="s">
        <v>1293</v>
      </c>
      <c r="T116" t="s">
        <v>1351</v>
      </c>
      <c r="U116" s="33">
        <v>53209</v>
      </c>
      <c r="V116" s="34">
        <v>0</v>
      </c>
      <c r="W116" s="35">
        <v>0.03</v>
      </c>
      <c r="X116" s="35">
        <v>0.03</v>
      </c>
      <c r="Y116" s="35">
        <v>0.03</v>
      </c>
      <c r="Z116" s="35">
        <v>2.5000000000000001E-2</v>
      </c>
      <c r="AA116" s="36">
        <v>2.5000000000000001E-2</v>
      </c>
      <c r="AB116" s="36">
        <v>2.5000000000000001E-2</v>
      </c>
      <c r="AC116" s="36">
        <v>2.5000000000000001E-2</v>
      </c>
      <c r="AD116" s="35">
        <v>2.5000000000000001E-2</v>
      </c>
      <c r="AE116" s="35">
        <v>2.5000000000000001E-2</v>
      </c>
    </row>
    <row r="117" spans="1:31" x14ac:dyDescent="0.25">
      <c r="A117" t="s">
        <v>459</v>
      </c>
      <c r="B117" t="s">
        <v>455</v>
      </c>
      <c r="C117" t="s">
        <v>460</v>
      </c>
      <c r="D117" s="33">
        <v>987939</v>
      </c>
      <c r="E117" t="s">
        <v>288</v>
      </c>
      <c r="F117" s="35">
        <v>8.7999999999999995E-2</v>
      </c>
      <c r="G117" t="s">
        <v>208</v>
      </c>
      <c r="H117" s="35">
        <v>8.7999999999999995E-2</v>
      </c>
      <c r="I117" t="s">
        <v>208</v>
      </c>
      <c r="J117" s="36">
        <v>8.6999999999999994E-2</v>
      </c>
      <c r="K117" s="7" t="s">
        <v>208</v>
      </c>
      <c r="L117" s="36">
        <v>8.5999999999999993E-2</v>
      </c>
      <c r="M117" t="s">
        <v>208</v>
      </c>
      <c r="N117" s="35">
        <v>8.3000000000000004E-2</v>
      </c>
      <c r="R117" t="s">
        <v>1217</v>
      </c>
      <c r="S117" t="s">
        <v>1021</v>
      </c>
      <c r="T117" t="s">
        <v>1218</v>
      </c>
      <c r="U117" s="33">
        <v>107890</v>
      </c>
      <c r="V117" s="34">
        <v>0</v>
      </c>
      <c r="W117" s="35">
        <v>1.7999999999999999E-2</v>
      </c>
      <c r="X117" s="35">
        <v>1.7999999999999999E-2</v>
      </c>
      <c r="Y117" s="35">
        <v>1.7999999999999999E-2</v>
      </c>
      <c r="Z117" t="s">
        <v>208</v>
      </c>
      <c r="AA117" s="36">
        <v>1.7999999999999999E-2</v>
      </c>
      <c r="AB117" s="7" t="s">
        <v>208</v>
      </c>
      <c r="AC117" s="7" t="s">
        <v>208</v>
      </c>
      <c r="AD117" t="s">
        <v>208</v>
      </c>
      <c r="AE117" t="s">
        <v>208</v>
      </c>
    </row>
    <row r="118" spans="1:31" x14ac:dyDescent="0.25">
      <c r="A118" t="s">
        <v>461</v>
      </c>
      <c r="B118" t="s">
        <v>410</v>
      </c>
      <c r="C118" t="s">
        <v>208</v>
      </c>
      <c r="D118" t="s">
        <v>208</v>
      </c>
      <c r="E118" t="s">
        <v>208</v>
      </c>
      <c r="F118" t="s">
        <v>208</v>
      </c>
      <c r="G118" t="s">
        <v>208</v>
      </c>
      <c r="H118" s="35">
        <v>1.0999999999999999E-2</v>
      </c>
      <c r="I118" s="35">
        <v>1.0999999999999999E-2</v>
      </c>
      <c r="J118" s="36">
        <v>1.0999999999999999E-2</v>
      </c>
      <c r="K118" s="36">
        <v>0.01</v>
      </c>
      <c r="L118" s="7" t="s">
        <v>208</v>
      </c>
      <c r="M118" t="s">
        <v>208</v>
      </c>
      <c r="N118" t="s">
        <v>208</v>
      </c>
      <c r="R118" t="s">
        <v>570</v>
      </c>
      <c r="S118" t="s">
        <v>571</v>
      </c>
      <c r="T118" t="s">
        <v>208</v>
      </c>
      <c r="U118" t="s">
        <v>208</v>
      </c>
      <c r="V118" t="s">
        <v>255</v>
      </c>
      <c r="W118" t="s">
        <v>208</v>
      </c>
      <c r="X118" s="35">
        <v>3.7999999999999999E-2</v>
      </c>
      <c r="Y118" s="35">
        <v>5.3999999999999999E-2</v>
      </c>
      <c r="Z118" s="35">
        <v>6.4000000000000001E-2</v>
      </c>
      <c r="AA118" s="36">
        <v>6.9000000000000006E-2</v>
      </c>
      <c r="AB118" s="36">
        <v>7.1999999999999995E-2</v>
      </c>
      <c r="AC118" s="36">
        <v>7.1999999999999995E-2</v>
      </c>
      <c r="AD118" s="35">
        <v>7.1999999999999995E-2</v>
      </c>
      <c r="AE118" s="35">
        <v>7.1999999999999995E-2</v>
      </c>
    </row>
    <row r="119" spans="1:31" x14ac:dyDescent="0.25">
      <c r="A119" t="s">
        <v>462</v>
      </c>
      <c r="B119" t="s">
        <v>410</v>
      </c>
      <c r="C119" t="s">
        <v>208</v>
      </c>
      <c r="D119" t="s">
        <v>208</v>
      </c>
      <c r="E119" t="s">
        <v>208</v>
      </c>
      <c r="F119" t="s">
        <v>208</v>
      </c>
      <c r="G119" t="s">
        <v>208</v>
      </c>
      <c r="H119" t="s">
        <v>208</v>
      </c>
      <c r="I119" t="s">
        <v>208</v>
      </c>
      <c r="J119" s="36">
        <v>1.6E-2</v>
      </c>
      <c r="K119" s="36">
        <v>1.6E-2</v>
      </c>
      <c r="L119" s="36">
        <v>1.6E-2</v>
      </c>
      <c r="M119" s="35">
        <v>1.4999999999999999E-2</v>
      </c>
      <c r="N119" s="35">
        <v>1.4999999999999999E-2</v>
      </c>
      <c r="R119" t="s">
        <v>570</v>
      </c>
      <c r="S119" t="s">
        <v>515</v>
      </c>
      <c r="T119" t="s">
        <v>208</v>
      </c>
      <c r="U119" t="s">
        <v>208</v>
      </c>
      <c r="V119" t="s">
        <v>255</v>
      </c>
      <c r="W119" t="s">
        <v>208</v>
      </c>
      <c r="X119" s="35">
        <v>3.7999999999999999E-2</v>
      </c>
      <c r="Y119" s="35">
        <v>5.3999999999999999E-2</v>
      </c>
      <c r="Z119" s="35">
        <v>6.4000000000000001E-2</v>
      </c>
      <c r="AA119" s="36">
        <v>6.9000000000000006E-2</v>
      </c>
      <c r="AB119" s="36">
        <v>7.1999999999999995E-2</v>
      </c>
      <c r="AC119" s="7" t="s">
        <v>208</v>
      </c>
      <c r="AD119" t="s">
        <v>208</v>
      </c>
      <c r="AE119" t="s">
        <v>208</v>
      </c>
    </row>
    <row r="120" spans="1:31" x14ac:dyDescent="0.25">
      <c r="A120" t="s">
        <v>463</v>
      </c>
      <c r="B120" t="s">
        <v>430</v>
      </c>
      <c r="C120" t="s">
        <v>208</v>
      </c>
      <c r="D120" t="s">
        <v>208</v>
      </c>
      <c r="E120" t="s">
        <v>208</v>
      </c>
      <c r="F120" t="s">
        <v>208</v>
      </c>
      <c r="G120" t="s">
        <v>208</v>
      </c>
      <c r="H120" t="s">
        <v>208</v>
      </c>
      <c r="I120" t="s">
        <v>208</v>
      </c>
      <c r="J120" s="36">
        <v>1.2E-2</v>
      </c>
      <c r="K120" s="7" t="s">
        <v>208</v>
      </c>
      <c r="L120" s="7" t="s">
        <v>208</v>
      </c>
      <c r="M120" t="s">
        <v>208</v>
      </c>
      <c r="N120" t="s">
        <v>208</v>
      </c>
      <c r="R120" t="s">
        <v>1083</v>
      </c>
      <c r="S120" t="s">
        <v>1021</v>
      </c>
      <c r="T120" t="s">
        <v>1084</v>
      </c>
      <c r="U120" s="33">
        <v>500570</v>
      </c>
      <c r="V120" s="34">
        <v>0</v>
      </c>
      <c r="W120" s="35">
        <v>4.2000000000000003E-2</v>
      </c>
      <c r="X120" s="35">
        <v>4.2000000000000003E-2</v>
      </c>
      <c r="Y120" s="35">
        <v>4.2000000000000003E-2</v>
      </c>
      <c r="Z120" s="35">
        <v>4.2000000000000003E-2</v>
      </c>
      <c r="AA120" s="36">
        <v>4.2000000000000003E-2</v>
      </c>
      <c r="AB120" s="36">
        <v>4.2000000000000003E-2</v>
      </c>
      <c r="AC120" s="7" t="s">
        <v>208</v>
      </c>
      <c r="AD120" t="s">
        <v>208</v>
      </c>
      <c r="AE120" t="s">
        <v>208</v>
      </c>
    </row>
    <row r="121" spans="1:31" s="2" customFormat="1" x14ac:dyDescent="0.25">
      <c r="J121" s="38"/>
      <c r="K121" s="38"/>
      <c r="L121" s="38"/>
      <c r="R121" t="s">
        <v>773</v>
      </c>
      <c r="S121" t="s">
        <v>713</v>
      </c>
      <c r="T121" t="s">
        <v>208</v>
      </c>
      <c r="U121" t="s">
        <v>208</v>
      </c>
      <c r="V121" t="s">
        <v>208</v>
      </c>
      <c r="W121" t="s">
        <v>208</v>
      </c>
      <c r="X121" t="s">
        <v>208</v>
      </c>
      <c r="Y121" t="s">
        <v>208</v>
      </c>
      <c r="Z121" s="35">
        <v>1.2999999999999999E-2</v>
      </c>
      <c r="AA121" s="36">
        <v>3.1E-2</v>
      </c>
      <c r="AB121" s="36">
        <v>3.1E-2</v>
      </c>
      <c r="AC121" s="36">
        <v>3.1E-2</v>
      </c>
      <c r="AD121" s="35">
        <v>3.1E-2</v>
      </c>
      <c r="AE121" s="35">
        <v>3.1E-2</v>
      </c>
    </row>
    <row r="122" spans="1:31" x14ac:dyDescent="0.25">
      <c r="A122" s="16" t="s">
        <v>464</v>
      </c>
      <c r="B122" t="s">
        <v>465</v>
      </c>
      <c r="C122" t="s">
        <v>466</v>
      </c>
      <c r="D122" s="33">
        <v>2400100</v>
      </c>
      <c r="E122" s="35">
        <v>0</v>
      </c>
      <c r="F122" s="35">
        <v>1.7999999999999999E-2</v>
      </c>
      <c r="G122" s="35">
        <v>1.7999999999999999E-2</v>
      </c>
      <c r="H122" s="35">
        <v>1.7000000000000001E-2</v>
      </c>
      <c r="I122" s="35">
        <v>1.7000000000000001E-2</v>
      </c>
      <c r="J122" s="35">
        <v>1.7000000000000001E-2</v>
      </c>
      <c r="K122" s="36">
        <v>1.7000000000000001E-2</v>
      </c>
      <c r="L122" s="36">
        <v>1.7000000000000001E-2</v>
      </c>
      <c r="M122" s="36">
        <v>1.7000000000000001E-2</v>
      </c>
      <c r="N122" s="35">
        <v>1.6E-2</v>
      </c>
      <c r="R122" t="s">
        <v>1348</v>
      </c>
      <c r="S122" t="s">
        <v>1293</v>
      </c>
      <c r="T122" t="s">
        <v>1349</v>
      </c>
      <c r="U122" s="33">
        <v>312014</v>
      </c>
      <c r="V122" t="s">
        <v>288</v>
      </c>
      <c r="W122" s="35">
        <v>5.1999999999999998E-2</v>
      </c>
      <c r="X122" t="s">
        <v>208</v>
      </c>
      <c r="Y122" t="s">
        <v>208</v>
      </c>
      <c r="Z122" s="35">
        <v>0.05</v>
      </c>
      <c r="AA122" s="36">
        <v>0.05</v>
      </c>
      <c r="AB122" s="36">
        <v>0.05</v>
      </c>
      <c r="AC122" s="36">
        <v>0.05</v>
      </c>
      <c r="AD122" t="s">
        <v>208</v>
      </c>
      <c r="AE122" s="35">
        <v>0.05</v>
      </c>
    </row>
    <row r="123" spans="1:31" x14ac:dyDescent="0.25">
      <c r="A123" t="s">
        <v>364</v>
      </c>
      <c r="B123" t="s">
        <v>467</v>
      </c>
      <c r="C123" t="s">
        <v>468</v>
      </c>
      <c r="D123" s="33">
        <v>3000000</v>
      </c>
      <c r="E123" s="34">
        <v>0</v>
      </c>
      <c r="F123" s="35">
        <v>1.0999999999999999E-2</v>
      </c>
      <c r="G123" s="35">
        <v>1.0999999999999999E-2</v>
      </c>
      <c r="H123" s="35">
        <v>1.0999999999999999E-2</v>
      </c>
      <c r="I123" t="s">
        <v>208</v>
      </c>
      <c r="J123" s="7" t="s">
        <v>208</v>
      </c>
      <c r="K123" s="7" t="s">
        <v>208</v>
      </c>
      <c r="L123" s="7" t="s">
        <v>208</v>
      </c>
      <c r="M123" t="s">
        <v>208</v>
      </c>
      <c r="N123" t="s">
        <v>208</v>
      </c>
      <c r="R123" t="s">
        <v>272</v>
      </c>
      <c r="S123" t="s">
        <v>273</v>
      </c>
      <c r="T123" t="s">
        <v>274</v>
      </c>
      <c r="U123" s="33">
        <v>3975000</v>
      </c>
      <c r="V123" s="34">
        <v>0</v>
      </c>
      <c r="W123" s="35">
        <v>5.5E-2</v>
      </c>
      <c r="X123" s="35">
        <v>5.5E-2</v>
      </c>
      <c r="Y123" s="35">
        <v>5.5E-2</v>
      </c>
      <c r="Z123" s="35">
        <v>5.5E-2</v>
      </c>
      <c r="AA123" s="36">
        <v>5.5E-2</v>
      </c>
      <c r="AB123" s="36">
        <v>5.5E-2</v>
      </c>
      <c r="AC123" s="36">
        <v>5.5E-2</v>
      </c>
      <c r="AD123" s="35">
        <v>5.5E-2</v>
      </c>
      <c r="AE123" s="35">
        <v>5.5E-2</v>
      </c>
    </row>
    <row r="124" spans="1:31" x14ac:dyDescent="0.25">
      <c r="A124" t="s">
        <v>469</v>
      </c>
      <c r="B124" t="s">
        <v>470</v>
      </c>
      <c r="C124" t="s">
        <v>471</v>
      </c>
      <c r="D124" s="33">
        <v>1400083</v>
      </c>
      <c r="E124" s="34">
        <v>0</v>
      </c>
      <c r="F124" s="35">
        <v>1.0999999999999999E-2</v>
      </c>
      <c r="G124" s="35">
        <v>1.0999999999999999E-2</v>
      </c>
      <c r="H124" t="s">
        <v>208</v>
      </c>
      <c r="I124" t="s">
        <v>208</v>
      </c>
      <c r="J124" s="7" t="s">
        <v>208</v>
      </c>
      <c r="K124" s="7" t="s">
        <v>208</v>
      </c>
      <c r="L124" s="7" t="s">
        <v>208</v>
      </c>
      <c r="M124" t="s">
        <v>208</v>
      </c>
      <c r="N124" t="s">
        <v>208</v>
      </c>
      <c r="R124" t="s">
        <v>874</v>
      </c>
      <c r="S124" t="s">
        <v>875</v>
      </c>
      <c r="T124" t="s">
        <v>426</v>
      </c>
      <c r="U124" s="33">
        <v>1773906</v>
      </c>
      <c r="V124" s="34">
        <v>0</v>
      </c>
      <c r="W124" s="35">
        <v>0.01</v>
      </c>
      <c r="X124" s="35">
        <v>0.01</v>
      </c>
      <c r="Y124" s="35">
        <v>0.01</v>
      </c>
      <c r="Z124" s="35">
        <v>0.01</v>
      </c>
      <c r="AA124" s="36">
        <v>0.01</v>
      </c>
      <c r="AB124" s="36">
        <v>0.01</v>
      </c>
      <c r="AC124" s="7" t="s">
        <v>208</v>
      </c>
      <c r="AD124" t="s">
        <v>208</v>
      </c>
      <c r="AE124" t="s">
        <v>208</v>
      </c>
    </row>
    <row r="125" spans="1:31" x14ac:dyDescent="0.25">
      <c r="A125" t="s">
        <v>472</v>
      </c>
      <c r="B125" t="s">
        <v>470</v>
      </c>
      <c r="C125" t="s">
        <v>473</v>
      </c>
      <c r="D125" s="33">
        <v>600000</v>
      </c>
      <c r="E125" s="35">
        <v>2E-3</v>
      </c>
      <c r="F125" s="35">
        <v>1.4E-2</v>
      </c>
      <c r="G125" s="35">
        <v>1.2E-2</v>
      </c>
      <c r="H125" t="s">
        <v>208</v>
      </c>
      <c r="I125" t="s">
        <v>208</v>
      </c>
      <c r="J125" s="7" t="s">
        <v>208</v>
      </c>
      <c r="K125" s="7" t="s">
        <v>208</v>
      </c>
      <c r="L125" s="7" t="s">
        <v>208</v>
      </c>
      <c r="M125" t="s">
        <v>208</v>
      </c>
      <c r="N125" t="s">
        <v>208</v>
      </c>
      <c r="R125" t="s">
        <v>874</v>
      </c>
      <c r="S125" t="s">
        <v>1005</v>
      </c>
      <c r="T125" t="s">
        <v>1006</v>
      </c>
      <c r="U125" s="33">
        <v>2185392</v>
      </c>
      <c r="V125" s="34">
        <v>0</v>
      </c>
      <c r="W125" s="35">
        <v>1.2999999999999999E-2</v>
      </c>
      <c r="X125" s="35">
        <v>1.2999999999999999E-2</v>
      </c>
      <c r="Y125" s="35">
        <v>1.2999999999999999E-2</v>
      </c>
      <c r="Z125" s="35">
        <v>1.2999999999999999E-2</v>
      </c>
      <c r="AA125" s="36">
        <v>1.2999999999999999E-2</v>
      </c>
      <c r="AB125" s="36">
        <v>1.2999999999999999E-2</v>
      </c>
      <c r="AC125" s="7" t="s">
        <v>208</v>
      </c>
      <c r="AD125" t="s">
        <v>208</v>
      </c>
      <c r="AE125" t="s">
        <v>208</v>
      </c>
    </row>
    <row r="126" spans="1:31" x14ac:dyDescent="0.25">
      <c r="A126" t="s">
        <v>474</v>
      </c>
      <c r="B126" t="s">
        <v>475</v>
      </c>
      <c r="C126" t="s">
        <v>476</v>
      </c>
      <c r="D126" s="33">
        <v>6301596</v>
      </c>
      <c r="E126" s="35">
        <v>1.9E-2</v>
      </c>
      <c r="F126" s="35">
        <v>5.1999999999999998E-2</v>
      </c>
      <c r="G126" s="35">
        <v>3.3000000000000002E-2</v>
      </c>
      <c r="H126" s="35">
        <v>2.1000000000000001E-2</v>
      </c>
      <c r="I126" s="35">
        <v>1.0999999999999999E-2</v>
      </c>
      <c r="J126" s="36">
        <v>1.0999999999999999E-2</v>
      </c>
      <c r="K126" s="7" t="s">
        <v>208</v>
      </c>
      <c r="L126" s="7" t="s">
        <v>208</v>
      </c>
      <c r="M126" t="s">
        <v>208</v>
      </c>
      <c r="N126" t="s">
        <v>208</v>
      </c>
      <c r="R126" t="s">
        <v>1247</v>
      </c>
      <c r="S126" t="s">
        <v>1248</v>
      </c>
      <c r="T126" t="s">
        <v>208</v>
      </c>
      <c r="U126" t="s">
        <v>208</v>
      </c>
      <c r="V126" t="s">
        <v>208</v>
      </c>
      <c r="W126" t="s">
        <v>208</v>
      </c>
      <c r="X126" t="s">
        <v>208</v>
      </c>
      <c r="Y126" t="s">
        <v>208</v>
      </c>
      <c r="Z126" t="s">
        <v>208</v>
      </c>
      <c r="AA126" s="7" t="s">
        <v>208</v>
      </c>
      <c r="AB126" s="36">
        <v>2.3E-2</v>
      </c>
      <c r="AC126" s="36">
        <v>2.3E-2</v>
      </c>
      <c r="AD126" s="35">
        <v>2.3E-2</v>
      </c>
      <c r="AE126" s="35">
        <v>2.3E-2</v>
      </c>
    </row>
    <row r="127" spans="1:31" x14ac:dyDescent="0.25">
      <c r="A127" t="s">
        <v>477</v>
      </c>
      <c r="B127" t="s">
        <v>478</v>
      </c>
      <c r="C127" t="s">
        <v>479</v>
      </c>
      <c r="D127" s="33">
        <v>2750000</v>
      </c>
      <c r="E127" s="35">
        <v>1E-3</v>
      </c>
      <c r="F127" s="35">
        <v>1.0999999999999999E-2</v>
      </c>
      <c r="G127" s="35">
        <v>1.0999999999999999E-2</v>
      </c>
      <c r="H127" s="35">
        <v>1.0999999999999999E-2</v>
      </c>
      <c r="I127" s="35">
        <v>1.0999999999999999E-2</v>
      </c>
      <c r="J127" s="36">
        <v>1.0999999999999999E-2</v>
      </c>
      <c r="K127" s="36">
        <v>1.0999999999999999E-2</v>
      </c>
      <c r="L127" s="7" t="s">
        <v>208</v>
      </c>
      <c r="M127" t="s">
        <v>208</v>
      </c>
      <c r="N127" t="s">
        <v>208</v>
      </c>
      <c r="R127" t="s">
        <v>1145</v>
      </c>
      <c r="S127" t="s">
        <v>1061</v>
      </c>
      <c r="T127" t="s">
        <v>1146</v>
      </c>
      <c r="U127" s="33">
        <v>213830</v>
      </c>
      <c r="V127" s="34">
        <v>0</v>
      </c>
      <c r="W127" s="35">
        <v>2.9000000000000001E-2</v>
      </c>
      <c r="X127" s="35">
        <v>2.9000000000000001E-2</v>
      </c>
      <c r="Y127" s="35">
        <v>2.9000000000000001E-2</v>
      </c>
      <c r="Z127" s="35">
        <v>2.9000000000000001E-2</v>
      </c>
      <c r="AA127" s="36">
        <v>2.9000000000000001E-2</v>
      </c>
      <c r="AB127" s="36">
        <v>2.9000000000000001E-2</v>
      </c>
      <c r="AC127" s="7" t="s">
        <v>208</v>
      </c>
      <c r="AD127" t="s">
        <v>208</v>
      </c>
      <c r="AE127" t="s">
        <v>208</v>
      </c>
    </row>
    <row r="128" spans="1:31" x14ac:dyDescent="0.25">
      <c r="A128" t="s">
        <v>480</v>
      </c>
      <c r="B128" t="s">
        <v>470</v>
      </c>
      <c r="C128" t="s">
        <v>481</v>
      </c>
      <c r="D128" s="33">
        <v>300000</v>
      </c>
      <c r="E128" s="35">
        <v>4.0000000000000001E-3</v>
      </c>
      <c r="F128" s="35">
        <v>2.3E-2</v>
      </c>
      <c r="G128" s="35">
        <v>0.02</v>
      </c>
      <c r="H128" s="35">
        <v>1.6E-2</v>
      </c>
      <c r="I128" t="s">
        <v>208</v>
      </c>
      <c r="J128" s="7" t="s">
        <v>208</v>
      </c>
      <c r="K128" s="7" t="s">
        <v>208</v>
      </c>
      <c r="L128" s="7" t="s">
        <v>208</v>
      </c>
      <c r="M128" t="s">
        <v>208</v>
      </c>
      <c r="N128" t="s">
        <v>208</v>
      </c>
      <c r="R128" t="s">
        <v>343</v>
      </c>
      <c r="S128" t="s">
        <v>344</v>
      </c>
      <c r="T128" t="s">
        <v>345</v>
      </c>
      <c r="U128" s="33">
        <v>5000000</v>
      </c>
      <c r="V128" s="34">
        <v>0</v>
      </c>
      <c r="W128" s="35">
        <v>2.1000000000000001E-2</v>
      </c>
      <c r="X128" s="35">
        <v>2.1000000000000001E-2</v>
      </c>
      <c r="Y128" s="35">
        <v>2.1000000000000001E-2</v>
      </c>
      <c r="Z128" s="35">
        <v>2.1000000000000001E-2</v>
      </c>
      <c r="AA128" s="36">
        <v>2.1000000000000001E-2</v>
      </c>
      <c r="AB128" s="36">
        <v>2.1000000000000001E-2</v>
      </c>
      <c r="AC128" s="36">
        <v>2.1000000000000001E-2</v>
      </c>
      <c r="AD128" s="35">
        <v>2.1000000000000001E-2</v>
      </c>
      <c r="AE128" s="35">
        <v>2.1000000000000001E-2</v>
      </c>
    </row>
    <row r="129" spans="1:31" x14ac:dyDescent="0.25">
      <c r="A129" t="s">
        <v>482</v>
      </c>
      <c r="B129" t="s">
        <v>483</v>
      </c>
      <c r="C129" t="s">
        <v>484</v>
      </c>
      <c r="D129" s="33">
        <v>5455014</v>
      </c>
      <c r="E129" s="35">
        <v>0</v>
      </c>
      <c r="F129" s="35">
        <v>2.1000000000000001E-2</v>
      </c>
      <c r="G129" s="35">
        <v>2.1000000000000001E-2</v>
      </c>
      <c r="H129" s="35">
        <v>2.1999999999999999E-2</v>
      </c>
      <c r="I129" s="35">
        <v>2.1999999999999999E-2</v>
      </c>
      <c r="J129" s="36">
        <v>2.1999999999999999E-2</v>
      </c>
      <c r="K129" s="7" t="s">
        <v>208</v>
      </c>
      <c r="L129" s="7" t="s">
        <v>208</v>
      </c>
      <c r="M129" t="s">
        <v>208</v>
      </c>
      <c r="N129" t="s">
        <v>208</v>
      </c>
      <c r="R129" t="s">
        <v>825</v>
      </c>
      <c r="S129" t="s">
        <v>818</v>
      </c>
      <c r="T129" t="s">
        <v>826</v>
      </c>
      <c r="U129" s="33">
        <v>140337</v>
      </c>
      <c r="V129" s="34">
        <v>0</v>
      </c>
      <c r="W129" s="35">
        <v>1.9E-2</v>
      </c>
      <c r="X129" s="35">
        <v>1.9E-2</v>
      </c>
      <c r="Y129" s="35">
        <v>1.9E-2</v>
      </c>
      <c r="Z129" s="35">
        <v>1.9E-2</v>
      </c>
      <c r="AA129" s="36">
        <v>1.9E-2</v>
      </c>
      <c r="AB129" s="36">
        <v>1.9E-2</v>
      </c>
      <c r="AC129" s="36">
        <v>1.9E-2</v>
      </c>
      <c r="AD129" s="35">
        <v>1.9E-2</v>
      </c>
      <c r="AE129" s="35">
        <v>1.9E-2</v>
      </c>
    </row>
    <row r="130" spans="1:31" x14ac:dyDescent="0.25">
      <c r="A130" t="s">
        <v>404</v>
      </c>
      <c r="B130" t="s">
        <v>485</v>
      </c>
      <c r="C130" t="s">
        <v>486</v>
      </c>
      <c r="D130" s="33">
        <v>313000</v>
      </c>
      <c r="E130" s="35">
        <v>0</v>
      </c>
      <c r="F130" s="35">
        <v>1.2E-2</v>
      </c>
      <c r="G130" s="35">
        <v>1.2999999999999999E-2</v>
      </c>
      <c r="H130" s="35">
        <v>1.2999999999999999E-2</v>
      </c>
      <c r="I130" t="s">
        <v>208</v>
      </c>
      <c r="J130" s="7" t="s">
        <v>208</v>
      </c>
      <c r="K130" s="7" t="s">
        <v>208</v>
      </c>
      <c r="L130" s="7" t="s">
        <v>208</v>
      </c>
      <c r="M130" t="s">
        <v>208</v>
      </c>
      <c r="N130" t="s">
        <v>208</v>
      </c>
      <c r="R130" t="s">
        <v>718</v>
      </c>
      <c r="S130" t="s">
        <v>713</v>
      </c>
      <c r="T130" t="s">
        <v>719</v>
      </c>
      <c r="U130" s="33">
        <v>4004000</v>
      </c>
      <c r="V130" s="35">
        <v>1.0999999999999999E-2</v>
      </c>
      <c r="W130" s="35">
        <v>0.05</v>
      </c>
      <c r="X130" s="35">
        <v>3.9E-2</v>
      </c>
      <c r="Y130" s="35">
        <v>3.5000000000000003E-2</v>
      </c>
      <c r="Z130" s="35">
        <v>2.3E-2</v>
      </c>
      <c r="AA130" s="36">
        <v>2.3E-2</v>
      </c>
      <c r="AB130" s="36">
        <v>2.1999999999999999E-2</v>
      </c>
      <c r="AC130" s="36">
        <v>1.2E-2</v>
      </c>
      <c r="AD130" t="s">
        <v>208</v>
      </c>
      <c r="AE130" t="s">
        <v>208</v>
      </c>
    </row>
    <row r="131" spans="1:31" x14ac:dyDescent="0.25">
      <c r="A131" t="s">
        <v>487</v>
      </c>
      <c r="B131" t="s">
        <v>488</v>
      </c>
      <c r="C131" t="s">
        <v>489</v>
      </c>
      <c r="D131" s="33">
        <v>8000000</v>
      </c>
      <c r="E131" s="34">
        <v>0</v>
      </c>
      <c r="F131" s="35">
        <v>0.02</v>
      </c>
      <c r="G131" s="35">
        <v>0.02</v>
      </c>
      <c r="H131" s="35">
        <v>0.02</v>
      </c>
      <c r="I131" s="35">
        <v>0.02</v>
      </c>
      <c r="J131" s="36">
        <v>0.02</v>
      </c>
      <c r="K131" s="36">
        <v>1.9E-2</v>
      </c>
      <c r="L131" s="36">
        <v>1.9E-2</v>
      </c>
      <c r="M131" t="s">
        <v>208</v>
      </c>
      <c r="N131" s="35">
        <v>1.9E-2</v>
      </c>
      <c r="R131" t="s">
        <v>1427</v>
      </c>
      <c r="S131" t="s">
        <v>1428</v>
      </c>
      <c r="T131" t="s">
        <v>1084</v>
      </c>
      <c r="U131" s="33">
        <v>42500</v>
      </c>
      <c r="V131" t="s">
        <v>288</v>
      </c>
      <c r="W131" s="35">
        <v>1.2E-2</v>
      </c>
      <c r="X131" t="s">
        <v>208</v>
      </c>
      <c r="Y131" t="s">
        <v>208</v>
      </c>
      <c r="Z131" t="s">
        <v>208</v>
      </c>
      <c r="AA131" s="7" t="s">
        <v>208</v>
      </c>
      <c r="AB131" s="7" t="s">
        <v>208</v>
      </c>
      <c r="AC131" s="7" t="s">
        <v>208</v>
      </c>
      <c r="AD131" t="s">
        <v>208</v>
      </c>
      <c r="AE131" t="s">
        <v>208</v>
      </c>
    </row>
    <row r="132" spans="1:31" x14ac:dyDescent="0.25">
      <c r="A132" t="s">
        <v>490</v>
      </c>
      <c r="B132" t="s">
        <v>491</v>
      </c>
      <c r="C132" t="s">
        <v>492</v>
      </c>
      <c r="D132" s="33">
        <v>500000</v>
      </c>
      <c r="E132" s="35">
        <v>2E-3</v>
      </c>
      <c r="F132" s="35">
        <v>3.7999999999999999E-2</v>
      </c>
      <c r="G132" s="35">
        <v>3.6999999999999998E-2</v>
      </c>
      <c r="H132" s="35">
        <v>3.3000000000000002E-2</v>
      </c>
      <c r="I132" s="35">
        <v>3.3000000000000002E-2</v>
      </c>
      <c r="J132" s="36">
        <v>3.3000000000000002E-2</v>
      </c>
      <c r="K132" s="36">
        <v>3.3000000000000002E-2</v>
      </c>
      <c r="L132" s="36">
        <v>3.3000000000000002E-2</v>
      </c>
      <c r="M132" s="35">
        <v>3.1E-2</v>
      </c>
      <c r="N132" s="35">
        <v>3.1E-2</v>
      </c>
      <c r="R132" t="s">
        <v>890</v>
      </c>
      <c r="S132" t="s">
        <v>869</v>
      </c>
      <c r="T132" t="s">
        <v>891</v>
      </c>
      <c r="U132" s="33">
        <v>200000</v>
      </c>
      <c r="V132" s="34">
        <v>0</v>
      </c>
      <c r="W132" s="35">
        <v>1.0999999999999999E-2</v>
      </c>
      <c r="X132" s="35">
        <v>1.0999999999999999E-2</v>
      </c>
      <c r="Y132" s="35">
        <v>1.0999999999999999E-2</v>
      </c>
      <c r="Z132" s="35">
        <v>1.0999999999999999E-2</v>
      </c>
      <c r="AA132" s="36">
        <v>1.0999999999999999E-2</v>
      </c>
      <c r="AB132" s="36">
        <v>1.0999999999999999E-2</v>
      </c>
      <c r="AC132" s="36">
        <v>1.0999999999999999E-2</v>
      </c>
      <c r="AD132" s="35">
        <v>1.0999999999999999E-2</v>
      </c>
      <c r="AE132" s="35">
        <v>1.0999999999999999E-2</v>
      </c>
    </row>
    <row r="133" spans="1:31" x14ac:dyDescent="0.25">
      <c r="A133" t="s">
        <v>493</v>
      </c>
      <c r="B133" t="s">
        <v>478</v>
      </c>
      <c r="C133" t="s">
        <v>391</v>
      </c>
      <c r="D133" s="33">
        <v>4000000</v>
      </c>
      <c r="E133" t="s">
        <v>288</v>
      </c>
      <c r="F133" s="35">
        <v>1.7000000000000001E-2</v>
      </c>
      <c r="G133" t="s">
        <v>208</v>
      </c>
      <c r="H133" t="s">
        <v>208</v>
      </c>
      <c r="I133" t="s">
        <v>208</v>
      </c>
      <c r="J133" s="7" t="s">
        <v>208</v>
      </c>
      <c r="K133" s="7" t="s">
        <v>208</v>
      </c>
      <c r="L133" s="7" t="s">
        <v>208</v>
      </c>
      <c r="M133" t="s">
        <v>208</v>
      </c>
      <c r="N133" t="s">
        <v>208</v>
      </c>
      <c r="R133" t="s">
        <v>887</v>
      </c>
      <c r="S133" t="s">
        <v>872</v>
      </c>
      <c r="T133" t="s">
        <v>828</v>
      </c>
      <c r="U133" s="33">
        <v>200000</v>
      </c>
      <c r="V133" t="s">
        <v>212</v>
      </c>
      <c r="W133" t="s">
        <v>208</v>
      </c>
      <c r="X133" s="35">
        <v>1.0999999999999999E-2</v>
      </c>
      <c r="Y133" s="35">
        <v>1.0999999999999999E-2</v>
      </c>
      <c r="Z133" s="35">
        <v>1.0999999999999999E-2</v>
      </c>
      <c r="AA133" s="36">
        <v>1.0999999999999999E-2</v>
      </c>
      <c r="AB133" s="36">
        <v>1.0999999999999999E-2</v>
      </c>
      <c r="AC133" s="36">
        <v>1.0999999999999999E-2</v>
      </c>
      <c r="AD133" s="35">
        <v>1.0999999999999999E-2</v>
      </c>
      <c r="AE133" s="35">
        <v>1.0999999999999999E-2</v>
      </c>
    </row>
    <row r="134" spans="1:31" x14ac:dyDescent="0.25">
      <c r="A134" t="s">
        <v>324</v>
      </c>
      <c r="B134" t="s">
        <v>494</v>
      </c>
      <c r="C134" t="s">
        <v>495</v>
      </c>
      <c r="D134" s="33">
        <v>2559246</v>
      </c>
      <c r="E134" s="35">
        <v>3.0000000000000001E-3</v>
      </c>
      <c r="F134" s="35">
        <v>1.6E-2</v>
      </c>
      <c r="G134" s="35">
        <v>1.4E-2</v>
      </c>
      <c r="H134" s="35">
        <v>1.2999999999999999E-2</v>
      </c>
      <c r="I134" t="s">
        <v>208</v>
      </c>
      <c r="J134" s="7" t="s">
        <v>208</v>
      </c>
      <c r="K134" s="7" t="s">
        <v>208</v>
      </c>
      <c r="L134" s="7" t="s">
        <v>208</v>
      </c>
      <c r="M134" t="s">
        <v>208</v>
      </c>
      <c r="N134" t="s">
        <v>208</v>
      </c>
      <c r="R134" t="s">
        <v>923</v>
      </c>
      <c r="S134" t="s">
        <v>914</v>
      </c>
      <c r="T134" t="s">
        <v>924</v>
      </c>
      <c r="U134" s="33">
        <v>519818</v>
      </c>
      <c r="V134" s="34">
        <v>0</v>
      </c>
      <c r="W134" s="35">
        <v>0.03</v>
      </c>
      <c r="X134" s="35">
        <v>0.03</v>
      </c>
      <c r="Y134" s="35">
        <v>0.03</v>
      </c>
      <c r="Z134" s="35">
        <v>0.03</v>
      </c>
      <c r="AA134" s="36">
        <v>0.03</v>
      </c>
      <c r="AB134" s="7" t="s">
        <v>208</v>
      </c>
      <c r="AC134" s="36">
        <v>0.03</v>
      </c>
      <c r="AD134" t="s">
        <v>208</v>
      </c>
      <c r="AE134" s="35">
        <v>0.03</v>
      </c>
    </row>
    <row r="135" spans="1:31" x14ac:dyDescent="0.25">
      <c r="A135" t="s">
        <v>256</v>
      </c>
      <c r="B135" t="s">
        <v>470</v>
      </c>
      <c r="C135" t="s">
        <v>495</v>
      </c>
      <c r="D135" s="33">
        <v>3000000</v>
      </c>
      <c r="E135" s="34">
        <v>0</v>
      </c>
      <c r="F135" s="35">
        <v>1.0999999999999999E-2</v>
      </c>
      <c r="G135" s="35">
        <v>1.0999999999999999E-2</v>
      </c>
      <c r="H135" t="s">
        <v>208</v>
      </c>
      <c r="I135" t="s">
        <v>208</v>
      </c>
      <c r="J135" s="7" t="s">
        <v>208</v>
      </c>
      <c r="K135" s="7" t="s">
        <v>208</v>
      </c>
      <c r="L135" s="7" t="s">
        <v>208</v>
      </c>
      <c r="M135" t="s">
        <v>208</v>
      </c>
      <c r="N135" t="s">
        <v>208</v>
      </c>
      <c r="R135" t="s">
        <v>906</v>
      </c>
      <c r="S135" t="s">
        <v>904</v>
      </c>
      <c r="T135" t="s">
        <v>907</v>
      </c>
      <c r="U135" s="33">
        <v>596978</v>
      </c>
      <c r="V135" s="35">
        <v>0</v>
      </c>
      <c r="W135" s="35">
        <v>4.2999999999999997E-2</v>
      </c>
      <c r="X135" s="35">
        <v>4.2000000000000003E-2</v>
      </c>
      <c r="Y135" s="35">
        <v>4.2000000000000003E-2</v>
      </c>
      <c r="Z135" s="35">
        <v>4.2000000000000003E-2</v>
      </c>
      <c r="AA135" s="36">
        <v>4.2000000000000003E-2</v>
      </c>
      <c r="AB135" s="36">
        <v>4.2000000000000003E-2</v>
      </c>
      <c r="AC135" s="36">
        <v>4.2000000000000003E-2</v>
      </c>
      <c r="AD135" s="35">
        <v>4.2000000000000003E-2</v>
      </c>
      <c r="AE135" s="35">
        <v>4.2000000000000003E-2</v>
      </c>
    </row>
    <row r="136" spans="1:31" x14ac:dyDescent="0.25">
      <c r="A136" t="s">
        <v>496</v>
      </c>
      <c r="B136" t="s">
        <v>488</v>
      </c>
      <c r="C136" t="s">
        <v>497</v>
      </c>
      <c r="D136" s="33">
        <v>30130</v>
      </c>
      <c r="E136" s="34">
        <v>0</v>
      </c>
      <c r="F136" s="35">
        <v>1.2E-2</v>
      </c>
      <c r="G136" s="35">
        <v>1.2E-2</v>
      </c>
      <c r="H136" s="35">
        <v>1.2E-2</v>
      </c>
      <c r="I136" s="35">
        <v>1.2E-2</v>
      </c>
      <c r="J136" s="36">
        <v>1.2999999999999999E-2</v>
      </c>
      <c r="K136" s="36">
        <v>1.2E-2</v>
      </c>
      <c r="L136" s="36">
        <v>1.2E-2</v>
      </c>
      <c r="M136" s="35">
        <v>1.2E-2</v>
      </c>
      <c r="N136" s="35">
        <v>1.2E-2</v>
      </c>
      <c r="R136" t="s">
        <v>906</v>
      </c>
      <c r="S136" t="s">
        <v>963</v>
      </c>
      <c r="T136" t="s">
        <v>451</v>
      </c>
      <c r="U136" s="33">
        <v>412650</v>
      </c>
      <c r="V136" s="35">
        <v>0</v>
      </c>
      <c r="W136" s="35">
        <v>0.03</v>
      </c>
      <c r="X136" s="35">
        <v>2.9000000000000001E-2</v>
      </c>
      <c r="Y136" s="35">
        <v>0.03</v>
      </c>
      <c r="Z136" s="35">
        <v>2.9000000000000001E-2</v>
      </c>
      <c r="AA136" s="36">
        <v>3.2000000000000001E-2</v>
      </c>
      <c r="AB136" s="36">
        <v>3.2000000000000001E-2</v>
      </c>
      <c r="AC136" s="36">
        <v>3.2000000000000001E-2</v>
      </c>
      <c r="AD136" s="35">
        <v>3.2000000000000001E-2</v>
      </c>
      <c r="AE136" s="35">
        <v>2.8000000000000001E-2</v>
      </c>
    </row>
    <row r="137" spans="1:31" x14ac:dyDescent="0.25">
      <c r="A137" t="s">
        <v>498</v>
      </c>
      <c r="B137" t="s">
        <v>478</v>
      </c>
      <c r="C137" t="s">
        <v>499</v>
      </c>
      <c r="D137" s="33">
        <v>1500000</v>
      </c>
      <c r="E137" s="35">
        <v>3.0000000000000001E-3</v>
      </c>
      <c r="F137" s="35">
        <v>2.1000000000000001E-2</v>
      </c>
      <c r="G137" s="35">
        <v>1.7999999999999999E-2</v>
      </c>
      <c r="H137" s="35">
        <v>1.2E-2</v>
      </c>
      <c r="I137" t="s">
        <v>208</v>
      </c>
      <c r="J137" s="7" t="s">
        <v>208</v>
      </c>
      <c r="K137" s="7" t="s">
        <v>208</v>
      </c>
      <c r="L137" s="7" t="s">
        <v>208</v>
      </c>
      <c r="M137" t="s">
        <v>208</v>
      </c>
      <c r="N137" t="s">
        <v>208</v>
      </c>
      <c r="R137" t="s">
        <v>1039</v>
      </c>
      <c r="S137" t="s">
        <v>1040</v>
      </c>
      <c r="T137" t="s">
        <v>1041</v>
      </c>
      <c r="U137" s="33">
        <v>276630</v>
      </c>
      <c r="V137" s="34">
        <v>0</v>
      </c>
      <c r="W137" s="35">
        <v>3.9E-2</v>
      </c>
      <c r="X137" s="35">
        <v>3.9E-2</v>
      </c>
      <c r="Y137" s="35">
        <v>3.9E-2</v>
      </c>
      <c r="Z137" s="35">
        <v>3.9E-2</v>
      </c>
      <c r="AA137" s="36">
        <v>3.9E-2</v>
      </c>
      <c r="AB137" s="36">
        <v>3.9E-2</v>
      </c>
      <c r="AC137" s="7" t="s">
        <v>208</v>
      </c>
      <c r="AD137" t="s">
        <v>208</v>
      </c>
      <c r="AE137" t="s">
        <v>208</v>
      </c>
    </row>
    <row r="138" spans="1:31" x14ac:dyDescent="0.25">
      <c r="A138" t="s">
        <v>500</v>
      </c>
      <c r="B138" t="s">
        <v>501</v>
      </c>
      <c r="C138" t="s">
        <v>502</v>
      </c>
      <c r="D138" s="33">
        <v>5500400</v>
      </c>
      <c r="E138" s="34">
        <v>0</v>
      </c>
      <c r="F138" s="35">
        <v>1.7000000000000001E-2</v>
      </c>
      <c r="G138" s="35">
        <v>1.7000000000000001E-2</v>
      </c>
      <c r="H138" s="35">
        <v>1.7000000000000001E-2</v>
      </c>
      <c r="I138" s="35">
        <v>1.7000000000000001E-2</v>
      </c>
      <c r="J138" s="36">
        <v>1.2999999999999999E-2</v>
      </c>
      <c r="K138" s="36">
        <v>1.0999999999999999E-2</v>
      </c>
      <c r="L138" s="36">
        <v>1.2E-2</v>
      </c>
      <c r="M138" s="35">
        <v>0.01</v>
      </c>
      <c r="N138" s="35">
        <v>0.01</v>
      </c>
      <c r="R138" t="s">
        <v>256</v>
      </c>
      <c r="S138" t="s">
        <v>240</v>
      </c>
      <c r="T138" t="s">
        <v>208</v>
      </c>
      <c r="U138" t="s">
        <v>208</v>
      </c>
      <c r="V138" t="s">
        <v>208</v>
      </c>
      <c r="W138" t="s">
        <v>208</v>
      </c>
      <c r="X138" t="s">
        <v>208</v>
      </c>
      <c r="Y138" t="s">
        <v>208</v>
      </c>
      <c r="Z138" t="s">
        <v>208</v>
      </c>
      <c r="AA138" s="36">
        <v>1.2E-2</v>
      </c>
      <c r="AB138" s="36">
        <v>1.2999999999999999E-2</v>
      </c>
      <c r="AC138" s="36">
        <v>1.4999999999999999E-2</v>
      </c>
      <c r="AD138" t="s">
        <v>208</v>
      </c>
      <c r="AE138" t="s">
        <v>208</v>
      </c>
    </row>
    <row r="139" spans="1:31" x14ac:dyDescent="0.25">
      <c r="A139" t="s">
        <v>503</v>
      </c>
      <c r="B139" t="s">
        <v>494</v>
      </c>
      <c r="C139" t="s">
        <v>504</v>
      </c>
      <c r="D139" s="33">
        <v>2500000</v>
      </c>
      <c r="E139" s="35">
        <v>1E-3</v>
      </c>
      <c r="F139" s="35">
        <v>1.2999999999999999E-2</v>
      </c>
      <c r="G139" s="35">
        <v>1.2E-2</v>
      </c>
      <c r="H139" s="35">
        <v>1.2999999999999999E-2</v>
      </c>
      <c r="I139" s="35">
        <v>1.0999999999999999E-2</v>
      </c>
      <c r="J139" s="36">
        <v>1.0999999999999999E-2</v>
      </c>
      <c r="K139" s="7" t="s">
        <v>208</v>
      </c>
      <c r="L139" s="7" t="s">
        <v>208</v>
      </c>
      <c r="M139" t="s">
        <v>208</v>
      </c>
      <c r="N139" t="s">
        <v>208</v>
      </c>
      <c r="R139" t="s">
        <v>256</v>
      </c>
      <c r="S139" t="s">
        <v>273</v>
      </c>
      <c r="T139" t="s">
        <v>300</v>
      </c>
      <c r="U139" s="33">
        <v>20000000</v>
      </c>
      <c r="V139" s="34">
        <v>0</v>
      </c>
      <c r="W139" s="35">
        <v>7.4999999999999997E-2</v>
      </c>
      <c r="X139" s="35">
        <v>7.4999999999999997E-2</v>
      </c>
      <c r="Y139" s="35">
        <v>7.4999999999999997E-2</v>
      </c>
      <c r="Z139" s="35">
        <v>7.3999999999999996E-2</v>
      </c>
      <c r="AA139" s="36">
        <v>7.3999999999999996E-2</v>
      </c>
      <c r="AB139" s="36">
        <v>7.3999999999999996E-2</v>
      </c>
      <c r="AC139" s="36">
        <v>7.3999999999999996E-2</v>
      </c>
      <c r="AD139" s="35">
        <v>7.3999999999999996E-2</v>
      </c>
      <c r="AE139" s="35">
        <v>7.3999999999999996E-2</v>
      </c>
    </row>
    <row r="140" spans="1:31" x14ac:dyDescent="0.25">
      <c r="A140" t="s">
        <v>505</v>
      </c>
      <c r="B140" t="s">
        <v>478</v>
      </c>
      <c r="C140" t="s">
        <v>506</v>
      </c>
      <c r="D140" s="33">
        <v>3158510</v>
      </c>
      <c r="E140" s="35">
        <v>0</v>
      </c>
      <c r="F140" s="35">
        <v>1.2999999999999999E-2</v>
      </c>
      <c r="G140" s="35">
        <v>1.2999999999999999E-2</v>
      </c>
      <c r="H140" s="35">
        <v>1.2E-2</v>
      </c>
      <c r="I140" s="35">
        <v>0.01</v>
      </c>
      <c r="J140" s="7" t="s">
        <v>208</v>
      </c>
      <c r="K140" s="7" t="s">
        <v>208</v>
      </c>
      <c r="L140" s="7" t="s">
        <v>208</v>
      </c>
      <c r="M140" t="s">
        <v>208</v>
      </c>
      <c r="N140" t="s">
        <v>208</v>
      </c>
      <c r="R140" t="s">
        <v>256</v>
      </c>
      <c r="S140" t="s">
        <v>470</v>
      </c>
      <c r="T140" t="s">
        <v>495</v>
      </c>
      <c r="U140" s="33">
        <v>3000000</v>
      </c>
      <c r="V140" s="34">
        <v>0</v>
      </c>
      <c r="W140" s="35">
        <v>1.0999999999999999E-2</v>
      </c>
      <c r="X140" s="35">
        <v>1.0999999999999999E-2</v>
      </c>
      <c r="Y140" t="s">
        <v>208</v>
      </c>
      <c r="Z140" t="s">
        <v>208</v>
      </c>
      <c r="AA140" s="7" t="s">
        <v>208</v>
      </c>
      <c r="AB140" s="7" t="s">
        <v>208</v>
      </c>
      <c r="AC140" s="7" t="s">
        <v>208</v>
      </c>
      <c r="AD140" t="s">
        <v>208</v>
      </c>
      <c r="AE140" t="s">
        <v>208</v>
      </c>
    </row>
    <row r="141" spans="1:31" x14ac:dyDescent="0.25">
      <c r="A141" t="s">
        <v>507</v>
      </c>
      <c r="B141" t="s">
        <v>508</v>
      </c>
      <c r="C141" t="s">
        <v>509</v>
      </c>
      <c r="D141" s="33">
        <v>1400000</v>
      </c>
      <c r="E141" s="34">
        <v>0</v>
      </c>
      <c r="F141" s="35">
        <v>5.8000000000000003E-2</v>
      </c>
      <c r="G141" s="35">
        <v>5.8000000000000003E-2</v>
      </c>
      <c r="H141" s="35">
        <v>5.8000000000000003E-2</v>
      </c>
      <c r="I141" s="35">
        <v>5.3999999999999999E-2</v>
      </c>
      <c r="J141" s="7" t="s">
        <v>208</v>
      </c>
      <c r="K141" s="36">
        <v>4.3999999999999997E-2</v>
      </c>
      <c r="L141" s="36">
        <v>4.3999999999999997E-2</v>
      </c>
      <c r="M141" t="s">
        <v>208</v>
      </c>
      <c r="N141" s="35">
        <v>4.2999999999999997E-2</v>
      </c>
      <c r="R141" t="s">
        <v>256</v>
      </c>
      <c r="S141" t="s">
        <v>470</v>
      </c>
      <c r="T141" t="s">
        <v>495</v>
      </c>
      <c r="U141" s="33">
        <v>3000000</v>
      </c>
      <c r="V141" s="34">
        <v>0</v>
      </c>
      <c r="W141" s="35">
        <v>1.0999999999999999E-2</v>
      </c>
      <c r="X141" s="35">
        <v>1.0999999999999999E-2</v>
      </c>
      <c r="Y141" t="s">
        <v>208</v>
      </c>
      <c r="Z141" t="s">
        <v>208</v>
      </c>
      <c r="AA141" s="7" t="s">
        <v>208</v>
      </c>
      <c r="AB141" s="7" t="s">
        <v>208</v>
      </c>
      <c r="AC141" s="7" t="s">
        <v>208</v>
      </c>
      <c r="AD141" t="s">
        <v>208</v>
      </c>
      <c r="AE141" t="s">
        <v>208</v>
      </c>
    </row>
    <row r="142" spans="1:31" x14ac:dyDescent="0.25">
      <c r="A142" t="s">
        <v>353</v>
      </c>
      <c r="B142" t="s">
        <v>501</v>
      </c>
      <c r="C142" t="s">
        <v>332</v>
      </c>
      <c r="D142" s="33">
        <v>232794</v>
      </c>
      <c r="E142" s="35">
        <v>2E-3</v>
      </c>
      <c r="F142" s="35">
        <v>1.6E-2</v>
      </c>
      <c r="G142" s="35">
        <v>1.4E-2</v>
      </c>
      <c r="H142" s="35">
        <v>1.4E-2</v>
      </c>
      <c r="I142" s="35">
        <v>1.4E-2</v>
      </c>
      <c r="J142" s="36">
        <v>1.4E-2</v>
      </c>
      <c r="K142" s="36">
        <v>1.4999999999999999E-2</v>
      </c>
      <c r="L142" s="36">
        <v>1.4999999999999999E-2</v>
      </c>
      <c r="M142" s="35">
        <v>1.7000000000000001E-2</v>
      </c>
      <c r="N142" s="35">
        <v>1.7000000000000001E-2</v>
      </c>
      <c r="R142" t="s">
        <v>359</v>
      </c>
      <c r="S142" t="s">
        <v>264</v>
      </c>
      <c r="T142" t="s">
        <v>208</v>
      </c>
      <c r="U142" t="s">
        <v>208</v>
      </c>
      <c r="V142" t="s">
        <v>208</v>
      </c>
      <c r="W142" t="s">
        <v>208</v>
      </c>
      <c r="X142" t="s">
        <v>208</v>
      </c>
      <c r="Y142" t="s">
        <v>208</v>
      </c>
      <c r="Z142" t="s">
        <v>208</v>
      </c>
      <c r="AA142" s="7" t="s">
        <v>208</v>
      </c>
      <c r="AB142" s="7" t="s">
        <v>208</v>
      </c>
      <c r="AC142" s="36">
        <v>2.5000000000000001E-2</v>
      </c>
      <c r="AD142" s="35">
        <v>2.5000000000000001E-2</v>
      </c>
      <c r="AE142" s="35">
        <v>3.2000000000000001E-2</v>
      </c>
    </row>
    <row r="143" spans="1:31" x14ac:dyDescent="0.25">
      <c r="A143" t="s">
        <v>416</v>
      </c>
      <c r="B143" t="s">
        <v>470</v>
      </c>
      <c r="C143" t="s">
        <v>510</v>
      </c>
      <c r="D143" s="33">
        <v>1000000</v>
      </c>
      <c r="E143" s="34">
        <v>0</v>
      </c>
      <c r="F143" s="35">
        <v>1.4E-2</v>
      </c>
      <c r="G143" s="35">
        <v>1.4E-2</v>
      </c>
      <c r="H143" t="s">
        <v>208</v>
      </c>
      <c r="I143" t="s">
        <v>208</v>
      </c>
      <c r="J143" s="7" t="s">
        <v>208</v>
      </c>
      <c r="K143" s="7" t="s">
        <v>208</v>
      </c>
      <c r="L143" s="7" t="s">
        <v>208</v>
      </c>
      <c r="M143" t="s">
        <v>208</v>
      </c>
      <c r="N143" t="s">
        <v>208</v>
      </c>
      <c r="R143" t="s">
        <v>603</v>
      </c>
      <c r="S143" t="s">
        <v>589</v>
      </c>
      <c r="T143" t="s">
        <v>604</v>
      </c>
      <c r="U143" s="33">
        <v>1425731</v>
      </c>
      <c r="V143" s="34">
        <v>0</v>
      </c>
      <c r="W143" s="35">
        <v>2.8000000000000001E-2</v>
      </c>
      <c r="X143" s="35">
        <v>2.8000000000000001E-2</v>
      </c>
      <c r="Y143" s="35">
        <v>2.8000000000000001E-2</v>
      </c>
      <c r="Z143" s="35">
        <v>0.02</v>
      </c>
      <c r="AA143" s="36">
        <v>2.9000000000000001E-2</v>
      </c>
      <c r="AB143" s="36">
        <v>2.9000000000000001E-2</v>
      </c>
      <c r="AC143" s="36">
        <v>2.9000000000000001E-2</v>
      </c>
      <c r="AD143" s="35">
        <v>2.1999999999999999E-2</v>
      </c>
      <c r="AE143" s="35">
        <v>1.9E-2</v>
      </c>
    </row>
    <row r="144" spans="1:31" x14ac:dyDescent="0.25">
      <c r="A144" t="s">
        <v>511</v>
      </c>
      <c r="B144" t="s">
        <v>512</v>
      </c>
      <c r="C144" t="s">
        <v>513</v>
      </c>
      <c r="D144" s="33">
        <v>849600</v>
      </c>
      <c r="E144" s="34">
        <v>0</v>
      </c>
      <c r="F144" s="35">
        <v>3.1E-2</v>
      </c>
      <c r="G144" s="35">
        <v>3.1E-2</v>
      </c>
      <c r="H144" s="35">
        <v>3.1E-2</v>
      </c>
      <c r="I144" s="35">
        <v>3.1E-2</v>
      </c>
      <c r="J144" s="36">
        <v>3.1E-2</v>
      </c>
      <c r="K144" s="36">
        <v>3.1E-2</v>
      </c>
      <c r="L144" s="36">
        <v>3.1E-2</v>
      </c>
      <c r="M144" t="s">
        <v>208</v>
      </c>
      <c r="N144" s="35">
        <v>3.1E-2</v>
      </c>
      <c r="R144" t="s">
        <v>550</v>
      </c>
      <c r="S144" t="s">
        <v>551</v>
      </c>
      <c r="T144" t="s">
        <v>552</v>
      </c>
      <c r="U144" s="33">
        <v>1134053</v>
      </c>
      <c r="V144" s="34">
        <v>0</v>
      </c>
      <c r="W144" s="35">
        <v>0.105</v>
      </c>
      <c r="X144" s="35">
        <v>0.105</v>
      </c>
      <c r="Y144" s="35">
        <v>0.105</v>
      </c>
      <c r="Z144" s="35">
        <v>0.105</v>
      </c>
      <c r="AA144" s="36">
        <v>0.105</v>
      </c>
      <c r="AB144" s="36">
        <v>9.2999999999999999E-2</v>
      </c>
      <c r="AC144" s="36">
        <v>9.2999999999999999E-2</v>
      </c>
      <c r="AD144" s="35">
        <v>0.105</v>
      </c>
      <c r="AE144" s="35">
        <v>0.105</v>
      </c>
    </row>
    <row r="145" spans="1:31" x14ac:dyDescent="0.25">
      <c r="A145" t="s">
        <v>514</v>
      </c>
      <c r="B145" t="s">
        <v>515</v>
      </c>
      <c r="C145" t="s">
        <v>516</v>
      </c>
      <c r="D145" s="33">
        <v>5000060</v>
      </c>
      <c r="E145" s="34">
        <v>0</v>
      </c>
      <c r="F145" s="35">
        <v>1.2999999999999999E-2</v>
      </c>
      <c r="G145" s="35">
        <v>1.2999999999999999E-2</v>
      </c>
      <c r="H145" t="s">
        <v>208</v>
      </c>
      <c r="I145" t="s">
        <v>208</v>
      </c>
      <c r="J145" s="7" t="s">
        <v>208</v>
      </c>
      <c r="K145" s="7" t="s">
        <v>208</v>
      </c>
      <c r="L145" s="7" t="s">
        <v>208</v>
      </c>
      <c r="M145" t="s">
        <v>208</v>
      </c>
      <c r="N145" t="s">
        <v>208</v>
      </c>
      <c r="R145" t="s">
        <v>550</v>
      </c>
      <c r="S145" t="s">
        <v>685</v>
      </c>
      <c r="T145" t="s">
        <v>686</v>
      </c>
      <c r="U145" s="33">
        <v>131553</v>
      </c>
      <c r="V145" s="34">
        <v>0</v>
      </c>
      <c r="W145" s="35">
        <v>1.2E-2</v>
      </c>
      <c r="X145" s="35">
        <v>1.2E-2</v>
      </c>
      <c r="Y145" s="35">
        <v>1.2E-2</v>
      </c>
      <c r="Z145" s="35">
        <v>1.2E-2</v>
      </c>
      <c r="AA145" s="36">
        <v>1.2E-2</v>
      </c>
      <c r="AB145" s="7" t="s">
        <v>208</v>
      </c>
      <c r="AC145" s="7" t="s">
        <v>208</v>
      </c>
      <c r="AD145" s="35">
        <v>1.2E-2</v>
      </c>
      <c r="AE145" s="35">
        <v>1.2E-2</v>
      </c>
    </row>
    <row r="146" spans="1:31" x14ac:dyDescent="0.25">
      <c r="A146" t="s">
        <v>517</v>
      </c>
      <c r="B146" t="s">
        <v>518</v>
      </c>
      <c r="C146" t="s">
        <v>519</v>
      </c>
      <c r="D146" s="33">
        <v>2000001</v>
      </c>
      <c r="E146" s="34">
        <v>0</v>
      </c>
      <c r="F146" s="35">
        <v>2.4E-2</v>
      </c>
      <c r="G146" s="35">
        <v>2.4E-2</v>
      </c>
      <c r="H146" s="35">
        <v>1.7999999999999999E-2</v>
      </c>
      <c r="I146" s="35">
        <v>1.2E-2</v>
      </c>
      <c r="J146" s="36">
        <v>1.2E-2</v>
      </c>
      <c r="K146" s="36">
        <v>1.2E-2</v>
      </c>
      <c r="L146" s="36">
        <v>1.2E-2</v>
      </c>
      <c r="M146" s="35">
        <v>1.2E-2</v>
      </c>
      <c r="N146" s="35">
        <v>1.2E-2</v>
      </c>
      <c r="R146" s="16" t="s">
        <v>712</v>
      </c>
      <c r="S146" t="s">
        <v>713</v>
      </c>
      <c r="T146" t="s">
        <v>714</v>
      </c>
      <c r="U146" s="33">
        <v>5870000</v>
      </c>
      <c r="V146" s="35">
        <v>0</v>
      </c>
      <c r="W146" s="35">
        <v>8.7999999999999995E-2</v>
      </c>
      <c r="X146" s="35">
        <v>8.7999999999999995E-2</v>
      </c>
      <c r="Y146" s="35">
        <v>8.7999999999999995E-2</v>
      </c>
      <c r="Z146" s="35">
        <v>8.7999999999999995E-2</v>
      </c>
      <c r="AA146" s="35">
        <v>9.0999999999999998E-2</v>
      </c>
      <c r="AB146" s="36">
        <v>0.105</v>
      </c>
      <c r="AC146" s="36">
        <v>0.105</v>
      </c>
      <c r="AD146" s="36">
        <v>0.105</v>
      </c>
      <c r="AE146" s="35">
        <v>0.105</v>
      </c>
    </row>
    <row r="147" spans="1:31" x14ac:dyDescent="0.25">
      <c r="A147" t="s">
        <v>520</v>
      </c>
      <c r="B147" t="s">
        <v>470</v>
      </c>
      <c r="C147" t="s">
        <v>521</v>
      </c>
      <c r="D147" s="33">
        <v>429262</v>
      </c>
      <c r="E147" s="34">
        <v>0</v>
      </c>
      <c r="F147" s="35">
        <v>5.0999999999999997E-2</v>
      </c>
      <c r="G147" s="35">
        <v>5.0999999999999997E-2</v>
      </c>
      <c r="H147" t="s">
        <v>208</v>
      </c>
      <c r="I147" t="s">
        <v>208</v>
      </c>
      <c r="J147" s="7" t="s">
        <v>208</v>
      </c>
      <c r="K147" s="7" t="s">
        <v>208</v>
      </c>
      <c r="L147" s="7" t="s">
        <v>208</v>
      </c>
      <c r="M147" t="s">
        <v>208</v>
      </c>
      <c r="N147" t="s">
        <v>208</v>
      </c>
      <c r="R147" t="s">
        <v>1126</v>
      </c>
      <c r="S147" t="s">
        <v>1021</v>
      </c>
      <c r="T147" t="s">
        <v>1125</v>
      </c>
      <c r="U147" s="33">
        <v>179170</v>
      </c>
      <c r="V147" t="s">
        <v>288</v>
      </c>
      <c r="W147" s="35">
        <v>2.3E-2</v>
      </c>
      <c r="X147" t="s">
        <v>208</v>
      </c>
      <c r="Y147" s="35">
        <v>2.3E-2</v>
      </c>
      <c r="Z147" s="35">
        <v>2.3E-2</v>
      </c>
      <c r="AA147" s="36">
        <v>2.3E-2</v>
      </c>
      <c r="AB147" s="36">
        <v>2.3E-2</v>
      </c>
      <c r="AC147" s="36">
        <v>2.3E-2</v>
      </c>
      <c r="AD147" s="35">
        <v>2.3E-2</v>
      </c>
      <c r="AE147" s="35">
        <v>2.3E-2</v>
      </c>
    </row>
    <row r="148" spans="1:31" x14ac:dyDescent="0.25">
      <c r="A148" t="s">
        <v>522</v>
      </c>
      <c r="B148" t="s">
        <v>478</v>
      </c>
      <c r="C148" t="s">
        <v>523</v>
      </c>
      <c r="D148" s="33">
        <v>1000000</v>
      </c>
      <c r="E148" t="s">
        <v>288</v>
      </c>
      <c r="F148" s="35">
        <v>1.4E-2</v>
      </c>
      <c r="G148" t="s">
        <v>208</v>
      </c>
      <c r="H148" t="s">
        <v>208</v>
      </c>
      <c r="I148" t="s">
        <v>208</v>
      </c>
      <c r="J148" s="7" t="s">
        <v>208</v>
      </c>
      <c r="K148" s="7" t="s">
        <v>208</v>
      </c>
      <c r="L148" s="7" t="s">
        <v>208</v>
      </c>
      <c r="M148" t="s">
        <v>208</v>
      </c>
      <c r="N148" t="s">
        <v>208</v>
      </c>
      <c r="R148" t="s">
        <v>980</v>
      </c>
      <c r="S148" t="s">
        <v>981</v>
      </c>
      <c r="T148" t="s">
        <v>546</v>
      </c>
      <c r="U148" s="33">
        <v>310000</v>
      </c>
      <c r="V148" s="35">
        <v>0</v>
      </c>
      <c r="W148" s="35">
        <v>1.2E-2</v>
      </c>
      <c r="X148" s="35">
        <v>1.2E-2</v>
      </c>
      <c r="Y148" s="35">
        <v>1.0999999999999999E-2</v>
      </c>
      <c r="Z148" s="35">
        <v>0.01</v>
      </c>
      <c r="AA148" s="7" t="s">
        <v>208</v>
      </c>
      <c r="AB148" s="7" t="s">
        <v>208</v>
      </c>
      <c r="AC148" s="7" t="s">
        <v>208</v>
      </c>
      <c r="AD148" t="s">
        <v>208</v>
      </c>
      <c r="AE148" t="s">
        <v>208</v>
      </c>
    </row>
    <row r="149" spans="1:31" x14ac:dyDescent="0.25">
      <c r="A149" t="s">
        <v>386</v>
      </c>
      <c r="B149" t="s">
        <v>524</v>
      </c>
      <c r="C149" t="s">
        <v>525</v>
      </c>
      <c r="D149" s="33">
        <v>1000000</v>
      </c>
      <c r="E149" s="35">
        <v>0</v>
      </c>
      <c r="F149" s="35">
        <v>1.6E-2</v>
      </c>
      <c r="G149" s="35">
        <v>1.4999999999999999E-2</v>
      </c>
      <c r="H149" t="s">
        <v>208</v>
      </c>
      <c r="I149" s="35">
        <v>1.2999999999999999E-2</v>
      </c>
      <c r="J149" s="36">
        <v>1.2999999999999999E-2</v>
      </c>
      <c r="K149" s="7" t="s">
        <v>208</v>
      </c>
      <c r="L149" s="7" t="s">
        <v>208</v>
      </c>
      <c r="M149" t="s">
        <v>208</v>
      </c>
      <c r="N149" t="s">
        <v>208</v>
      </c>
      <c r="R149" t="s">
        <v>1097</v>
      </c>
      <c r="S149" t="s">
        <v>1061</v>
      </c>
      <c r="T149" t="s">
        <v>1098</v>
      </c>
      <c r="U149" s="33">
        <v>223500</v>
      </c>
      <c r="V149" s="35">
        <v>0</v>
      </c>
      <c r="W149" s="35">
        <v>3.5000000000000003E-2</v>
      </c>
      <c r="X149" s="35">
        <v>3.5999999999999997E-2</v>
      </c>
      <c r="Y149" s="35">
        <v>3.5999999999999997E-2</v>
      </c>
      <c r="Z149" s="35">
        <v>3.5999999999999997E-2</v>
      </c>
      <c r="AA149" s="36">
        <v>3.5999999999999997E-2</v>
      </c>
      <c r="AB149" s="36">
        <v>3.5999999999999997E-2</v>
      </c>
      <c r="AC149" s="7" t="s">
        <v>208</v>
      </c>
      <c r="AD149" t="s">
        <v>208</v>
      </c>
      <c r="AE149" t="s">
        <v>208</v>
      </c>
    </row>
    <row r="150" spans="1:31" x14ac:dyDescent="0.25">
      <c r="A150" t="s">
        <v>526</v>
      </c>
      <c r="B150" t="s">
        <v>527</v>
      </c>
      <c r="C150" t="s">
        <v>528</v>
      </c>
      <c r="D150" s="33">
        <v>189731</v>
      </c>
      <c r="E150" s="35">
        <v>1E-3</v>
      </c>
      <c r="F150" s="35">
        <v>1.6E-2</v>
      </c>
      <c r="G150" s="35">
        <v>1.4999999999999999E-2</v>
      </c>
      <c r="H150" s="35">
        <v>1.2E-2</v>
      </c>
      <c r="I150" s="35">
        <v>1.2E-2</v>
      </c>
      <c r="J150" s="36">
        <v>1.2E-2</v>
      </c>
      <c r="K150" s="36">
        <v>1.2E-2</v>
      </c>
      <c r="L150" s="36">
        <v>1.2E-2</v>
      </c>
      <c r="M150" s="35">
        <v>1.2E-2</v>
      </c>
      <c r="N150" s="35">
        <v>1.2E-2</v>
      </c>
      <c r="R150" t="s">
        <v>1307</v>
      </c>
      <c r="S150" t="s">
        <v>1295</v>
      </c>
      <c r="T150" t="s">
        <v>1308</v>
      </c>
      <c r="U150" s="33">
        <v>110000</v>
      </c>
      <c r="V150" s="34">
        <v>0</v>
      </c>
      <c r="W150" s="35">
        <v>1.7999999999999999E-2</v>
      </c>
      <c r="X150" s="35">
        <v>1.7999999999999999E-2</v>
      </c>
      <c r="Y150" s="35">
        <v>1.7999999999999999E-2</v>
      </c>
      <c r="Z150" s="35">
        <v>1.7999999999999999E-2</v>
      </c>
      <c r="AA150" s="36">
        <v>1.7999999999999999E-2</v>
      </c>
      <c r="AB150" s="36">
        <v>1.7999999999999999E-2</v>
      </c>
      <c r="AC150" s="36">
        <v>1.7999999999999999E-2</v>
      </c>
      <c r="AD150" s="35">
        <v>1.7999999999999999E-2</v>
      </c>
      <c r="AE150" s="35">
        <v>1.7999999999999999E-2</v>
      </c>
    </row>
    <row r="151" spans="1:31" x14ac:dyDescent="0.25">
      <c r="A151" t="s">
        <v>529</v>
      </c>
      <c r="B151" t="s">
        <v>530</v>
      </c>
      <c r="C151" t="s">
        <v>531</v>
      </c>
      <c r="D151" s="33">
        <v>1048191</v>
      </c>
      <c r="E151" s="35">
        <v>2E-3</v>
      </c>
      <c r="F151" s="35">
        <v>3.9E-2</v>
      </c>
      <c r="G151" s="35">
        <v>3.6999999999999998E-2</v>
      </c>
      <c r="H151" s="35">
        <v>3.6999999999999998E-2</v>
      </c>
      <c r="I151" s="35">
        <v>3.6999999999999998E-2</v>
      </c>
      <c r="J151" s="36">
        <v>3.7999999999999999E-2</v>
      </c>
      <c r="K151" s="36">
        <v>3.7999999999999999E-2</v>
      </c>
      <c r="L151" s="36">
        <v>3.7999999999999999E-2</v>
      </c>
      <c r="M151" s="35">
        <v>3.6999999999999998E-2</v>
      </c>
      <c r="N151" s="35">
        <v>3.7999999999999999E-2</v>
      </c>
      <c r="R151" t="s">
        <v>750</v>
      </c>
      <c r="S151" t="s">
        <v>713</v>
      </c>
      <c r="T151" t="s">
        <v>751</v>
      </c>
      <c r="U151" s="33">
        <v>221024</v>
      </c>
      <c r="V151" s="35">
        <v>1E-3</v>
      </c>
      <c r="W151" s="35">
        <v>3.2000000000000001E-2</v>
      </c>
      <c r="X151" s="35">
        <v>0.03</v>
      </c>
      <c r="Y151" s="35">
        <v>1.2999999999999999E-2</v>
      </c>
      <c r="Z151" t="s">
        <v>208</v>
      </c>
      <c r="AA151" s="7" t="s">
        <v>208</v>
      </c>
      <c r="AB151" s="7" t="s">
        <v>208</v>
      </c>
      <c r="AC151" s="7" t="s">
        <v>208</v>
      </c>
      <c r="AD151" t="s">
        <v>208</v>
      </c>
      <c r="AE151" t="s">
        <v>208</v>
      </c>
    </row>
    <row r="152" spans="1:31" x14ac:dyDescent="0.25">
      <c r="A152" t="s">
        <v>532</v>
      </c>
      <c r="B152" t="s">
        <v>533</v>
      </c>
      <c r="C152" t="s">
        <v>238</v>
      </c>
      <c r="D152" s="33">
        <v>223636</v>
      </c>
      <c r="E152" s="35">
        <v>0.01</v>
      </c>
      <c r="F152" s="35">
        <v>7.1999999999999995E-2</v>
      </c>
      <c r="G152" s="35">
        <v>6.0999999999999999E-2</v>
      </c>
      <c r="H152" s="35">
        <v>3.6999999999999998E-2</v>
      </c>
      <c r="I152" s="35">
        <v>3.6999999999999998E-2</v>
      </c>
      <c r="J152" s="36">
        <v>3.6999999999999998E-2</v>
      </c>
      <c r="K152" s="36">
        <v>3.6999999999999998E-2</v>
      </c>
      <c r="L152" s="36">
        <v>3.6999999999999998E-2</v>
      </c>
      <c r="M152" s="35">
        <v>3.6999999999999998E-2</v>
      </c>
      <c r="N152" s="35">
        <v>3.6999999999999998E-2</v>
      </c>
      <c r="R152" t="s">
        <v>1297</v>
      </c>
      <c r="S152" t="s">
        <v>1293</v>
      </c>
      <c r="T152" t="s">
        <v>1298</v>
      </c>
      <c r="U152" s="33">
        <v>538100</v>
      </c>
      <c r="V152" s="34">
        <v>0</v>
      </c>
      <c r="W152" s="35">
        <v>5.8999999999999997E-2</v>
      </c>
      <c r="X152" s="35">
        <v>5.8999999999999997E-2</v>
      </c>
      <c r="Y152" s="35">
        <v>5.8000000000000003E-2</v>
      </c>
      <c r="Z152" s="35">
        <v>5.6000000000000001E-2</v>
      </c>
      <c r="AA152" s="36">
        <v>5.6000000000000001E-2</v>
      </c>
      <c r="AB152" s="36">
        <v>5.5E-2</v>
      </c>
      <c r="AC152" s="36">
        <v>5.5E-2</v>
      </c>
      <c r="AD152" s="35">
        <v>5.5E-2</v>
      </c>
      <c r="AE152" s="35">
        <v>5.5E-2</v>
      </c>
    </row>
    <row r="153" spans="1:31" x14ac:dyDescent="0.25">
      <c r="A153" t="s">
        <v>534</v>
      </c>
      <c r="B153" t="s">
        <v>488</v>
      </c>
      <c r="C153" t="s">
        <v>535</v>
      </c>
      <c r="D153" s="33">
        <v>100000</v>
      </c>
      <c r="E153" s="34">
        <v>0</v>
      </c>
      <c r="F153" s="35">
        <v>1.6E-2</v>
      </c>
      <c r="G153" s="35">
        <v>1.6E-2</v>
      </c>
      <c r="H153" s="35">
        <v>1.6E-2</v>
      </c>
      <c r="I153" s="35">
        <v>1.6E-2</v>
      </c>
      <c r="J153" s="36">
        <v>1.6E-2</v>
      </c>
      <c r="K153" s="36">
        <v>1.6E-2</v>
      </c>
      <c r="L153" s="36">
        <v>1.6E-2</v>
      </c>
      <c r="M153" s="35">
        <v>1.6E-2</v>
      </c>
      <c r="N153" s="35">
        <v>1.6E-2</v>
      </c>
      <c r="R153" t="s">
        <v>1440</v>
      </c>
      <c r="S153" t="s">
        <v>1428</v>
      </c>
      <c r="T153" t="s">
        <v>208</v>
      </c>
      <c r="U153" t="s">
        <v>208</v>
      </c>
      <c r="V153" t="s">
        <v>255</v>
      </c>
      <c r="W153" t="s">
        <v>208</v>
      </c>
      <c r="X153" s="35">
        <v>1.2E-2</v>
      </c>
      <c r="Y153" s="35">
        <v>1.2E-2</v>
      </c>
      <c r="Z153" t="s">
        <v>208</v>
      </c>
      <c r="AA153" s="7" t="s">
        <v>208</v>
      </c>
      <c r="AB153" s="7" t="s">
        <v>208</v>
      </c>
      <c r="AC153" s="7" t="s">
        <v>208</v>
      </c>
      <c r="AD153" t="s">
        <v>208</v>
      </c>
      <c r="AE153" t="s">
        <v>208</v>
      </c>
    </row>
    <row r="154" spans="1:31" x14ac:dyDescent="0.25">
      <c r="A154" t="s">
        <v>536</v>
      </c>
      <c r="B154" t="s">
        <v>470</v>
      </c>
      <c r="C154" t="s">
        <v>537</v>
      </c>
      <c r="D154" s="33">
        <v>300000</v>
      </c>
      <c r="E154" s="34">
        <v>0</v>
      </c>
      <c r="F154" s="35">
        <v>1.6E-2</v>
      </c>
      <c r="G154" s="35">
        <v>1.6E-2</v>
      </c>
      <c r="H154" s="35">
        <v>1.4E-2</v>
      </c>
      <c r="I154" s="35">
        <v>1.4E-2</v>
      </c>
      <c r="J154" s="36">
        <v>1.4E-2</v>
      </c>
      <c r="K154" s="36">
        <v>1.2999999999999999E-2</v>
      </c>
      <c r="L154" s="36">
        <v>1.4999999999999999E-2</v>
      </c>
      <c r="M154" s="35">
        <v>1.4999999999999999E-2</v>
      </c>
      <c r="N154" s="35">
        <v>1.4E-2</v>
      </c>
      <c r="R154" t="s">
        <v>808</v>
      </c>
      <c r="S154" t="s">
        <v>792</v>
      </c>
      <c r="T154" t="s">
        <v>809</v>
      </c>
      <c r="U154" s="33">
        <v>3170322</v>
      </c>
      <c r="V154" t="s">
        <v>288</v>
      </c>
      <c r="W154" s="35">
        <v>2.7E-2</v>
      </c>
      <c r="X154" t="s">
        <v>208</v>
      </c>
      <c r="Y154" t="s">
        <v>208</v>
      </c>
      <c r="Z154" t="s">
        <v>208</v>
      </c>
      <c r="AA154" s="7" t="s">
        <v>208</v>
      </c>
      <c r="AB154" s="36">
        <v>2.7E-2</v>
      </c>
      <c r="AC154" s="36">
        <v>2.7E-2</v>
      </c>
      <c r="AD154" s="35">
        <v>2.7E-2</v>
      </c>
      <c r="AE154" s="35">
        <v>2.7E-2</v>
      </c>
    </row>
    <row r="155" spans="1:31" x14ac:dyDescent="0.25">
      <c r="A155" t="s">
        <v>538</v>
      </c>
      <c r="B155" t="s">
        <v>512</v>
      </c>
      <c r="C155" t="s">
        <v>539</v>
      </c>
      <c r="D155" s="33">
        <v>425000</v>
      </c>
      <c r="E155" s="34">
        <v>0</v>
      </c>
      <c r="F155" s="35">
        <v>3.6999999999999998E-2</v>
      </c>
      <c r="G155" s="35">
        <v>3.6999999999999998E-2</v>
      </c>
      <c r="H155" s="35">
        <v>3.6999999999999998E-2</v>
      </c>
      <c r="I155" t="s">
        <v>208</v>
      </c>
      <c r="J155" s="36">
        <v>3.6999999999999998E-2</v>
      </c>
      <c r="K155" s="36">
        <v>3.6999999999999998E-2</v>
      </c>
      <c r="L155" s="36">
        <v>3.6999999999999998E-2</v>
      </c>
      <c r="M155" s="35">
        <v>3.6999999999999998E-2</v>
      </c>
      <c r="N155" s="35">
        <v>3.6999999999999998E-2</v>
      </c>
      <c r="R155" t="s">
        <v>392</v>
      </c>
      <c r="S155" t="s">
        <v>382</v>
      </c>
      <c r="T155" t="s">
        <v>393</v>
      </c>
      <c r="U155" s="33">
        <v>28957491</v>
      </c>
      <c r="V155" s="34">
        <v>0</v>
      </c>
      <c r="W155" s="35">
        <v>1.6E-2</v>
      </c>
      <c r="X155" s="35">
        <v>1.6E-2</v>
      </c>
      <c r="Y155" s="35">
        <v>1.6E-2</v>
      </c>
      <c r="Z155" s="35">
        <v>1.6E-2</v>
      </c>
      <c r="AA155" s="36">
        <v>1.6E-2</v>
      </c>
      <c r="AB155" s="36">
        <v>1.6E-2</v>
      </c>
      <c r="AC155" s="36">
        <v>1.6E-2</v>
      </c>
      <c r="AD155" t="s">
        <v>208</v>
      </c>
      <c r="AE155" s="35">
        <v>1.6E-2</v>
      </c>
    </row>
    <row r="156" spans="1:31" x14ac:dyDescent="0.25">
      <c r="A156" t="s">
        <v>540</v>
      </c>
      <c r="B156" t="s">
        <v>478</v>
      </c>
      <c r="C156" t="s">
        <v>460</v>
      </c>
      <c r="D156" s="33">
        <v>57200</v>
      </c>
      <c r="E156" t="s">
        <v>288</v>
      </c>
      <c r="F156" s="35">
        <v>1.6E-2</v>
      </c>
      <c r="G156" t="s">
        <v>208</v>
      </c>
      <c r="H156" t="s">
        <v>208</v>
      </c>
      <c r="I156" t="s">
        <v>208</v>
      </c>
      <c r="J156" s="7" t="s">
        <v>208</v>
      </c>
      <c r="K156" s="7" t="s">
        <v>208</v>
      </c>
      <c r="L156" s="7" t="s">
        <v>208</v>
      </c>
      <c r="M156" t="s">
        <v>208</v>
      </c>
      <c r="N156" t="s">
        <v>208</v>
      </c>
      <c r="R156" t="s">
        <v>324</v>
      </c>
      <c r="S156" t="s">
        <v>261</v>
      </c>
      <c r="T156" t="s">
        <v>325</v>
      </c>
      <c r="U156" s="33">
        <v>5000000</v>
      </c>
      <c r="V156" s="34">
        <v>0</v>
      </c>
      <c r="W156" s="35">
        <v>3.2000000000000001E-2</v>
      </c>
      <c r="X156" s="35">
        <v>3.2000000000000001E-2</v>
      </c>
      <c r="Y156" s="35">
        <v>3.2000000000000001E-2</v>
      </c>
      <c r="Z156" s="35">
        <v>3.2000000000000001E-2</v>
      </c>
      <c r="AA156" s="7" t="s">
        <v>208</v>
      </c>
      <c r="AB156" s="7" t="s">
        <v>208</v>
      </c>
      <c r="AC156" s="7" t="s">
        <v>208</v>
      </c>
      <c r="AD156" t="s">
        <v>208</v>
      </c>
      <c r="AE156" t="s">
        <v>208</v>
      </c>
    </row>
    <row r="157" spans="1:31" x14ac:dyDescent="0.25">
      <c r="A157" t="s">
        <v>541</v>
      </c>
      <c r="B157" t="s">
        <v>515</v>
      </c>
      <c r="C157" t="s">
        <v>542</v>
      </c>
      <c r="D157" s="33">
        <v>2599353</v>
      </c>
      <c r="E157" s="34">
        <v>0</v>
      </c>
      <c r="F157" s="35">
        <v>1.7000000000000001E-2</v>
      </c>
      <c r="G157" s="35">
        <v>1.7000000000000001E-2</v>
      </c>
      <c r="H157" s="35">
        <v>1.6E-2</v>
      </c>
      <c r="I157" s="35">
        <v>1.6E-2</v>
      </c>
      <c r="J157" s="36">
        <v>1.6E-2</v>
      </c>
      <c r="K157" s="36">
        <v>1.6E-2</v>
      </c>
      <c r="L157" s="36">
        <v>1.6E-2</v>
      </c>
      <c r="M157" t="s">
        <v>208</v>
      </c>
      <c r="N157" t="s">
        <v>208</v>
      </c>
      <c r="R157" t="s">
        <v>324</v>
      </c>
      <c r="S157" t="s">
        <v>494</v>
      </c>
      <c r="T157" t="s">
        <v>495</v>
      </c>
      <c r="U157" s="33">
        <v>2559246</v>
      </c>
      <c r="V157" s="35">
        <v>3.0000000000000001E-3</v>
      </c>
      <c r="W157" s="35">
        <v>1.6E-2</v>
      </c>
      <c r="X157" s="35">
        <v>1.4E-2</v>
      </c>
      <c r="Y157" s="35">
        <v>1.2999999999999999E-2</v>
      </c>
      <c r="Z157" t="s">
        <v>208</v>
      </c>
      <c r="AA157" s="7" t="s">
        <v>208</v>
      </c>
      <c r="AB157" s="7" t="s">
        <v>208</v>
      </c>
      <c r="AC157" s="7" t="s">
        <v>208</v>
      </c>
      <c r="AD157" t="s">
        <v>208</v>
      </c>
      <c r="AE157" t="s">
        <v>208</v>
      </c>
    </row>
    <row r="158" spans="1:31" x14ac:dyDescent="0.25">
      <c r="A158" t="s">
        <v>543</v>
      </c>
      <c r="B158" t="s">
        <v>478</v>
      </c>
      <c r="C158" t="s">
        <v>544</v>
      </c>
      <c r="D158" s="33">
        <v>518638</v>
      </c>
      <c r="E158" s="34">
        <v>0</v>
      </c>
      <c r="F158" s="35">
        <v>1.2999999999999999E-2</v>
      </c>
      <c r="G158" s="35">
        <v>1.2999999999999999E-2</v>
      </c>
      <c r="H158" s="35">
        <v>1.2E-2</v>
      </c>
      <c r="I158" s="35">
        <v>1.2E-2</v>
      </c>
      <c r="J158" s="36">
        <v>1.2E-2</v>
      </c>
      <c r="K158" s="36">
        <v>1.2E-2</v>
      </c>
      <c r="L158" s="36">
        <v>1.4E-2</v>
      </c>
      <c r="M158" s="35">
        <v>1.4E-2</v>
      </c>
      <c r="N158" s="35">
        <v>1.4E-2</v>
      </c>
      <c r="R158" t="s">
        <v>1063</v>
      </c>
      <c r="S158" t="s">
        <v>1021</v>
      </c>
      <c r="T158" t="s">
        <v>763</v>
      </c>
      <c r="U158" s="33">
        <v>383947</v>
      </c>
      <c r="V158" s="34">
        <v>0</v>
      </c>
      <c r="W158" s="35">
        <v>3.6999999999999998E-2</v>
      </c>
      <c r="X158" s="35">
        <v>3.6999999999999998E-2</v>
      </c>
      <c r="Y158" s="35">
        <v>3.6999999999999998E-2</v>
      </c>
      <c r="Z158" s="35">
        <v>3.6999999999999998E-2</v>
      </c>
      <c r="AA158" s="36">
        <v>3.6999999999999998E-2</v>
      </c>
      <c r="AB158" s="36">
        <v>3.6999999999999998E-2</v>
      </c>
      <c r="AC158" s="7" t="s">
        <v>208</v>
      </c>
      <c r="AD158" t="s">
        <v>208</v>
      </c>
      <c r="AE158" t="s">
        <v>208</v>
      </c>
    </row>
    <row r="159" spans="1:31" x14ac:dyDescent="0.25">
      <c r="A159" t="s">
        <v>545</v>
      </c>
      <c r="B159" t="s">
        <v>494</v>
      </c>
      <c r="C159" t="s">
        <v>546</v>
      </c>
      <c r="D159" s="33">
        <v>101100</v>
      </c>
      <c r="E159" s="34">
        <v>0</v>
      </c>
      <c r="F159" s="35">
        <v>1.2E-2</v>
      </c>
      <c r="G159" s="35">
        <v>1.2E-2</v>
      </c>
      <c r="H159" s="35">
        <v>1.2E-2</v>
      </c>
      <c r="I159" s="35">
        <v>1.2E-2</v>
      </c>
      <c r="J159" s="36">
        <v>1.2E-2</v>
      </c>
      <c r="K159" s="36">
        <v>1.2E-2</v>
      </c>
      <c r="L159" s="36">
        <v>1.2E-2</v>
      </c>
      <c r="M159" s="35">
        <v>1.2E-2</v>
      </c>
      <c r="N159" s="35">
        <v>1.2E-2</v>
      </c>
      <c r="R159" t="s">
        <v>584</v>
      </c>
      <c r="S159" t="s">
        <v>512</v>
      </c>
      <c r="T159" t="s">
        <v>208</v>
      </c>
      <c r="U159" t="s">
        <v>208</v>
      </c>
      <c r="V159" t="s">
        <v>255</v>
      </c>
      <c r="W159" t="s">
        <v>208</v>
      </c>
      <c r="X159" s="35">
        <v>1.2E-2</v>
      </c>
      <c r="Y159" s="35">
        <v>1.2E-2</v>
      </c>
      <c r="Z159" s="35">
        <v>1.2E-2</v>
      </c>
      <c r="AA159" s="36">
        <v>1.2E-2</v>
      </c>
      <c r="AB159" s="36">
        <v>1.2E-2</v>
      </c>
      <c r="AC159" s="36">
        <v>1.2E-2</v>
      </c>
      <c r="AD159" s="35">
        <v>1.2E-2</v>
      </c>
      <c r="AE159" s="35">
        <v>1.2E-2</v>
      </c>
    </row>
    <row r="160" spans="1:31" x14ac:dyDescent="0.25">
      <c r="A160" t="s">
        <v>547</v>
      </c>
      <c r="B160" t="s">
        <v>548</v>
      </c>
      <c r="C160" t="s">
        <v>549</v>
      </c>
      <c r="D160" s="33">
        <v>225000</v>
      </c>
      <c r="E160" s="34">
        <v>0</v>
      </c>
      <c r="F160" s="35">
        <v>1.9E-2</v>
      </c>
      <c r="G160" s="35">
        <v>1.9E-2</v>
      </c>
      <c r="H160" s="35">
        <v>1.9E-2</v>
      </c>
      <c r="I160" s="35">
        <v>1.9E-2</v>
      </c>
      <c r="J160" s="36">
        <v>1.9E-2</v>
      </c>
      <c r="K160" s="36">
        <v>2.3E-2</v>
      </c>
      <c r="L160" s="36">
        <v>2.3E-2</v>
      </c>
      <c r="M160" s="35">
        <v>2.3E-2</v>
      </c>
      <c r="N160" s="35">
        <v>2.4E-2</v>
      </c>
      <c r="R160" t="s">
        <v>1425</v>
      </c>
      <c r="S160" t="s">
        <v>1426</v>
      </c>
      <c r="T160" t="s">
        <v>1084</v>
      </c>
      <c r="U160" s="33">
        <v>200000</v>
      </c>
      <c r="V160" s="34">
        <v>0</v>
      </c>
      <c r="W160" s="35">
        <v>3.1E-2</v>
      </c>
      <c r="X160" s="35">
        <v>3.1E-2</v>
      </c>
      <c r="Y160" s="35">
        <v>2.9000000000000001E-2</v>
      </c>
      <c r="Z160" s="35">
        <v>2.9000000000000001E-2</v>
      </c>
      <c r="AA160" s="36">
        <v>2.9000000000000001E-2</v>
      </c>
      <c r="AB160" s="36">
        <v>2.9000000000000001E-2</v>
      </c>
      <c r="AC160" s="36">
        <v>2.5999999999999999E-2</v>
      </c>
      <c r="AD160" s="35">
        <v>2.5999999999999999E-2</v>
      </c>
      <c r="AE160" s="35">
        <v>2.5000000000000001E-2</v>
      </c>
    </row>
    <row r="161" spans="1:31" x14ac:dyDescent="0.25">
      <c r="A161" t="s">
        <v>550</v>
      </c>
      <c r="B161" t="s">
        <v>551</v>
      </c>
      <c r="C161" t="s">
        <v>552</v>
      </c>
      <c r="D161" s="33">
        <v>1134053</v>
      </c>
      <c r="E161" s="34">
        <v>0</v>
      </c>
      <c r="F161" s="35">
        <v>0.105</v>
      </c>
      <c r="G161" s="35">
        <v>0.105</v>
      </c>
      <c r="H161" s="35">
        <v>0.105</v>
      </c>
      <c r="I161" s="35">
        <v>0.105</v>
      </c>
      <c r="J161" s="36">
        <v>0.105</v>
      </c>
      <c r="K161" s="36">
        <v>9.2999999999999999E-2</v>
      </c>
      <c r="L161" s="36">
        <v>9.2999999999999999E-2</v>
      </c>
      <c r="M161" s="35">
        <v>0.105</v>
      </c>
      <c r="N161" s="35">
        <v>0.105</v>
      </c>
      <c r="R161" t="s">
        <v>722</v>
      </c>
      <c r="S161" t="s">
        <v>713</v>
      </c>
      <c r="T161" t="s">
        <v>723</v>
      </c>
      <c r="U161" s="33">
        <v>8200000</v>
      </c>
      <c r="V161" s="34">
        <v>0</v>
      </c>
      <c r="W161" s="35">
        <v>4.3999999999999997E-2</v>
      </c>
      <c r="X161" s="35">
        <v>4.3999999999999997E-2</v>
      </c>
      <c r="Y161" s="35">
        <v>4.3999999999999997E-2</v>
      </c>
      <c r="Z161" s="35">
        <v>4.3999999999999997E-2</v>
      </c>
      <c r="AA161" s="36">
        <v>4.3999999999999997E-2</v>
      </c>
      <c r="AB161" s="36">
        <v>4.2999999999999997E-2</v>
      </c>
      <c r="AC161" s="36">
        <v>4.2999999999999997E-2</v>
      </c>
      <c r="AD161" s="35">
        <v>4.2999999999999997E-2</v>
      </c>
      <c r="AE161" s="35">
        <v>4.2000000000000003E-2</v>
      </c>
    </row>
    <row r="162" spans="1:31" x14ac:dyDescent="0.25">
      <c r="A162" t="s">
        <v>553</v>
      </c>
      <c r="B162" t="s">
        <v>478</v>
      </c>
      <c r="C162" t="s">
        <v>554</v>
      </c>
      <c r="D162" s="33">
        <v>146139</v>
      </c>
      <c r="E162" s="34">
        <v>0</v>
      </c>
      <c r="F162" s="35">
        <v>1.4999999999999999E-2</v>
      </c>
      <c r="G162" s="35">
        <v>1.4999999999999999E-2</v>
      </c>
      <c r="H162" t="s">
        <v>208</v>
      </c>
      <c r="I162" t="s">
        <v>208</v>
      </c>
      <c r="J162" s="7" t="s">
        <v>208</v>
      </c>
      <c r="K162" s="7" t="s">
        <v>208</v>
      </c>
      <c r="L162" s="7" t="s">
        <v>208</v>
      </c>
      <c r="M162" t="s">
        <v>208</v>
      </c>
      <c r="N162" t="s">
        <v>208</v>
      </c>
      <c r="R162" t="s">
        <v>534</v>
      </c>
      <c r="S162" t="s">
        <v>488</v>
      </c>
      <c r="T162" t="s">
        <v>535</v>
      </c>
      <c r="U162" s="33">
        <v>100000</v>
      </c>
      <c r="V162" s="34">
        <v>0</v>
      </c>
      <c r="W162" s="35">
        <v>1.6E-2</v>
      </c>
      <c r="X162" s="35">
        <v>1.6E-2</v>
      </c>
      <c r="Y162" s="35">
        <v>1.6E-2</v>
      </c>
      <c r="Z162" s="35">
        <v>1.6E-2</v>
      </c>
      <c r="AA162" s="36">
        <v>1.6E-2</v>
      </c>
      <c r="AB162" s="36">
        <v>1.6E-2</v>
      </c>
      <c r="AC162" s="36">
        <v>1.6E-2</v>
      </c>
      <c r="AD162" s="35">
        <v>1.6E-2</v>
      </c>
      <c r="AE162" s="35">
        <v>1.6E-2</v>
      </c>
    </row>
    <row r="163" spans="1:31" x14ac:dyDescent="0.25">
      <c r="A163" t="s">
        <v>555</v>
      </c>
      <c r="B163" t="s">
        <v>556</v>
      </c>
      <c r="C163" t="s">
        <v>557</v>
      </c>
      <c r="D163" s="33">
        <v>178712</v>
      </c>
      <c r="E163" s="34">
        <v>0</v>
      </c>
      <c r="F163" s="35">
        <v>2.4E-2</v>
      </c>
      <c r="G163" s="35">
        <v>2.4E-2</v>
      </c>
      <c r="H163" s="35">
        <v>2.3E-2</v>
      </c>
      <c r="I163" s="35">
        <v>2.3E-2</v>
      </c>
      <c r="J163" s="36">
        <v>2.3E-2</v>
      </c>
      <c r="K163" s="36">
        <v>2.3E-2</v>
      </c>
      <c r="L163" s="36">
        <v>2.3E-2</v>
      </c>
      <c r="M163" s="35">
        <v>2.3E-2</v>
      </c>
      <c r="N163" s="35">
        <v>2.3E-2</v>
      </c>
      <c r="R163" t="s">
        <v>534</v>
      </c>
      <c r="S163" t="s">
        <v>488</v>
      </c>
      <c r="T163" t="s">
        <v>535</v>
      </c>
      <c r="U163" s="33">
        <v>100000</v>
      </c>
      <c r="V163" s="34">
        <v>0</v>
      </c>
      <c r="W163" s="35">
        <v>1.6E-2</v>
      </c>
      <c r="X163" s="35">
        <v>1.6E-2</v>
      </c>
      <c r="Y163" s="35">
        <v>1.6E-2</v>
      </c>
      <c r="Z163" s="35">
        <v>1.6E-2</v>
      </c>
      <c r="AA163" s="36">
        <v>1.6E-2</v>
      </c>
      <c r="AB163" s="36">
        <v>1.6E-2</v>
      </c>
      <c r="AC163" s="36">
        <v>1.6E-2</v>
      </c>
      <c r="AD163" s="35">
        <v>1.6E-2</v>
      </c>
      <c r="AE163" s="35">
        <v>1.6E-2</v>
      </c>
    </row>
    <row r="164" spans="1:31" x14ac:dyDescent="0.25">
      <c r="A164" t="s">
        <v>558</v>
      </c>
      <c r="B164" t="s">
        <v>533</v>
      </c>
      <c r="C164" t="s">
        <v>559</v>
      </c>
      <c r="D164" s="33">
        <v>1419000</v>
      </c>
      <c r="E164" t="s">
        <v>208</v>
      </c>
      <c r="F164" t="s">
        <v>208</v>
      </c>
      <c r="G164" t="s">
        <v>208</v>
      </c>
      <c r="H164" t="s">
        <v>208</v>
      </c>
      <c r="I164" t="s">
        <v>208</v>
      </c>
      <c r="J164" s="7" t="s">
        <v>208</v>
      </c>
      <c r="K164" s="7" t="s">
        <v>208</v>
      </c>
      <c r="L164" s="7" t="s">
        <v>208</v>
      </c>
      <c r="M164" t="s">
        <v>208</v>
      </c>
      <c r="N164" s="35">
        <v>7.8E-2</v>
      </c>
      <c r="R164" t="s">
        <v>1090</v>
      </c>
      <c r="S164" t="s">
        <v>1027</v>
      </c>
      <c r="T164" t="s">
        <v>1085</v>
      </c>
      <c r="U164" s="33">
        <v>162050</v>
      </c>
      <c r="V164" s="34">
        <v>0</v>
      </c>
      <c r="W164" s="35">
        <v>5.3999999999999999E-2</v>
      </c>
      <c r="X164" s="35">
        <v>5.3999999999999999E-2</v>
      </c>
      <c r="Y164" s="35">
        <v>5.3999999999999999E-2</v>
      </c>
      <c r="Z164" s="35">
        <v>5.3999999999999999E-2</v>
      </c>
      <c r="AA164" s="36">
        <v>5.3999999999999999E-2</v>
      </c>
      <c r="AB164" s="36">
        <v>5.3999999999999999E-2</v>
      </c>
      <c r="AC164" s="7" t="s">
        <v>208</v>
      </c>
      <c r="AD164" t="s">
        <v>208</v>
      </c>
      <c r="AE164" t="s">
        <v>208</v>
      </c>
    </row>
    <row r="165" spans="1:31" x14ac:dyDescent="0.25">
      <c r="A165" t="s">
        <v>560</v>
      </c>
      <c r="B165" t="s">
        <v>561</v>
      </c>
      <c r="C165" t="s">
        <v>562</v>
      </c>
      <c r="D165" s="33">
        <v>752000</v>
      </c>
      <c r="E165" t="s">
        <v>288</v>
      </c>
      <c r="F165" s="35">
        <v>5.6000000000000001E-2</v>
      </c>
      <c r="G165" t="s">
        <v>208</v>
      </c>
      <c r="H165" t="s">
        <v>208</v>
      </c>
      <c r="I165" t="s">
        <v>208</v>
      </c>
      <c r="J165" s="7" t="s">
        <v>208</v>
      </c>
      <c r="K165" s="7" t="s">
        <v>208</v>
      </c>
      <c r="L165" s="7" t="s">
        <v>208</v>
      </c>
      <c r="M165" t="s">
        <v>208</v>
      </c>
      <c r="N165" s="35">
        <v>8.5999999999999993E-2</v>
      </c>
      <c r="R165" t="s">
        <v>1330</v>
      </c>
      <c r="S165" t="s">
        <v>1290</v>
      </c>
      <c r="T165" t="s">
        <v>1331</v>
      </c>
      <c r="U165" s="33">
        <v>1820020</v>
      </c>
      <c r="V165" s="34">
        <v>0</v>
      </c>
      <c r="W165" s="35">
        <v>2.3E-2</v>
      </c>
      <c r="X165" s="35">
        <v>2.3E-2</v>
      </c>
      <c r="Y165" s="35">
        <v>2.3E-2</v>
      </c>
      <c r="Z165" s="35">
        <v>1.2E-2</v>
      </c>
      <c r="AA165" s="36">
        <v>2.1999999999999999E-2</v>
      </c>
      <c r="AB165" s="36">
        <v>2.1999999999999999E-2</v>
      </c>
      <c r="AC165" s="36">
        <v>2.1999999999999999E-2</v>
      </c>
      <c r="AD165" s="35">
        <v>2.1999999999999999E-2</v>
      </c>
      <c r="AE165" s="35">
        <v>2.1999999999999999E-2</v>
      </c>
    </row>
    <row r="166" spans="1:31" x14ac:dyDescent="0.25">
      <c r="A166" t="s">
        <v>563</v>
      </c>
      <c r="B166" t="s">
        <v>564</v>
      </c>
      <c r="C166" t="s">
        <v>565</v>
      </c>
      <c r="D166" s="33">
        <v>1024000</v>
      </c>
      <c r="E166" t="s">
        <v>288</v>
      </c>
      <c r="F166" s="35">
        <v>8.7999999999999995E-2</v>
      </c>
      <c r="G166" t="s">
        <v>208</v>
      </c>
      <c r="H166" s="35">
        <v>8.7999999999999995E-2</v>
      </c>
      <c r="I166" t="s">
        <v>208</v>
      </c>
      <c r="J166" s="36">
        <v>8.7999999999999995E-2</v>
      </c>
      <c r="K166" s="7" t="s">
        <v>208</v>
      </c>
      <c r="L166" s="36">
        <v>8.7999999999999995E-2</v>
      </c>
      <c r="M166" t="s">
        <v>208</v>
      </c>
      <c r="N166" s="35">
        <v>8.7999999999999995E-2</v>
      </c>
      <c r="R166" t="s">
        <v>1431</v>
      </c>
      <c r="S166" t="s">
        <v>1407</v>
      </c>
      <c r="T166" t="s">
        <v>1432</v>
      </c>
      <c r="U166" s="33">
        <v>100000</v>
      </c>
      <c r="V166" s="34">
        <v>0</v>
      </c>
      <c r="W166" s="35">
        <v>1.9E-2</v>
      </c>
      <c r="X166" s="35">
        <v>1.9E-2</v>
      </c>
      <c r="Y166" s="35">
        <v>1.9E-2</v>
      </c>
      <c r="Z166" s="35">
        <v>1.9E-2</v>
      </c>
      <c r="AA166" s="36">
        <v>1.9E-2</v>
      </c>
      <c r="AB166" s="36">
        <v>1.9E-2</v>
      </c>
      <c r="AC166" s="36">
        <v>1.9E-2</v>
      </c>
      <c r="AD166" s="35">
        <v>1.9E-2</v>
      </c>
      <c r="AE166" s="35">
        <v>1.9E-2</v>
      </c>
    </row>
    <row r="167" spans="1:31" x14ac:dyDescent="0.25">
      <c r="A167" t="s">
        <v>566</v>
      </c>
      <c r="B167" t="s">
        <v>494</v>
      </c>
      <c r="C167" t="s">
        <v>208</v>
      </c>
      <c r="D167" t="s">
        <v>208</v>
      </c>
      <c r="E167" t="s">
        <v>208</v>
      </c>
      <c r="F167" t="s">
        <v>208</v>
      </c>
      <c r="G167" t="s">
        <v>208</v>
      </c>
      <c r="H167" t="s">
        <v>208</v>
      </c>
      <c r="I167" t="s">
        <v>208</v>
      </c>
      <c r="J167" s="36">
        <v>0.01</v>
      </c>
      <c r="K167" s="36">
        <v>0.01</v>
      </c>
      <c r="L167" s="36">
        <v>0.01</v>
      </c>
      <c r="M167" t="s">
        <v>208</v>
      </c>
      <c r="N167" t="s">
        <v>208</v>
      </c>
      <c r="R167" t="s">
        <v>436</v>
      </c>
      <c r="S167" t="s">
        <v>412</v>
      </c>
      <c r="T167" t="s">
        <v>437</v>
      </c>
      <c r="U167" s="33">
        <v>1148027</v>
      </c>
      <c r="V167" t="s">
        <v>288</v>
      </c>
      <c r="W167" s="35">
        <v>1.0999999999999999E-2</v>
      </c>
      <c r="X167" t="s">
        <v>208</v>
      </c>
      <c r="Y167" t="s">
        <v>208</v>
      </c>
      <c r="Z167" t="s">
        <v>208</v>
      </c>
      <c r="AA167" s="7" t="s">
        <v>208</v>
      </c>
      <c r="AB167" s="7" t="s">
        <v>208</v>
      </c>
      <c r="AC167" s="7" t="s">
        <v>208</v>
      </c>
      <c r="AD167" t="s">
        <v>208</v>
      </c>
      <c r="AE167" t="s">
        <v>208</v>
      </c>
    </row>
    <row r="168" spans="1:31" x14ac:dyDescent="0.25">
      <c r="A168" t="s">
        <v>567</v>
      </c>
      <c r="B168" t="s">
        <v>515</v>
      </c>
      <c r="C168" t="s">
        <v>208</v>
      </c>
      <c r="D168" t="s">
        <v>208</v>
      </c>
      <c r="E168" t="s">
        <v>208</v>
      </c>
      <c r="F168" t="s">
        <v>208</v>
      </c>
      <c r="G168" t="s">
        <v>208</v>
      </c>
      <c r="H168" t="s">
        <v>208</v>
      </c>
      <c r="I168" t="s">
        <v>208</v>
      </c>
      <c r="J168" s="36">
        <v>2.3E-2</v>
      </c>
      <c r="K168" s="36">
        <v>2.3E-2</v>
      </c>
      <c r="L168" s="36">
        <v>2.3E-2</v>
      </c>
      <c r="M168" s="35">
        <v>2.3E-2</v>
      </c>
      <c r="N168" s="35">
        <v>1.6E-2</v>
      </c>
      <c r="R168" t="s">
        <v>326</v>
      </c>
      <c r="S168" t="s">
        <v>264</v>
      </c>
      <c r="T168" t="s">
        <v>327</v>
      </c>
      <c r="U168" s="33">
        <v>11125000</v>
      </c>
      <c r="V168" s="34">
        <v>0</v>
      </c>
      <c r="W168" s="35">
        <v>1.2E-2</v>
      </c>
      <c r="X168" s="35">
        <v>1.2E-2</v>
      </c>
      <c r="Y168" s="35">
        <v>1.2E-2</v>
      </c>
      <c r="Z168" s="35">
        <v>1.2E-2</v>
      </c>
      <c r="AA168" s="36">
        <v>0.01</v>
      </c>
      <c r="AB168" s="36">
        <v>0.01</v>
      </c>
      <c r="AC168" s="36">
        <v>1.0999999999999999E-2</v>
      </c>
      <c r="AD168" s="35">
        <v>1.0999999999999999E-2</v>
      </c>
      <c r="AE168" s="35">
        <v>1.0999999999999999E-2</v>
      </c>
    </row>
    <row r="169" spans="1:31" x14ac:dyDescent="0.25">
      <c r="A169" t="s">
        <v>568</v>
      </c>
      <c r="B169" t="s">
        <v>478</v>
      </c>
      <c r="C169" t="s">
        <v>208</v>
      </c>
      <c r="D169" t="s">
        <v>208</v>
      </c>
      <c r="E169" t="s">
        <v>208</v>
      </c>
      <c r="F169" t="s">
        <v>208</v>
      </c>
      <c r="G169" t="s">
        <v>208</v>
      </c>
      <c r="H169" t="s">
        <v>208</v>
      </c>
      <c r="I169" s="35">
        <v>1.2E-2</v>
      </c>
      <c r="J169" s="36">
        <v>1.2E-2</v>
      </c>
      <c r="K169" s="36">
        <v>1.2999999999999999E-2</v>
      </c>
      <c r="L169" s="7" t="s">
        <v>208</v>
      </c>
      <c r="M169" s="35">
        <v>1.2999999999999999E-2</v>
      </c>
      <c r="N169" s="35">
        <v>1.2999999999999999E-2</v>
      </c>
      <c r="R169" t="s">
        <v>326</v>
      </c>
      <c r="S169" t="s">
        <v>649</v>
      </c>
      <c r="T169" t="s">
        <v>650</v>
      </c>
      <c r="U169" s="33">
        <v>56131124</v>
      </c>
      <c r="V169" s="35">
        <v>-6.0000000000000001E-3</v>
      </c>
      <c r="W169" s="35">
        <v>0.06</v>
      </c>
      <c r="X169" s="35">
        <v>6.6000000000000003E-2</v>
      </c>
      <c r="Y169" s="35">
        <v>4.1000000000000002E-2</v>
      </c>
      <c r="Z169" s="35">
        <v>1.4E-2</v>
      </c>
      <c r="AA169" s="36">
        <v>1.4E-2</v>
      </c>
      <c r="AB169" s="36">
        <v>1.0999999999999999E-2</v>
      </c>
      <c r="AC169" s="36">
        <v>1.4E-2</v>
      </c>
      <c r="AD169" s="35">
        <v>1.2E-2</v>
      </c>
      <c r="AE169" s="35">
        <v>1.2E-2</v>
      </c>
    </row>
    <row r="170" spans="1:31" x14ac:dyDescent="0.25">
      <c r="A170" t="s">
        <v>569</v>
      </c>
      <c r="B170" t="s">
        <v>478</v>
      </c>
      <c r="C170" t="s">
        <v>208</v>
      </c>
      <c r="D170" t="s">
        <v>208</v>
      </c>
      <c r="E170" t="s">
        <v>208</v>
      </c>
      <c r="F170" t="s">
        <v>208</v>
      </c>
      <c r="G170" t="s">
        <v>208</v>
      </c>
      <c r="H170" t="s">
        <v>208</v>
      </c>
      <c r="I170" t="s">
        <v>208</v>
      </c>
      <c r="J170" s="7" t="s">
        <v>208</v>
      </c>
      <c r="K170" s="7" t="s">
        <v>208</v>
      </c>
      <c r="L170" s="36">
        <v>1.0999999999999999E-2</v>
      </c>
      <c r="M170" t="s">
        <v>208</v>
      </c>
      <c r="N170" t="s">
        <v>208</v>
      </c>
      <c r="R170" t="s">
        <v>693</v>
      </c>
      <c r="S170" t="s">
        <v>694</v>
      </c>
      <c r="T170" t="s">
        <v>695</v>
      </c>
      <c r="U170" s="33">
        <v>2079531</v>
      </c>
      <c r="V170" s="34">
        <v>0</v>
      </c>
      <c r="W170" s="35">
        <v>1.2E-2</v>
      </c>
      <c r="X170" s="35">
        <v>1.2E-2</v>
      </c>
      <c r="Y170" s="35">
        <v>1.2E-2</v>
      </c>
      <c r="Z170" s="35">
        <v>1.2E-2</v>
      </c>
      <c r="AA170" s="36">
        <v>1.2E-2</v>
      </c>
      <c r="AB170" s="36">
        <v>1.2E-2</v>
      </c>
      <c r="AC170" s="36">
        <v>1.2E-2</v>
      </c>
      <c r="AD170" s="35">
        <v>1.2E-2</v>
      </c>
      <c r="AE170" s="35">
        <v>1.2E-2</v>
      </c>
    </row>
    <row r="171" spans="1:31" x14ac:dyDescent="0.25">
      <c r="A171" t="s">
        <v>570</v>
      </c>
      <c r="B171" t="s">
        <v>571</v>
      </c>
      <c r="C171" t="s">
        <v>208</v>
      </c>
      <c r="D171" t="s">
        <v>208</v>
      </c>
      <c r="E171" t="s">
        <v>255</v>
      </c>
      <c r="F171" t="s">
        <v>208</v>
      </c>
      <c r="G171" s="35">
        <v>3.7999999999999999E-2</v>
      </c>
      <c r="H171" s="35">
        <v>5.3999999999999999E-2</v>
      </c>
      <c r="I171" s="35">
        <v>6.4000000000000001E-2</v>
      </c>
      <c r="J171" s="36">
        <v>6.9000000000000006E-2</v>
      </c>
      <c r="K171" s="36">
        <v>7.1999999999999995E-2</v>
      </c>
      <c r="L171" s="36">
        <v>7.1999999999999995E-2</v>
      </c>
      <c r="M171" s="35">
        <v>7.1999999999999995E-2</v>
      </c>
      <c r="N171" s="35">
        <v>7.1999999999999995E-2</v>
      </c>
      <c r="R171" s="16" t="s">
        <v>693</v>
      </c>
      <c r="S171" t="s">
        <v>818</v>
      </c>
      <c r="T171" t="s">
        <v>819</v>
      </c>
      <c r="U171" s="33">
        <v>6235574</v>
      </c>
      <c r="V171" t="s">
        <v>288</v>
      </c>
      <c r="W171" s="35">
        <v>3.5000000000000003E-2</v>
      </c>
      <c r="X171" t="s">
        <v>208</v>
      </c>
      <c r="Y171" t="s">
        <v>208</v>
      </c>
      <c r="Z171" s="35">
        <v>3.5000000000000003E-2</v>
      </c>
      <c r="AA171" s="35">
        <v>3.4000000000000002E-2</v>
      </c>
      <c r="AB171" s="7" t="s">
        <v>208</v>
      </c>
      <c r="AC171" s="7" t="s">
        <v>208</v>
      </c>
      <c r="AD171" s="36">
        <v>1.9E-2</v>
      </c>
      <c r="AE171" s="35">
        <v>1.9E-2</v>
      </c>
    </row>
    <row r="172" spans="1:31" x14ac:dyDescent="0.25">
      <c r="A172" t="s">
        <v>572</v>
      </c>
      <c r="B172" t="s">
        <v>485</v>
      </c>
      <c r="C172" t="s">
        <v>208</v>
      </c>
      <c r="D172" t="s">
        <v>208</v>
      </c>
      <c r="E172" t="s">
        <v>208</v>
      </c>
      <c r="F172" t="s">
        <v>208</v>
      </c>
      <c r="G172" t="s">
        <v>208</v>
      </c>
      <c r="H172" t="s">
        <v>208</v>
      </c>
      <c r="I172" t="s">
        <v>208</v>
      </c>
      <c r="J172" s="7" t="s">
        <v>208</v>
      </c>
      <c r="K172" s="36">
        <v>1.4999999999999999E-2</v>
      </c>
      <c r="L172" s="36">
        <v>1.4E-2</v>
      </c>
      <c r="M172" s="35">
        <v>1.4E-2</v>
      </c>
      <c r="N172" t="s">
        <v>208</v>
      </c>
      <c r="R172" t="s">
        <v>977</v>
      </c>
      <c r="S172" t="s">
        <v>978</v>
      </c>
      <c r="T172" t="s">
        <v>979</v>
      </c>
      <c r="U172" s="33">
        <v>1600000</v>
      </c>
      <c r="V172" s="34">
        <v>0</v>
      </c>
      <c r="W172" s="35">
        <v>1.4E-2</v>
      </c>
      <c r="X172" s="35">
        <v>1.4E-2</v>
      </c>
      <c r="Y172" s="35">
        <v>1.4E-2</v>
      </c>
      <c r="Z172" s="35">
        <v>1.4E-2</v>
      </c>
      <c r="AA172" s="36">
        <v>1.4E-2</v>
      </c>
      <c r="AB172" s="36">
        <v>1.4E-2</v>
      </c>
      <c r="AC172" s="36">
        <v>1.2999999999999999E-2</v>
      </c>
      <c r="AD172" s="35">
        <v>1.0999999999999999E-2</v>
      </c>
      <c r="AE172" s="35">
        <v>1.0999999999999999E-2</v>
      </c>
    </row>
    <row r="173" spans="1:31" x14ac:dyDescent="0.25">
      <c r="A173" t="s">
        <v>573</v>
      </c>
      <c r="B173" t="s">
        <v>527</v>
      </c>
      <c r="C173" t="s">
        <v>208</v>
      </c>
      <c r="D173" t="s">
        <v>208</v>
      </c>
      <c r="E173" t="s">
        <v>208</v>
      </c>
      <c r="F173" t="s">
        <v>208</v>
      </c>
      <c r="G173" t="s">
        <v>208</v>
      </c>
      <c r="H173" t="s">
        <v>208</v>
      </c>
      <c r="I173" t="s">
        <v>208</v>
      </c>
      <c r="J173" s="36">
        <v>2.3E-2</v>
      </c>
      <c r="K173" s="36">
        <v>2.3E-2</v>
      </c>
      <c r="L173" s="36">
        <v>2.3E-2</v>
      </c>
      <c r="M173" s="35">
        <v>2.3E-2</v>
      </c>
      <c r="N173" s="35">
        <v>2.3E-2</v>
      </c>
      <c r="R173" t="s">
        <v>1091</v>
      </c>
      <c r="S173" t="s">
        <v>1021</v>
      </c>
      <c r="T173" t="s">
        <v>1085</v>
      </c>
      <c r="U173" s="33">
        <v>69450</v>
      </c>
      <c r="V173" s="35">
        <v>0</v>
      </c>
      <c r="W173" s="35">
        <v>1.9E-2</v>
      </c>
      <c r="X173" s="35">
        <v>1.9E-2</v>
      </c>
      <c r="Y173" s="35">
        <v>1.9E-2</v>
      </c>
      <c r="Z173" s="35">
        <v>1.9E-2</v>
      </c>
      <c r="AA173" s="36">
        <v>1.9E-2</v>
      </c>
      <c r="AB173" s="36">
        <v>1.9E-2</v>
      </c>
      <c r="AC173" s="7" t="s">
        <v>208</v>
      </c>
      <c r="AD173" t="s">
        <v>208</v>
      </c>
      <c r="AE173" t="s">
        <v>208</v>
      </c>
    </row>
    <row r="174" spans="1:31" x14ac:dyDescent="0.25">
      <c r="A174" t="s">
        <v>574</v>
      </c>
      <c r="B174" t="s">
        <v>515</v>
      </c>
      <c r="C174" t="s">
        <v>208</v>
      </c>
      <c r="D174" t="s">
        <v>208</v>
      </c>
      <c r="E174" t="s">
        <v>208</v>
      </c>
      <c r="F174" t="s">
        <v>208</v>
      </c>
      <c r="G174" t="s">
        <v>208</v>
      </c>
      <c r="H174" t="s">
        <v>208</v>
      </c>
      <c r="I174" s="35">
        <v>1.2999999999999999E-2</v>
      </c>
      <c r="J174" s="7" t="s">
        <v>208</v>
      </c>
      <c r="K174" s="7" t="s">
        <v>208</v>
      </c>
      <c r="L174" s="7" t="s">
        <v>208</v>
      </c>
      <c r="M174" t="s">
        <v>208</v>
      </c>
      <c r="N174" t="s">
        <v>208</v>
      </c>
      <c r="R174" t="s">
        <v>690</v>
      </c>
      <c r="S174" t="s">
        <v>691</v>
      </c>
      <c r="T174" t="s">
        <v>692</v>
      </c>
      <c r="U174" s="33">
        <v>5360000</v>
      </c>
      <c r="V174" s="34">
        <v>0</v>
      </c>
      <c r="W174" s="35">
        <v>1.7000000000000001E-2</v>
      </c>
      <c r="X174" s="35">
        <v>1.7000000000000001E-2</v>
      </c>
      <c r="Y174" s="35">
        <v>1.7000000000000001E-2</v>
      </c>
      <c r="Z174" s="35">
        <v>1.7000000000000001E-2</v>
      </c>
      <c r="AA174" s="36">
        <v>1.7000000000000001E-2</v>
      </c>
      <c r="AB174" s="36">
        <v>1.7000000000000001E-2</v>
      </c>
      <c r="AC174" s="36">
        <v>1.7000000000000001E-2</v>
      </c>
      <c r="AD174" s="35">
        <v>1.7000000000000001E-2</v>
      </c>
      <c r="AE174" s="35">
        <v>1.7000000000000001E-2</v>
      </c>
    </row>
    <row r="175" spans="1:31" x14ac:dyDescent="0.25">
      <c r="A175" t="s">
        <v>575</v>
      </c>
      <c r="B175" t="s">
        <v>518</v>
      </c>
      <c r="C175" t="s">
        <v>208</v>
      </c>
      <c r="D175" t="s">
        <v>208</v>
      </c>
      <c r="E175" t="s">
        <v>208</v>
      </c>
      <c r="F175" t="s">
        <v>208</v>
      </c>
      <c r="G175" t="s">
        <v>208</v>
      </c>
      <c r="H175" s="35">
        <v>2.5999999999999999E-2</v>
      </c>
      <c r="I175" s="35">
        <v>0.02</v>
      </c>
      <c r="J175" s="7" t="s">
        <v>208</v>
      </c>
      <c r="K175" s="7" t="s">
        <v>208</v>
      </c>
      <c r="L175" s="7" t="s">
        <v>208</v>
      </c>
      <c r="M175" s="35">
        <v>0.02</v>
      </c>
      <c r="N175" s="35">
        <v>1.4999999999999999E-2</v>
      </c>
      <c r="R175" t="s">
        <v>1067</v>
      </c>
      <c r="S175" t="s">
        <v>1021</v>
      </c>
      <c r="T175" t="s">
        <v>678</v>
      </c>
      <c r="U175" s="33">
        <v>134350</v>
      </c>
      <c r="V175" s="34">
        <v>0</v>
      </c>
      <c r="W175" s="35">
        <v>3.4000000000000002E-2</v>
      </c>
      <c r="X175" s="35">
        <v>3.4000000000000002E-2</v>
      </c>
      <c r="Y175" s="35">
        <v>3.4000000000000002E-2</v>
      </c>
      <c r="Z175" s="35">
        <v>3.4000000000000002E-2</v>
      </c>
      <c r="AA175" s="36">
        <v>3.4000000000000002E-2</v>
      </c>
      <c r="AB175" s="36">
        <v>3.4000000000000002E-2</v>
      </c>
      <c r="AC175" s="7" t="s">
        <v>208</v>
      </c>
      <c r="AD175" t="s">
        <v>208</v>
      </c>
      <c r="AE175" t="s">
        <v>208</v>
      </c>
    </row>
    <row r="176" spans="1:31" x14ac:dyDescent="0.25">
      <c r="A176" t="s">
        <v>576</v>
      </c>
      <c r="B176" t="s">
        <v>470</v>
      </c>
      <c r="C176" t="s">
        <v>208</v>
      </c>
      <c r="D176" t="s">
        <v>208</v>
      </c>
      <c r="E176" t="s">
        <v>208</v>
      </c>
      <c r="F176" t="s">
        <v>208</v>
      </c>
      <c r="G176" t="s">
        <v>208</v>
      </c>
      <c r="H176" t="s">
        <v>208</v>
      </c>
      <c r="I176" t="s">
        <v>208</v>
      </c>
      <c r="J176" s="36">
        <v>5.0999999999999997E-2</v>
      </c>
      <c r="K176" s="7" t="s">
        <v>208</v>
      </c>
      <c r="L176" s="7" t="s">
        <v>208</v>
      </c>
      <c r="M176" s="35">
        <v>0.06</v>
      </c>
      <c r="N176" s="35">
        <v>0.06</v>
      </c>
      <c r="R176" t="s">
        <v>1419</v>
      </c>
      <c r="S176" t="s">
        <v>1420</v>
      </c>
      <c r="T176" t="s">
        <v>1056</v>
      </c>
      <c r="U176" s="33">
        <v>343500</v>
      </c>
      <c r="V176" s="34">
        <v>0</v>
      </c>
      <c r="W176" s="35">
        <v>1.4E-2</v>
      </c>
      <c r="X176" s="35">
        <v>1.4E-2</v>
      </c>
      <c r="Y176" s="35">
        <v>1.4E-2</v>
      </c>
      <c r="Z176" s="35">
        <v>1.4E-2</v>
      </c>
      <c r="AA176" s="36">
        <v>1.4E-2</v>
      </c>
      <c r="AB176" s="36">
        <v>1.4E-2</v>
      </c>
      <c r="AC176" s="36">
        <v>1.4E-2</v>
      </c>
      <c r="AD176" s="35">
        <v>1.2999999999999999E-2</v>
      </c>
      <c r="AE176" s="35">
        <v>1.2E-2</v>
      </c>
    </row>
    <row r="177" spans="1:31" x14ac:dyDescent="0.25">
      <c r="A177" t="s">
        <v>577</v>
      </c>
      <c r="B177" t="s">
        <v>578</v>
      </c>
      <c r="C177" t="s">
        <v>208</v>
      </c>
      <c r="D177" t="s">
        <v>208</v>
      </c>
      <c r="E177" t="s">
        <v>208</v>
      </c>
      <c r="F177" t="s">
        <v>208</v>
      </c>
      <c r="G177" t="s">
        <v>208</v>
      </c>
      <c r="H177" t="s">
        <v>208</v>
      </c>
      <c r="I177" t="s">
        <v>208</v>
      </c>
      <c r="J177" s="7" t="s">
        <v>208</v>
      </c>
      <c r="K177" s="36">
        <v>3.5000000000000003E-2</v>
      </c>
      <c r="L177" s="36">
        <v>3.7999999999999999E-2</v>
      </c>
      <c r="M177" s="35">
        <v>0.04</v>
      </c>
      <c r="N177" s="35">
        <v>4.2000000000000003E-2</v>
      </c>
      <c r="R177" t="s">
        <v>1397</v>
      </c>
      <c r="S177" t="s">
        <v>1295</v>
      </c>
      <c r="T177" t="s">
        <v>208</v>
      </c>
      <c r="U177" t="s">
        <v>208</v>
      </c>
      <c r="V177" t="s">
        <v>208</v>
      </c>
      <c r="W177" t="s">
        <v>208</v>
      </c>
      <c r="X177" t="s">
        <v>208</v>
      </c>
      <c r="Y177" t="s">
        <v>208</v>
      </c>
      <c r="Z177" t="s">
        <v>208</v>
      </c>
      <c r="AA177" s="7" t="s">
        <v>208</v>
      </c>
      <c r="AB177" s="36">
        <v>1.0999999999999999E-2</v>
      </c>
      <c r="AC177" s="36">
        <v>1.0999999999999999E-2</v>
      </c>
      <c r="AD177" s="35">
        <v>1.0999999999999999E-2</v>
      </c>
      <c r="AE177" s="35">
        <v>1.0999999999999999E-2</v>
      </c>
    </row>
    <row r="178" spans="1:31" x14ac:dyDescent="0.25">
      <c r="A178" t="s">
        <v>579</v>
      </c>
      <c r="B178" t="s">
        <v>488</v>
      </c>
      <c r="C178" t="s">
        <v>208</v>
      </c>
      <c r="D178" t="s">
        <v>208</v>
      </c>
      <c r="E178" t="s">
        <v>208</v>
      </c>
      <c r="F178" t="s">
        <v>208</v>
      </c>
      <c r="G178" t="s">
        <v>208</v>
      </c>
      <c r="H178" t="s">
        <v>208</v>
      </c>
      <c r="I178" t="s">
        <v>208</v>
      </c>
      <c r="J178" s="7" t="s">
        <v>208</v>
      </c>
      <c r="K178" s="7" t="s">
        <v>208</v>
      </c>
      <c r="L178" s="7" t="s">
        <v>208</v>
      </c>
      <c r="M178" s="35">
        <v>0.01</v>
      </c>
      <c r="N178" s="35">
        <v>0.01</v>
      </c>
      <c r="R178" t="s">
        <v>374</v>
      </c>
      <c r="S178" t="s">
        <v>367</v>
      </c>
      <c r="T178" t="s">
        <v>375</v>
      </c>
      <c r="U178" s="33">
        <v>16000000</v>
      </c>
      <c r="V178" s="34">
        <v>0</v>
      </c>
      <c r="W178" s="35">
        <v>4.7E-2</v>
      </c>
      <c r="X178" s="35">
        <v>4.7E-2</v>
      </c>
      <c r="Y178" s="35">
        <v>4.7E-2</v>
      </c>
      <c r="Z178" s="35">
        <v>3.6999999999999998E-2</v>
      </c>
      <c r="AA178" s="36">
        <v>3.6999999999999998E-2</v>
      </c>
      <c r="AB178" s="36">
        <v>3.6999999999999998E-2</v>
      </c>
      <c r="AC178" s="36">
        <v>2.9000000000000001E-2</v>
      </c>
      <c r="AD178" s="35">
        <v>2.9000000000000001E-2</v>
      </c>
      <c r="AE178" s="35">
        <v>2.3E-2</v>
      </c>
    </row>
    <row r="179" spans="1:31" x14ac:dyDescent="0.25">
      <c r="A179" t="s">
        <v>580</v>
      </c>
      <c r="B179" t="s">
        <v>488</v>
      </c>
      <c r="C179" t="s">
        <v>208</v>
      </c>
      <c r="D179" t="s">
        <v>208</v>
      </c>
      <c r="E179" t="s">
        <v>255</v>
      </c>
      <c r="F179" t="s">
        <v>208</v>
      </c>
      <c r="G179" s="35">
        <v>3.3000000000000002E-2</v>
      </c>
      <c r="H179" s="35">
        <v>3.5000000000000003E-2</v>
      </c>
      <c r="I179" t="s">
        <v>208</v>
      </c>
      <c r="J179" s="36">
        <v>3.5000000000000003E-2</v>
      </c>
      <c r="K179" s="7" t="s">
        <v>208</v>
      </c>
      <c r="L179" s="36">
        <v>3.5000000000000003E-2</v>
      </c>
      <c r="M179" t="s">
        <v>208</v>
      </c>
      <c r="N179" s="35">
        <v>3.5000000000000003E-2</v>
      </c>
      <c r="R179" t="s">
        <v>278</v>
      </c>
      <c r="S179" t="s">
        <v>279</v>
      </c>
      <c r="T179" t="s">
        <v>280</v>
      </c>
      <c r="U179" s="33">
        <v>6400000</v>
      </c>
      <c r="V179" s="34">
        <v>0</v>
      </c>
      <c r="W179" s="35">
        <v>4.8000000000000001E-2</v>
      </c>
      <c r="X179" s="35">
        <v>4.8000000000000001E-2</v>
      </c>
      <c r="Y179" s="35">
        <v>5.6000000000000001E-2</v>
      </c>
      <c r="Z179" s="35">
        <v>7.3999999999999996E-2</v>
      </c>
      <c r="AA179" s="36">
        <v>7.3999999999999996E-2</v>
      </c>
      <c r="AB179" s="36">
        <v>7.6999999999999999E-2</v>
      </c>
      <c r="AC179" s="36">
        <v>8.2000000000000003E-2</v>
      </c>
      <c r="AD179" s="35">
        <v>8.2000000000000003E-2</v>
      </c>
      <c r="AE179" s="35">
        <v>8.2000000000000003E-2</v>
      </c>
    </row>
    <row r="180" spans="1:31" x14ac:dyDescent="0.25">
      <c r="A180" t="s">
        <v>581</v>
      </c>
      <c r="B180" t="s">
        <v>527</v>
      </c>
      <c r="C180" t="s">
        <v>208</v>
      </c>
      <c r="D180" t="s">
        <v>208</v>
      </c>
      <c r="E180" t="s">
        <v>208</v>
      </c>
      <c r="F180" t="s">
        <v>208</v>
      </c>
      <c r="G180" t="s">
        <v>208</v>
      </c>
      <c r="H180" t="s">
        <v>208</v>
      </c>
      <c r="I180" t="s">
        <v>208</v>
      </c>
      <c r="J180" s="7" t="s">
        <v>208</v>
      </c>
      <c r="K180" s="7" t="s">
        <v>208</v>
      </c>
      <c r="L180" s="7" t="s">
        <v>208</v>
      </c>
      <c r="M180" t="s">
        <v>208</v>
      </c>
      <c r="N180" s="35">
        <v>1.0999999999999999E-2</v>
      </c>
      <c r="R180" t="s">
        <v>1343</v>
      </c>
      <c r="S180" t="s">
        <v>1344</v>
      </c>
      <c r="T180" t="s">
        <v>1345</v>
      </c>
      <c r="U180" s="33">
        <v>1000011</v>
      </c>
      <c r="V180" s="34">
        <v>0</v>
      </c>
      <c r="W180" s="35">
        <v>7.0000000000000007E-2</v>
      </c>
      <c r="X180" s="35">
        <v>7.0000000000000007E-2</v>
      </c>
      <c r="Y180" s="35">
        <v>7.0000000000000007E-2</v>
      </c>
      <c r="Z180" s="35">
        <v>0.14899999999999999</v>
      </c>
      <c r="AA180" s="36">
        <v>0.14899999999999999</v>
      </c>
      <c r="AB180" s="36">
        <v>0.14899999999999999</v>
      </c>
      <c r="AC180" s="36">
        <v>0.14899999999999999</v>
      </c>
      <c r="AD180" t="s">
        <v>208</v>
      </c>
      <c r="AE180" s="35">
        <v>0.14899999999999999</v>
      </c>
    </row>
    <row r="181" spans="1:31" x14ac:dyDescent="0.25">
      <c r="A181" t="s">
        <v>582</v>
      </c>
      <c r="B181" t="s">
        <v>583</v>
      </c>
      <c r="C181" t="s">
        <v>208</v>
      </c>
      <c r="D181" t="s">
        <v>208</v>
      </c>
      <c r="E181" t="s">
        <v>255</v>
      </c>
      <c r="F181" t="s">
        <v>208</v>
      </c>
      <c r="G181" s="35">
        <v>1.9E-2</v>
      </c>
      <c r="H181" s="35">
        <v>1.9E-2</v>
      </c>
      <c r="I181" s="35">
        <v>1.9E-2</v>
      </c>
      <c r="J181" s="36">
        <v>1.9E-2</v>
      </c>
      <c r="K181" s="7" t="s">
        <v>208</v>
      </c>
      <c r="L181" s="7" t="s">
        <v>208</v>
      </c>
      <c r="M181" t="s">
        <v>208</v>
      </c>
      <c r="N181" s="35">
        <v>1.9E-2</v>
      </c>
      <c r="R181" t="s">
        <v>1171</v>
      </c>
      <c r="S181" t="s">
        <v>1021</v>
      </c>
      <c r="T181" t="s">
        <v>1170</v>
      </c>
      <c r="U181" s="33">
        <v>133450</v>
      </c>
      <c r="V181" s="34">
        <v>0</v>
      </c>
      <c r="W181" s="35">
        <v>0.03</v>
      </c>
      <c r="X181" s="35">
        <v>0.03</v>
      </c>
      <c r="Y181" s="35">
        <v>0.03</v>
      </c>
      <c r="Z181" s="35">
        <v>0.03</v>
      </c>
      <c r="AA181" s="36">
        <v>0.03</v>
      </c>
      <c r="AB181" s="36">
        <v>0.03</v>
      </c>
      <c r="AC181" s="7" t="s">
        <v>208</v>
      </c>
      <c r="AD181" t="s">
        <v>208</v>
      </c>
      <c r="AE181" t="s">
        <v>208</v>
      </c>
    </row>
    <row r="182" spans="1:31" x14ac:dyDescent="0.25">
      <c r="A182" t="s">
        <v>584</v>
      </c>
      <c r="B182" t="s">
        <v>512</v>
      </c>
      <c r="C182" t="s">
        <v>208</v>
      </c>
      <c r="D182" t="s">
        <v>208</v>
      </c>
      <c r="E182" t="s">
        <v>255</v>
      </c>
      <c r="F182" t="s">
        <v>208</v>
      </c>
      <c r="G182" s="35">
        <v>1.2E-2</v>
      </c>
      <c r="H182" s="35">
        <v>1.2E-2</v>
      </c>
      <c r="I182" s="35">
        <v>1.2E-2</v>
      </c>
      <c r="J182" s="36">
        <v>1.2E-2</v>
      </c>
      <c r="K182" s="36">
        <v>1.2E-2</v>
      </c>
      <c r="L182" s="36">
        <v>1.2E-2</v>
      </c>
      <c r="M182" s="35">
        <v>1.2E-2</v>
      </c>
      <c r="N182" s="35">
        <v>1.2E-2</v>
      </c>
      <c r="R182" t="s">
        <v>498</v>
      </c>
      <c r="S182" t="s">
        <v>478</v>
      </c>
      <c r="T182" t="s">
        <v>499</v>
      </c>
      <c r="U182" s="33">
        <v>1500000</v>
      </c>
      <c r="V182" s="35">
        <v>3.0000000000000001E-3</v>
      </c>
      <c r="W182" s="35">
        <v>2.1000000000000001E-2</v>
      </c>
      <c r="X182" s="35">
        <v>1.7999999999999999E-2</v>
      </c>
      <c r="Y182" s="35">
        <v>1.2E-2</v>
      </c>
      <c r="Z182" t="s">
        <v>208</v>
      </c>
      <c r="AA182" s="7" t="s">
        <v>208</v>
      </c>
      <c r="AB182" s="7" t="s">
        <v>208</v>
      </c>
      <c r="AC182" s="7" t="s">
        <v>208</v>
      </c>
      <c r="AD182" t="s">
        <v>208</v>
      </c>
      <c r="AE182" t="s">
        <v>208</v>
      </c>
    </row>
    <row r="183" spans="1:31" x14ac:dyDescent="0.25">
      <c r="A183" t="s">
        <v>585</v>
      </c>
      <c r="B183" t="s">
        <v>485</v>
      </c>
      <c r="C183" t="s">
        <v>208</v>
      </c>
      <c r="D183" t="s">
        <v>208</v>
      </c>
      <c r="E183" t="s">
        <v>208</v>
      </c>
      <c r="F183" t="s">
        <v>208</v>
      </c>
      <c r="G183" t="s">
        <v>208</v>
      </c>
      <c r="H183" s="35">
        <v>1.0999999999999999E-2</v>
      </c>
      <c r="I183" s="35">
        <v>1.0999999999999999E-2</v>
      </c>
      <c r="J183" s="36">
        <v>1.0999999999999999E-2</v>
      </c>
      <c r="K183" s="36">
        <v>1.0999999999999999E-2</v>
      </c>
      <c r="L183" s="36">
        <v>1.0999999999999999E-2</v>
      </c>
      <c r="M183" s="35">
        <v>1.0999999999999999E-2</v>
      </c>
      <c r="N183" s="35">
        <v>1.0999999999999999E-2</v>
      </c>
      <c r="R183" t="s">
        <v>845</v>
      </c>
      <c r="S183" t="s">
        <v>846</v>
      </c>
      <c r="T183" t="s">
        <v>847</v>
      </c>
      <c r="U183" s="33">
        <v>615924</v>
      </c>
      <c r="V183" s="34">
        <v>0</v>
      </c>
      <c r="W183" s="35">
        <v>3.9E-2</v>
      </c>
      <c r="X183" s="35">
        <v>3.9E-2</v>
      </c>
      <c r="Y183" s="35">
        <v>3.9E-2</v>
      </c>
      <c r="Z183" s="35">
        <v>3.9E-2</v>
      </c>
      <c r="AA183" s="36">
        <v>0.05</v>
      </c>
      <c r="AB183" s="36">
        <v>6.0999999999999999E-2</v>
      </c>
      <c r="AC183" s="36">
        <v>6.0999999999999999E-2</v>
      </c>
      <c r="AD183" s="35">
        <v>6.0999999999999999E-2</v>
      </c>
      <c r="AE183" s="35">
        <v>6.0999999999999999E-2</v>
      </c>
    </row>
    <row r="184" spans="1:31" x14ac:dyDescent="0.25">
      <c r="A184" t="s">
        <v>586</v>
      </c>
      <c r="B184" t="s">
        <v>478</v>
      </c>
      <c r="C184" t="s">
        <v>208</v>
      </c>
      <c r="D184" t="s">
        <v>208</v>
      </c>
      <c r="E184" t="s">
        <v>255</v>
      </c>
      <c r="F184" t="s">
        <v>208</v>
      </c>
      <c r="G184" s="35">
        <v>2.5000000000000001E-2</v>
      </c>
      <c r="H184" s="35">
        <v>2.5000000000000001E-2</v>
      </c>
      <c r="I184" s="35">
        <v>2.1999999999999999E-2</v>
      </c>
      <c r="J184" s="36">
        <v>0.02</v>
      </c>
      <c r="K184" s="36">
        <v>0.02</v>
      </c>
      <c r="L184" s="7" t="s">
        <v>208</v>
      </c>
      <c r="M184" t="s">
        <v>208</v>
      </c>
      <c r="N184" s="35">
        <v>1.6E-2</v>
      </c>
      <c r="R184" t="s">
        <v>1081</v>
      </c>
      <c r="S184" t="s">
        <v>1021</v>
      </c>
      <c r="T184" t="s">
        <v>983</v>
      </c>
      <c r="U184" s="33">
        <v>151450</v>
      </c>
      <c r="V184" t="s">
        <v>208</v>
      </c>
      <c r="W184" t="s">
        <v>208</v>
      </c>
      <c r="X184" t="s">
        <v>208</v>
      </c>
      <c r="Y184" t="s">
        <v>208</v>
      </c>
      <c r="Z184" t="s">
        <v>208</v>
      </c>
      <c r="AA184" s="7" t="s">
        <v>208</v>
      </c>
      <c r="AB184" s="7" t="s">
        <v>208</v>
      </c>
      <c r="AC184" s="7" t="s">
        <v>208</v>
      </c>
      <c r="AD184" t="s">
        <v>208</v>
      </c>
      <c r="AE184" s="35">
        <v>2.5000000000000001E-2</v>
      </c>
    </row>
    <row r="185" spans="1:31" x14ac:dyDescent="0.25">
      <c r="A185" t="s">
        <v>587</v>
      </c>
      <c r="B185" t="s">
        <v>470</v>
      </c>
      <c r="C185" t="s">
        <v>208</v>
      </c>
      <c r="D185" t="s">
        <v>208</v>
      </c>
      <c r="E185" t="s">
        <v>208</v>
      </c>
      <c r="F185" t="s">
        <v>208</v>
      </c>
      <c r="G185" t="s">
        <v>208</v>
      </c>
      <c r="H185" t="s">
        <v>208</v>
      </c>
      <c r="I185" t="s">
        <v>208</v>
      </c>
      <c r="J185" s="36">
        <v>8.3000000000000004E-2</v>
      </c>
      <c r="K185" s="7" t="s">
        <v>208</v>
      </c>
      <c r="L185" s="36">
        <v>8.3000000000000004E-2</v>
      </c>
      <c r="M185" t="s">
        <v>208</v>
      </c>
      <c r="N185" s="35">
        <v>8.3000000000000004E-2</v>
      </c>
      <c r="R185" t="s">
        <v>292</v>
      </c>
      <c r="S185" t="s">
        <v>293</v>
      </c>
      <c r="T185" t="s">
        <v>294</v>
      </c>
      <c r="U185" s="33">
        <v>47221060</v>
      </c>
      <c r="V185" s="34">
        <v>0</v>
      </c>
      <c r="W185" s="35">
        <v>2.4E-2</v>
      </c>
      <c r="X185" s="35">
        <v>2.4E-2</v>
      </c>
      <c r="Y185" s="35">
        <v>2.7E-2</v>
      </c>
      <c r="Z185" s="35">
        <v>3.2000000000000001E-2</v>
      </c>
      <c r="AA185" s="36">
        <v>3.1E-2</v>
      </c>
      <c r="AB185" s="36">
        <v>2.9000000000000001E-2</v>
      </c>
      <c r="AC185" s="36">
        <v>3.1E-2</v>
      </c>
      <c r="AD185" s="35">
        <v>2.9000000000000001E-2</v>
      </c>
      <c r="AE185" s="35">
        <v>3.4000000000000002E-2</v>
      </c>
    </row>
    <row r="186" spans="1:31" s="2" customFormat="1" x14ac:dyDescent="0.25">
      <c r="J186" s="38"/>
      <c r="K186" s="38"/>
      <c r="L186" s="38"/>
      <c r="R186" t="s">
        <v>1213</v>
      </c>
      <c r="S186" t="s">
        <v>1021</v>
      </c>
      <c r="T186" t="s">
        <v>1214</v>
      </c>
      <c r="U186" s="33">
        <v>47770</v>
      </c>
      <c r="V186" t="s">
        <v>208</v>
      </c>
      <c r="W186" t="s">
        <v>208</v>
      </c>
      <c r="X186" t="s">
        <v>208</v>
      </c>
      <c r="Y186" t="s">
        <v>208</v>
      </c>
      <c r="Z186" s="35">
        <v>0.01</v>
      </c>
      <c r="AA186" s="36">
        <v>0.01</v>
      </c>
      <c r="AB186" s="36">
        <v>0.01</v>
      </c>
      <c r="AC186" s="36">
        <v>0.01</v>
      </c>
      <c r="AD186" s="35">
        <v>0.01</v>
      </c>
      <c r="AE186" s="35">
        <v>0.01</v>
      </c>
    </row>
    <row r="187" spans="1:31" x14ac:dyDescent="0.25">
      <c r="A187" s="16" t="s">
        <v>588</v>
      </c>
      <c r="B187" t="s">
        <v>589</v>
      </c>
      <c r="C187" t="s">
        <v>590</v>
      </c>
      <c r="D187" s="33">
        <v>1700000</v>
      </c>
      <c r="E187" s="35">
        <v>-2E-3</v>
      </c>
      <c r="F187" s="35">
        <v>1.7999999999999999E-2</v>
      </c>
      <c r="G187" s="35">
        <v>0.02</v>
      </c>
      <c r="H187" s="35">
        <v>0.02</v>
      </c>
      <c r="I187" s="35">
        <v>0.02</v>
      </c>
      <c r="J187" s="35">
        <v>0.02</v>
      </c>
      <c r="K187" s="36">
        <v>0.02</v>
      </c>
      <c r="L187" s="36">
        <v>0.02</v>
      </c>
      <c r="M187" s="36">
        <v>0.02</v>
      </c>
      <c r="N187" s="35">
        <v>0.02</v>
      </c>
      <c r="R187" t="s">
        <v>1228</v>
      </c>
      <c r="S187" t="s">
        <v>1021</v>
      </c>
      <c r="T187" t="s">
        <v>1229</v>
      </c>
      <c r="U187" s="33">
        <v>130600</v>
      </c>
      <c r="V187" s="35">
        <v>-1E-3</v>
      </c>
      <c r="W187" s="35">
        <v>1.0999999999999999E-2</v>
      </c>
      <c r="X187" s="35">
        <v>1.2E-2</v>
      </c>
      <c r="Y187" s="35">
        <v>1.2E-2</v>
      </c>
      <c r="Z187" s="35">
        <v>1.2E-2</v>
      </c>
      <c r="AA187" s="36">
        <v>1.2E-2</v>
      </c>
      <c r="AB187" s="36">
        <v>1.2E-2</v>
      </c>
      <c r="AC187" s="7" t="s">
        <v>208</v>
      </c>
      <c r="AD187" t="s">
        <v>208</v>
      </c>
      <c r="AE187" t="s">
        <v>208</v>
      </c>
    </row>
    <row r="188" spans="1:31" x14ac:dyDescent="0.25">
      <c r="A188" t="s">
        <v>364</v>
      </c>
      <c r="B188" t="s">
        <v>591</v>
      </c>
      <c r="C188" t="s">
        <v>592</v>
      </c>
      <c r="D188" s="33">
        <v>5000000</v>
      </c>
      <c r="E188" s="35">
        <v>-6.0000000000000001E-3</v>
      </c>
      <c r="F188" s="35">
        <v>1.7999999999999999E-2</v>
      </c>
      <c r="G188" s="35">
        <v>2.4E-2</v>
      </c>
      <c r="H188" s="35">
        <v>2.4E-2</v>
      </c>
      <c r="I188" s="35">
        <v>2.4E-2</v>
      </c>
      <c r="J188" s="36">
        <v>2.4E-2</v>
      </c>
      <c r="K188" s="36">
        <v>0.02</v>
      </c>
      <c r="L188" s="7" t="s">
        <v>208</v>
      </c>
      <c r="M188" s="35">
        <v>1.7999999999999999E-2</v>
      </c>
      <c r="N188" s="35">
        <v>1.7999999999999999E-2</v>
      </c>
      <c r="R188" t="s">
        <v>982</v>
      </c>
      <c r="S188" t="s">
        <v>967</v>
      </c>
      <c r="T188" t="s">
        <v>983</v>
      </c>
      <c r="U188" s="33">
        <v>375000</v>
      </c>
      <c r="V188" s="34">
        <v>0</v>
      </c>
      <c r="W188" s="35">
        <v>1.2999999999999999E-2</v>
      </c>
      <c r="X188" s="35">
        <v>1.2999999999999999E-2</v>
      </c>
      <c r="Y188" s="35">
        <v>1.2999999999999999E-2</v>
      </c>
      <c r="Z188" s="35">
        <v>1.2999999999999999E-2</v>
      </c>
      <c r="AA188" s="36">
        <v>1.2999999999999999E-2</v>
      </c>
      <c r="AB188" s="36">
        <v>1.2999999999999999E-2</v>
      </c>
      <c r="AC188" s="36">
        <v>1.2999999999999999E-2</v>
      </c>
      <c r="AD188" s="35">
        <v>1.2999999999999999E-2</v>
      </c>
      <c r="AE188" s="35">
        <v>1.2999999999999999E-2</v>
      </c>
    </row>
    <row r="189" spans="1:31" x14ac:dyDescent="0.25">
      <c r="A189" t="s">
        <v>404</v>
      </c>
      <c r="B189" t="s">
        <v>589</v>
      </c>
      <c r="C189" t="s">
        <v>593</v>
      </c>
      <c r="D189" s="33">
        <v>717054</v>
      </c>
      <c r="E189" s="35">
        <v>0</v>
      </c>
      <c r="F189" s="35">
        <v>2.8000000000000001E-2</v>
      </c>
      <c r="G189" s="35">
        <v>2.9000000000000001E-2</v>
      </c>
      <c r="H189" s="35">
        <v>2.9000000000000001E-2</v>
      </c>
      <c r="I189" t="s">
        <v>208</v>
      </c>
      <c r="J189" s="36">
        <v>2.9000000000000001E-2</v>
      </c>
      <c r="K189" s="36">
        <v>2.9000000000000001E-2</v>
      </c>
      <c r="L189" s="36">
        <v>2.9000000000000001E-2</v>
      </c>
      <c r="M189" s="35">
        <v>2.9000000000000001E-2</v>
      </c>
      <c r="N189" s="35">
        <v>2.9000000000000001E-2</v>
      </c>
      <c r="R189" t="s">
        <v>1155</v>
      </c>
      <c r="S189" t="s">
        <v>1061</v>
      </c>
      <c r="T189" t="s">
        <v>1156</v>
      </c>
      <c r="U189" s="33">
        <v>148845</v>
      </c>
      <c r="V189" s="35">
        <v>-1E-3</v>
      </c>
      <c r="W189" s="35">
        <v>3.1E-2</v>
      </c>
      <c r="X189" s="35">
        <v>3.2000000000000001E-2</v>
      </c>
      <c r="Y189" s="35">
        <v>3.2000000000000001E-2</v>
      </c>
      <c r="Z189" s="35">
        <v>3.2000000000000001E-2</v>
      </c>
      <c r="AA189" s="36">
        <v>3.2000000000000001E-2</v>
      </c>
      <c r="AB189" s="36">
        <v>3.2000000000000001E-2</v>
      </c>
      <c r="AC189" s="7" t="s">
        <v>208</v>
      </c>
      <c r="AD189" t="s">
        <v>208</v>
      </c>
      <c r="AE189" t="s">
        <v>208</v>
      </c>
    </row>
    <row r="190" spans="1:31" x14ac:dyDescent="0.25">
      <c r="A190" t="s">
        <v>482</v>
      </c>
      <c r="B190" t="s">
        <v>594</v>
      </c>
      <c r="C190" t="s">
        <v>595</v>
      </c>
      <c r="D190" s="33">
        <v>8155122</v>
      </c>
      <c r="E190" s="35">
        <v>0</v>
      </c>
      <c r="F190" s="35">
        <v>3.1E-2</v>
      </c>
      <c r="G190" s="35">
        <v>3.2000000000000001E-2</v>
      </c>
      <c r="H190" s="35">
        <v>3.2000000000000001E-2</v>
      </c>
      <c r="I190" s="35">
        <v>3.1E-2</v>
      </c>
      <c r="J190" s="36">
        <v>0.03</v>
      </c>
      <c r="K190" s="36">
        <v>1.4999999999999999E-2</v>
      </c>
      <c r="L190" s="7" t="s">
        <v>208</v>
      </c>
      <c r="M190" t="s">
        <v>208</v>
      </c>
      <c r="N190" t="s">
        <v>208</v>
      </c>
      <c r="R190" t="s">
        <v>992</v>
      </c>
      <c r="S190" t="s">
        <v>993</v>
      </c>
      <c r="T190" t="s">
        <v>994</v>
      </c>
      <c r="U190" s="33">
        <v>4044000</v>
      </c>
      <c r="V190" s="35">
        <v>1.4999999999999999E-2</v>
      </c>
      <c r="W190" s="35">
        <v>3.3000000000000002E-2</v>
      </c>
      <c r="X190" s="35">
        <v>1.7999999999999999E-2</v>
      </c>
      <c r="Y190" s="35">
        <v>2.1999999999999999E-2</v>
      </c>
      <c r="Z190" s="35">
        <v>3.3000000000000002E-2</v>
      </c>
      <c r="AA190" s="7" t="s">
        <v>208</v>
      </c>
      <c r="AB190" s="36">
        <v>2.9000000000000001E-2</v>
      </c>
      <c r="AC190" s="36">
        <v>2.7E-2</v>
      </c>
      <c r="AD190" s="35">
        <v>2.7E-2</v>
      </c>
      <c r="AE190" s="35">
        <v>3.1E-2</v>
      </c>
    </row>
    <row r="191" spans="1:31" x14ac:dyDescent="0.25">
      <c r="A191" t="s">
        <v>596</v>
      </c>
      <c r="B191" t="s">
        <v>589</v>
      </c>
      <c r="C191" t="s">
        <v>597</v>
      </c>
      <c r="D191" s="33">
        <v>715000</v>
      </c>
      <c r="E191" s="34">
        <v>0</v>
      </c>
      <c r="F191" s="35">
        <v>2.4E-2</v>
      </c>
      <c r="G191" s="35">
        <v>2.4E-2</v>
      </c>
      <c r="H191" s="35">
        <v>2.4E-2</v>
      </c>
      <c r="I191" s="35">
        <v>0.02</v>
      </c>
      <c r="J191" s="36">
        <v>1.7000000000000001E-2</v>
      </c>
      <c r="K191" s="7" t="s">
        <v>208</v>
      </c>
      <c r="L191" s="7" t="s">
        <v>208</v>
      </c>
      <c r="M191" t="s">
        <v>208</v>
      </c>
      <c r="N191" t="s">
        <v>208</v>
      </c>
      <c r="R191" t="s">
        <v>356</v>
      </c>
      <c r="S191" t="s">
        <v>305</v>
      </c>
      <c r="T191" t="s">
        <v>208</v>
      </c>
      <c r="U191" t="s">
        <v>208</v>
      </c>
      <c r="V191" t="s">
        <v>255</v>
      </c>
      <c r="W191" t="s">
        <v>208</v>
      </c>
      <c r="X191" s="35">
        <v>1.2999999999999999E-2</v>
      </c>
      <c r="Y191" s="35">
        <v>2.9000000000000001E-2</v>
      </c>
      <c r="Z191" s="35">
        <v>2.9000000000000001E-2</v>
      </c>
      <c r="AA191" s="36">
        <v>2.1000000000000001E-2</v>
      </c>
      <c r="AB191" s="36">
        <v>2.8000000000000001E-2</v>
      </c>
      <c r="AC191" s="36">
        <v>3.1E-2</v>
      </c>
      <c r="AD191" s="35">
        <v>3.3000000000000002E-2</v>
      </c>
      <c r="AE191" s="35">
        <v>3.3000000000000002E-2</v>
      </c>
    </row>
    <row r="192" spans="1:31" x14ac:dyDescent="0.25">
      <c r="A192" t="s">
        <v>577</v>
      </c>
      <c r="B192" t="s">
        <v>598</v>
      </c>
      <c r="C192" t="s">
        <v>597</v>
      </c>
      <c r="D192" s="33">
        <v>599696</v>
      </c>
      <c r="E192" s="34">
        <v>0</v>
      </c>
      <c r="F192" s="35">
        <v>7.1999999999999995E-2</v>
      </c>
      <c r="G192" s="35">
        <v>7.1999999999999995E-2</v>
      </c>
      <c r="H192" s="35">
        <v>7.1999999999999995E-2</v>
      </c>
      <c r="I192" s="35">
        <v>7.1999999999999995E-2</v>
      </c>
      <c r="J192" s="36">
        <v>7.1999999999999995E-2</v>
      </c>
      <c r="K192" s="36">
        <v>7.1999999999999995E-2</v>
      </c>
      <c r="L192" s="36">
        <v>7.1999999999999995E-2</v>
      </c>
      <c r="M192" s="35">
        <v>7.1999999999999995E-2</v>
      </c>
      <c r="N192" s="35">
        <v>7.1999999999999995E-2</v>
      </c>
      <c r="R192" t="s">
        <v>1068</v>
      </c>
      <c r="S192" t="s">
        <v>1027</v>
      </c>
      <c r="T192" t="s">
        <v>678</v>
      </c>
      <c r="U192" s="33">
        <v>225240</v>
      </c>
      <c r="V192" s="34">
        <v>0</v>
      </c>
      <c r="W192" s="35">
        <v>1.7999999999999999E-2</v>
      </c>
      <c r="X192" s="35">
        <v>1.7999999999999999E-2</v>
      </c>
      <c r="Y192" s="35">
        <v>1.7999999999999999E-2</v>
      </c>
      <c r="Z192" s="35">
        <v>1.7999999999999999E-2</v>
      </c>
      <c r="AA192" s="36">
        <v>1.7999999999999999E-2</v>
      </c>
      <c r="AB192" s="36">
        <v>1.7999999999999999E-2</v>
      </c>
      <c r="AC192" s="7" t="s">
        <v>208</v>
      </c>
      <c r="AD192" t="s">
        <v>208</v>
      </c>
      <c r="AE192" t="s">
        <v>208</v>
      </c>
    </row>
    <row r="193" spans="1:31" x14ac:dyDescent="0.25">
      <c r="A193" t="s">
        <v>599</v>
      </c>
      <c r="B193" t="s">
        <v>589</v>
      </c>
      <c r="C193" t="s">
        <v>600</v>
      </c>
      <c r="D193" s="33">
        <v>3582835</v>
      </c>
      <c r="E193" s="35">
        <v>0</v>
      </c>
      <c r="F193" s="35">
        <v>2.5000000000000001E-2</v>
      </c>
      <c r="G193" s="35">
        <v>2.5000000000000001E-2</v>
      </c>
      <c r="H193" s="35">
        <v>2.5000000000000001E-2</v>
      </c>
      <c r="I193" s="35">
        <v>2.5000000000000001E-2</v>
      </c>
      <c r="J193" s="36">
        <v>2.5000000000000001E-2</v>
      </c>
      <c r="K193" s="36">
        <v>2.5000000000000001E-2</v>
      </c>
      <c r="L193" s="36">
        <v>2.9000000000000001E-2</v>
      </c>
      <c r="M193" s="35">
        <v>2.9000000000000001E-2</v>
      </c>
      <c r="N193" s="35">
        <v>2.9000000000000001E-2</v>
      </c>
      <c r="R193" t="s">
        <v>1281</v>
      </c>
      <c r="S193" t="s">
        <v>1277</v>
      </c>
      <c r="T193" t="s">
        <v>557</v>
      </c>
      <c r="U193" s="33">
        <v>38450</v>
      </c>
      <c r="V193" t="s">
        <v>208</v>
      </c>
      <c r="W193" t="s">
        <v>208</v>
      </c>
      <c r="X193" t="s">
        <v>208</v>
      </c>
      <c r="Y193" t="s">
        <v>208</v>
      </c>
      <c r="Z193" t="s">
        <v>208</v>
      </c>
      <c r="AA193" s="7" t="s">
        <v>208</v>
      </c>
      <c r="AB193" s="7" t="s">
        <v>208</v>
      </c>
      <c r="AC193" s="7" t="s">
        <v>208</v>
      </c>
      <c r="AD193" t="s">
        <v>208</v>
      </c>
      <c r="AE193" s="35">
        <v>1.2E-2</v>
      </c>
    </row>
    <row r="194" spans="1:31" x14ac:dyDescent="0.25">
      <c r="A194" t="s">
        <v>601</v>
      </c>
      <c r="B194" t="s">
        <v>591</v>
      </c>
      <c r="C194" t="s">
        <v>602</v>
      </c>
      <c r="D194" s="33">
        <v>186781</v>
      </c>
      <c r="E194" s="35">
        <v>1E-3</v>
      </c>
      <c r="F194" s="35">
        <v>1.4E-2</v>
      </c>
      <c r="G194" s="35">
        <v>1.4E-2</v>
      </c>
      <c r="H194" s="35">
        <v>1.2999999999999999E-2</v>
      </c>
      <c r="I194" s="35">
        <v>0.01</v>
      </c>
      <c r="J194" s="7" t="s">
        <v>208</v>
      </c>
      <c r="K194" s="7" t="s">
        <v>208</v>
      </c>
      <c r="L194" s="7" t="s">
        <v>208</v>
      </c>
      <c r="M194" t="s">
        <v>208</v>
      </c>
      <c r="N194" t="s">
        <v>208</v>
      </c>
      <c r="R194" t="s">
        <v>236</v>
      </c>
      <c r="S194" t="s">
        <v>237</v>
      </c>
      <c r="T194" t="s">
        <v>238</v>
      </c>
      <c r="U194" s="33">
        <v>2376000</v>
      </c>
      <c r="V194" s="34">
        <v>0</v>
      </c>
      <c r="W194" s="35">
        <v>4.7E-2</v>
      </c>
      <c r="X194" s="35">
        <v>4.7E-2</v>
      </c>
      <c r="Y194" s="35">
        <v>4.7E-2</v>
      </c>
      <c r="Z194" s="35">
        <v>4.7E-2</v>
      </c>
      <c r="AA194" s="36">
        <v>4.7E-2</v>
      </c>
      <c r="AB194" s="36">
        <v>4.7E-2</v>
      </c>
      <c r="AC194" s="36">
        <v>4.7E-2</v>
      </c>
      <c r="AD194" s="35">
        <v>4.7E-2</v>
      </c>
      <c r="AE194" t="s">
        <v>208</v>
      </c>
    </row>
    <row r="195" spans="1:31" x14ac:dyDescent="0.25">
      <c r="A195" t="s">
        <v>603</v>
      </c>
      <c r="B195" t="s">
        <v>589</v>
      </c>
      <c r="C195" t="s">
        <v>604</v>
      </c>
      <c r="D195" s="33">
        <v>1425731</v>
      </c>
      <c r="E195" s="34">
        <v>0</v>
      </c>
      <c r="F195" s="35">
        <v>2.8000000000000001E-2</v>
      </c>
      <c r="G195" s="35">
        <v>2.8000000000000001E-2</v>
      </c>
      <c r="H195" s="35">
        <v>2.8000000000000001E-2</v>
      </c>
      <c r="I195" s="35">
        <v>0.02</v>
      </c>
      <c r="J195" s="36">
        <v>2.9000000000000001E-2</v>
      </c>
      <c r="K195" s="36">
        <v>2.9000000000000001E-2</v>
      </c>
      <c r="L195" s="36">
        <v>2.9000000000000001E-2</v>
      </c>
      <c r="M195" s="35">
        <v>2.1999999999999999E-2</v>
      </c>
      <c r="N195" s="35">
        <v>1.9E-2</v>
      </c>
      <c r="R195" t="s">
        <v>275</v>
      </c>
      <c r="S195" t="s">
        <v>276</v>
      </c>
      <c r="T195" t="s">
        <v>277</v>
      </c>
      <c r="U195" s="33">
        <v>32550000</v>
      </c>
      <c r="V195" s="35">
        <v>3.0000000000000001E-3</v>
      </c>
      <c r="W195" s="35">
        <v>4.2999999999999997E-2</v>
      </c>
      <c r="X195" s="35">
        <v>0.04</v>
      </c>
      <c r="Y195" s="35">
        <v>2.7E-2</v>
      </c>
      <c r="Z195" s="35">
        <v>2.7E-2</v>
      </c>
      <c r="AA195" s="36">
        <v>2.7E-2</v>
      </c>
      <c r="AB195" s="36">
        <v>2.7E-2</v>
      </c>
      <c r="AC195" s="36">
        <v>1.7000000000000001E-2</v>
      </c>
      <c r="AD195" s="35">
        <v>1.7000000000000001E-2</v>
      </c>
      <c r="AE195" s="35">
        <v>1.7000000000000001E-2</v>
      </c>
    </row>
    <row r="196" spans="1:31" x14ac:dyDescent="0.25">
      <c r="A196" t="s">
        <v>411</v>
      </c>
      <c r="B196" t="s">
        <v>589</v>
      </c>
      <c r="C196" t="s">
        <v>605</v>
      </c>
      <c r="D196" s="33">
        <v>1000000</v>
      </c>
      <c r="E196" s="35">
        <v>-4.0000000000000001E-3</v>
      </c>
      <c r="F196" s="35">
        <v>3.7999999999999999E-2</v>
      </c>
      <c r="G196" s="35">
        <v>4.1000000000000002E-2</v>
      </c>
      <c r="H196" s="35">
        <v>4.1000000000000002E-2</v>
      </c>
      <c r="I196" s="35">
        <v>4.1000000000000002E-2</v>
      </c>
      <c r="J196" s="36">
        <v>4.1000000000000002E-2</v>
      </c>
      <c r="K196" s="36">
        <v>4.1000000000000002E-2</v>
      </c>
      <c r="L196" s="36">
        <v>4.2000000000000003E-2</v>
      </c>
      <c r="M196" s="35">
        <v>4.2999999999999997E-2</v>
      </c>
      <c r="N196" s="35">
        <v>4.2999999999999997E-2</v>
      </c>
      <c r="R196" t="s">
        <v>1250</v>
      </c>
      <c r="S196" t="s">
        <v>1021</v>
      </c>
      <c r="T196" t="s">
        <v>208</v>
      </c>
      <c r="U196" t="s">
        <v>208</v>
      </c>
      <c r="V196" t="s">
        <v>208</v>
      </c>
      <c r="W196" t="s">
        <v>208</v>
      </c>
      <c r="X196" t="s">
        <v>208</v>
      </c>
      <c r="Y196" s="35">
        <v>1.0999999999999999E-2</v>
      </c>
      <c r="Z196" s="35">
        <v>1.0999999999999999E-2</v>
      </c>
      <c r="AA196" s="36">
        <v>1.0999999999999999E-2</v>
      </c>
      <c r="AB196" s="36">
        <v>1.0999999999999999E-2</v>
      </c>
      <c r="AC196" s="36">
        <v>1.0999999999999999E-2</v>
      </c>
      <c r="AD196" s="35">
        <v>1.0999999999999999E-2</v>
      </c>
      <c r="AE196" s="35">
        <v>1.0999999999999999E-2</v>
      </c>
    </row>
    <row r="197" spans="1:31" x14ac:dyDescent="0.25">
      <c r="A197" t="s">
        <v>606</v>
      </c>
      <c r="B197" t="s">
        <v>591</v>
      </c>
      <c r="C197" t="s">
        <v>607</v>
      </c>
      <c r="D197" s="33">
        <v>2502495</v>
      </c>
      <c r="E197" t="s">
        <v>288</v>
      </c>
      <c r="F197" s="35">
        <v>1.4999999999999999E-2</v>
      </c>
      <c r="G197" t="s">
        <v>208</v>
      </c>
      <c r="H197" t="s">
        <v>208</v>
      </c>
      <c r="I197" t="s">
        <v>208</v>
      </c>
      <c r="J197" s="7" t="s">
        <v>208</v>
      </c>
      <c r="K197" s="7" t="s">
        <v>208</v>
      </c>
      <c r="L197" s="7" t="s">
        <v>208</v>
      </c>
      <c r="M197" t="s">
        <v>208</v>
      </c>
      <c r="N197" t="s">
        <v>208</v>
      </c>
      <c r="R197" t="s">
        <v>536</v>
      </c>
      <c r="S197" t="s">
        <v>470</v>
      </c>
      <c r="T197" t="s">
        <v>537</v>
      </c>
      <c r="U197" s="33">
        <v>300000</v>
      </c>
      <c r="V197" s="34">
        <v>0</v>
      </c>
      <c r="W197" s="35">
        <v>1.6E-2</v>
      </c>
      <c r="X197" s="35">
        <v>1.6E-2</v>
      </c>
      <c r="Y197" s="35">
        <v>1.4E-2</v>
      </c>
      <c r="Z197" s="35">
        <v>1.4E-2</v>
      </c>
      <c r="AA197" s="36">
        <v>1.4E-2</v>
      </c>
      <c r="AB197" s="36">
        <v>1.2999999999999999E-2</v>
      </c>
      <c r="AC197" s="36">
        <v>1.4999999999999999E-2</v>
      </c>
      <c r="AD197" s="35">
        <v>1.4999999999999999E-2</v>
      </c>
      <c r="AE197" s="35">
        <v>1.4E-2</v>
      </c>
    </row>
    <row r="198" spans="1:31" x14ac:dyDescent="0.25">
      <c r="A198" t="s">
        <v>608</v>
      </c>
      <c r="B198" t="s">
        <v>591</v>
      </c>
      <c r="C198" t="s">
        <v>609</v>
      </c>
      <c r="D198" s="33">
        <v>880279</v>
      </c>
      <c r="E198" s="35">
        <v>1E-3</v>
      </c>
      <c r="F198" s="35">
        <v>1.2E-2</v>
      </c>
      <c r="G198" s="35">
        <v>1.0999999999999999E-2</v>
      </c>
      <c r="H198" t="s">
        <v>208</v>
      </c>
      <c r="I198" t="s">
        <v>208</v>
      </c>
      <c r="J198" s="7" t="s">
        <v>208</v>
      </c>
      <c r="K198" s="7" t="s">
        <v>208</v>
      </c>
      <c r="L198" s="7" t="s">
        <v>208</v>
      </c>
      <c r="M198" t="s">
        <v>208</v>
      </c>
      <c r="N198" t="s">
        <v>208</v>
      </c>
      <c r="R198" t="s">
        <v>536</v>
      </c>
      <c r="S198" t="s">
        <v>470</v>
      </c>
      <c r="T198" t="s">
        <v>537</v>
      </c>
      <c r="U198" s="33">
        <v>300000</v>
      </c>
      <c r="V198" s="34">
        <v>0</v>
      </c>
      <c r="W198" s="35">
        <v>1.6E-2</v>
      </c>
      <c r="X198" s="35">
        <v>1.6E-2</v>
      </c>
      <c r="Y198" s="35">
        <v>1.4E-2</v>
      </c>
      <c r="Z198" s="35">
        <v>1.4E-2</v>
      </c>
      <c r="AA198" s="36">
        <v>1.4E-2</v>
      </c>
      <c r="AB198" s="36">
        <v>1.2999999999999999E-2</v>
      </c>
      <c r="AC198" s="36">
        <v>1.4999999999999999E-2</v>
      </c>
      <c r="AD198" s="35">
        <v>1.4999999999999999E-2</v>
      </c>
      <c r="AE198" s="35">
        <v>1.4E-2</v>
      </c>
    </row>
    <row r="199" spans="1:31" x14ac:dyDescent="0.25">
      <c r="A199" t="s">
        <v>610</v>
      </c>
      <c r="B199" t="s">
        <v>589</v>
      </c>
      <c r="C199" t="s">
        <v>611</v>
      </c>
      <c r="D199" s="33">
        <v>750000</v>
      </c>
      <c r="E199" s="35">
        <v>3.0000000000000001E-3</v>
      </c>
      <c r="F199" s="35">
        <v>1.2999999999999999E-2</v>
      </c>
      <c r="G199" s="35">
        <v>0.01</v>
      </c>
      <c r="H199" t="s">
        <v>208</v>
      </c>
      <c r="I199" t="s">
        <v>208</v>
      </c>
      <c r="J199" s="7" t="s">
        <v>208</v>
      </c>
      <c r="K199" s="7" t="s">
        <v>208</v>
      </c>
      <c r="L199" s="7" t="s">
        <v>208</v>
      </c>
      <c r="M199" t="s">
        <v>208</v>
      </c>
      <c r="N199" t="s">
        <v>208</v>
      </c>
      <c r="R199" t="s">
        <v>1388</v>
      </c>
      <c r="S199" t="s">
        <v>1303</v>
      </c>
      <c r="T199" t="s">
        <v>1389</v>
      </c>
      <c r="U199" s="33">
        <v>132154</v>
      </c>
      <c r="V199" s="34">
        <v>0</v>
      </c>
      <c r="W199" s="35">
        <v>1.4E-2</v>
      </c>
      <c r="X199" s="35">
        <v>1.4E-2</v>
      </c>
      <c r="Y199" s="35">
        <v>1.4E-2</v>
      </c>
      <c r="Z199" s="35">
        <v>1.4E-2</v>
      </c>
      <c r="AA199" s="36">
        <v>1.4E-2</v>
      </c>
      <c r="AB199" s="36">
        <v>1.4E-2</v>
      </c>
      <c r="AC199" s="36">
        <v>1.4E-2</v>
      </c>
      <c r="AD199" s="35">
        <v>1.4E-2</v>
      </c>
      <c r="AE199" s="35">
        <v>1.4E-2</v>
      </c>
    </row>
    <row r="200" spans="1:31" x14ac:dyDescent="0.25">
      <c r="A200" t="s">
        <v>490</v>
      </c>
      <c r="B200" t="s">
        <v>591</v>
      </c>
      <c r="C200" t="s">
        <v>612</v>
      </c>
      <c r="D200" s="33">
        <v>468969</v>
      </c>
      <c r="E200" s="34">
        <v>0</v>
      </c>
      <c r="F200" s="35">
        <v>3.5999999999999997E-2</v>
      </c>
      <c r="G200" s="35">
        <v>3.5999999999999997E-2</v>
      </c>
      <c r="H200" s="35">
        <v>3.5999999999999997E-2</v>
      </c>
      <c r="I200" s="35">
        <v>3.5999999999999997E-2</v>
      </c>
      <c r="J200" s="36">
        <v>3.5999999999999997E-2</v>
      </c>
      <c r="K200" s="36">
        <v>3.5000000000000003E-2</v>
      </c>
      <c r="L200" s="36">
        <v>0.02</v>
      </c>
      <c r="M200" t="s">
        <v>208</v>
      </c>
      <c r="N200" t="s">
        <v>208</v>
      </c>
      <c r="R200" t="s">
        <v>908</v>
      </c>
      <c r="S200" t="s">
        <v>909</v>
      </c>
      <c r="T200" t="s">
        <v>910</v>
      </c>
      <c r="U200" s="33">
        <v>1945448</v>
      </c>
      <c r="V200" t="s">
        <v>212</v>
      </c>
      <c r="W200" t="s">
        <v>208</v>
      </c>
      <c r="X200" s="35">
        <v>4.5999999999999999E-2</v>
      </c>
      <c r="Y200" s="35">
        <v>4.5999999999999999E-2</v>
      </c>
      <c r="Z200" s="35">
        <v>4.5999999999999999E-2</v>
      </c>
      <c r="AA200" s="36">
        <v>4.5999999999999999E-2</v>
      </c>
      <c r="AB200" s="36">
        <v>4.5999999999999999E-2</v>
      </c>
      <c r="AC200" s="36">
        <v>4.3999999999999997E-2</v>
      </c>
      <c r="AD200" s="35">
        <v>4.3999999999999997E-2</v>
      </c>
      <c r="AE200" s="35">
        <v>4.3999999999999997E-2</v>
      </c>
    </row>
    <row r="201" spans="1:31" x14ac:dyDescent="0.25">
      <c r="A201" t="s">
        <v>613</v>
      </c>
      <c r="B201" t="s">
        <v>589</v>
      </c>
      <c r="C201" t="s">
        <v>614</v>
      </c>
      <c r="D201" s="33">
        <v>947497</v>
      </c>
      <c r="E201" s="34">
        <v>0</v>
      </c>
      <c r="F201" s="35">
        <v>3.4000000000000002E-2</v>
      </c>
      <c r="G201" s="35">
        <v>3.4000000000000002E-2</v>
      </c>
      <c r="H201" s="35">
        <v>3.4000000000000002E-2</v>
      </c>
      <c r="I201" t="s">
        <v>208</v>
      </c>
      <c r="J201" s="36">
        <v>3.4000000000000002E-2</v>
      </c>
      <c r="K201" s="36">
        <v>3.4000000000000002E-2</v>
      </c>
      <c r="L201" s="36">
        <v>3.4000000000000002E-2</v>
      </c>
      <c r="M201" s="35">
        <v>3.4000000000000002E-2</v>
      </c>
      <c r="N201" s="35">
        <v>3.4000000000000002E-2</v>
      </c>
      <c r="R201" t="s">
        <v>908</v>
      </c>
      <c r="S201" t="s">
        <v>960</v>
      </c>
      <c r="T201" t="s">
        <v>965</v>
      </c>
      <c r="U201" s="33">
        <v>811563</v>
      </c>
      <c r="V201" t="s">
        <v>212</v>
      </c>
      <c r="W201" t="s">
        <v>208</v>
      </c>
      <c r="X201" s="35">
        <v>1.9E-2</v>
      </c>
      <c r="Y201" s="35">
        <v>1.9E-2</v>
      </c>
      <c r="Z201" s="35">
        <v>1.9E-2</v>
      </c>
      <c r="AA201" s="36">
        <v>1.9E-2</v>
      </c>
      <c r="AB201" s="36">
        <v>1.9E-2</v>
      </c>
      <c r="AC201" s="36">
        <v>1.9E-2</v>
      </c>
      <c r="AD201" s="35">
        <v>1.9E-2</v>
      </c>
      <c r="AE201" s="35">
        <v>1.9E-2</v>
      </c>
    </row>
    <row r="202" spans="1:31" x14ac:dyDescent="0.25">
      <c r="A202" t="s">
        <v>615</v>
      </c>
      <c r="B202" t="s">
        <v>591</v>
      </c>
      <c r="C202" t="s">
        <v>616</v>
      </c>
      <c r="D202" s="33">
        <v>472521</v>
      </c>
      <c r="E202" t="s">
        <v>288</v>
      </c>
      <c r="F202" s="35">
        <v>0.02</v>
      </c>
      <c r="G202" t="s">
        <v>208</v>
      </c>
      <c r="H202" t="s">
        <v>208</v>
      </c>
      <c r="I202" t="s">
        <v>208</v>
      </c>
      <c r="J202" s="7" t="s">
        <v>208</v>
      </c>
      <c r="K202" s="7" t="s">
        <v>208</v>
      </c>
      <c r="L202" s="7" t="s">
        <v>208</v>
      </c>
      <c r="M202" t="s">
        <v>208</v>
      </c>
      <c r="N202" t="s">
        <v>208</v>
      </c>
      <c r="R202" t="s">
        <v>1400</v>
      </c>
      <c r="S202" t="s">
        <v>1290</v>
      </c>
      <c r="T202" t="s">
        <v>208</v>
      </c>
      <c r="U202" t="s">
        <v>208</v>
      </c>
      <c r="V202" t="s">
        <v>208</v>
      </c>
      <c r="W202" t="s">
        <v>208</v>
      </c>
      <c r="X202" t="s">
        <v>208</v>
      </c>
      <c r="Y202" t="s">
        <v>208</v>
      </c>
      <c r="Z202" t="s">
        <v>208</v>
      </c>
      <c r="AA202" s="36">
        <v>3.3000000000000002E-2</v>
      </c>
      <c r="AB202" s="7" t="s">
        <v>208</v>
      </c>
      <c r="AC202" s="7" t="s">
        <v>208</v>
      </c>
      <c r="AD202" s="35">
        <v>3.3000000000000002E-2</v>
      </c>
      <c r="AE202" s="35">
        <v>3.3000000000000002E-2</v>
      </c>
    </row>
    <row r="203" spans="1:31" x14ac:dyDescent="0.25">
      <c r="A203" t="s">
        <v>617</v>
      </c>
      <c r="B203" t="s">
        <v>589</v>
      </c>
      <c r="C203" t="s">
        <v>618</v>
      </c>
      <c r="D203" s="33">
        <v>478300</v>
      </c>
      <c r="E203" s="35">
        <v>-1E-3</v>
      </c>
      <c r="F203" s="35">
        <v>1.4999999999999999E-2</v>
      </c>
      <c r="G203" s="35">
        <v>1.4999999999999999E-2</v>
      </c>
      <c r="H203" s="35">
        <v>1.4999999999999999E-2</v>
      </c>
      <c r="I203" s="35">
        <v>1.4999999999999999E-2</v>
      </c>
      <c r="J203" s="36">
        <v>1.4999999999999999E-2</v>
      </c>
      <c r="K203" s="36">
        <v>1.6E-2</v>
      </c>
      <c r="L203" s="36">
        <v>1.4999999999999999E-2</v>
      </c>
      <c r="M203" s="35">
        <v>1.4999999999999999E-2</v>
      </c>
      <c r="N203" s="35">
        <v>1.4999999999999999E-2</v>
      </c>
      <c r="R203" t="s">
        <v>615</v>
      </c>
      <c r="S203" t="s">
        <v>591</v>
      </c>
      <c r="T203" t="s">
        <v>616</v>
      </c>
      <c r="U203" s="33">
        <v>472521</v>
      </c>
      <c r="V203" t="s">
        <v>288</v>
      </c>
      <c r="W203" s="35">
        <v>0.02</v>
      </c>
      <c r="X203" t="s">
        <v>208</v>
      </c>
      <c r="Y203" t="s">
        <v>208</v>
      </c>
      <c r="Z203" t="s">
        <v>208</v>
      </c>
      <c r="AA203" s="7" t="s">
        <v>208</v>
      </c>
      <c r="AB203" s="7" t="s">
        <v>208</v>
      </c>
      <c r="AC203" s="7" t="s">
        <v>208</v>
      </c>
      <c r="AD203" t="s">
        <v>208</v>
      </c>
      <c r="AE203" t="s">
        <v>208</v>
      </c>
    </row>
    <row r="204" spans="1:31" x14ac:dyDescent="0.25">
      <c r="A204" t="s">
        <v>487</v>
      </c>
      <c r="B204" t="s">
        <v>589</v>
      </c>
      <c r="C204" t="s">
        <v>619</v>
      </c>
      <c r="D204" s="33">
        <v>5099945</v>
      </c>
      <c r="E204" s="34">
        <v>0</v>
      </c>
      <c r="F204" s="35">
        <v>1.2999999999999999E-2</v>
      </c>
      <c r="G204" s="35">
        <v>1.2999999999999999E-2</v>
      </c>
      <c r="H204" s="35">
        <v>1.2999999999999999E-2</v>
      </c>
      <c r="I204" t="s">
        <v>208</v>
      </c>
      <c r="J204" s="7" t="s">
        <v>208</v>
      </c>
      <c r="K204" s="7" t="s">
        <v>208</v>
      </c>
      <c r="L204" s="7" t="s">
        <v>208</v>
      </c>
      <c r="M204" t="s">
        <v>208</v>
      </c>
      <c r="N204" t="s">
        <v>208</v>
      </c>
      <c r="R204" s="16" t="s">
        <v>615</v>
      </c>
      <c r="S204" t="s">
        <v>911</v>
      </c>
      <c r="T204" t="s">
        <v>912</v>
      </c>
      <c r="U204" s="33">
        <v>1506405</v>
      </c>
      <c r="V204" s="35">
        <v>-2.1000000000000001E-2</v>
      </c>
      <c r="W204" s="35">
        <v>6.5000000000000002E-2</v>
      </c>
      <c r="X204" s="35">
        <v>8.5999999999999993E-2</v>
      </c>
      <c r="Y204" s="35">
        <v>8.5999999999999993E-2</v>
      </c>
      <c r="Z204" s="35">
        <v>8.1000000000000003E-2</v>
      </c>
      <c r="AA204" s="35">
        <v>8.1000000000000003E-2</v>
      </c>
      <c r="AB204" s="36">
        <v>8.1000000000000003E-2</v>
      </c>
      <c r="AC204" s="36">
        <v>8.1000000000000003E-2</v>
      </c>
      <c r="AD204" s="36">
        <v>8.1000000000000003E-2</v>
      </c>
      <c r="AE204" s="35">
        <v>8.1000000000000003E-2</v>
      </c>
    </row>
    <row r="205" spans="1:31" x14ac:dyDescent="0.25">
      <c r="A205" t="s">
        <v>620</v>
      </c>
      <c r="B205" t="s">
        <v>589</v>
      </c>
      <c r="C205" t="s">
        <v>621</v>
      </c>
      <c r="D205" s="33">
        <v>598000</v>
      </c>
      <c r="E205" s="34">
        <v>0</v>
      </c>
      <c r="F205" s="35">
        <v>2.7E-2</v>
      </c>
      <c r="G205" s="35">
        <v>2.7E-2</v>
      </c>
      <c r="H205" s="35">
        <v>2.5999999999999999E-2</v>
      </c>
      <c r="I205" s="35">
        <v>1.7000000000000001E-2</v>
      </c>
      <c r="J205" s="36">
        <v>1.7000000000000001E-2</v>
      </c>
      <c r="K205" s="7" t="s">
        <v>208</v>
      </c>
      <c r="L205" s="7" t="s">
        <v>208</v>
      </c>
      <c r="M205" t="s">
        <v>208</v>
      </c>
      <c r="N205" t="s">
        <v>208</v>
      </c>
      <c r="R205" t="s">
        <v>474</v>
      </c>
      <c r="S205" t="s">
        <v>475</v>
      </c>
      <c r="T205" t="s">
        <v>476</v>
      </c>
      <c r="U205" s="33">
        <v>6301596</v>
      </c>
      <c r="V205" s="35">
        <v>1.9E-2</v>
      </c>
      <c r="W205" s="35">
        <v>5.1999999999999998E-2</v>
      </c>
      <c r="X205" s="35">
        <v>3.3000000000000002E-2</v>
      </c>
      <c r="Y205" s="35">
        <v>2.1000000000000001E-2</v>
      </c>
      <c r="Z205" s="35">
        <v>1.0999999999999999E-2</v>
      </c>
      <c r="AA205" s="36">
        <v>1.0999999999999999E-2</v>
      </c>
      <c r="AB205" s="7" t="s">
        <v>208</v>
      </c>
      <c r="AC205" s="7" t="s">
        <v>208</v>
      </c>
      <c r="AD205" t="s">
        <v>208</v>
      </c>
      <c r="AE205" t="s">
        <v>208</v>
      </c>
    </row>
    <row r="206" spans="1:31" x14ac:dyDescent="0.25">
      <c r="A206" t="s">
        <v>622</v>
      </c>
      <c r="B206" t="s">
        <v>591</v>
      </c>
      <c r="C206" t="s">
        <v>623</v>
      </c>
      <c r="D206" s="33">
        <v>39497</v>
      </c>
      <c r="E206" s="35">
        <v>-1E-3</v>
      </c>
      <c r="F206" s="35">
        <v>1.2999999999999999E-2</v>
      </c>
      <c r="G206" s="35">
        <v>1.4E-2</v>
      </c>
      <c r="H206" t="s">
        <v>208</v>
      </c>
      <c r="I206" s="35">
        <v>1.4E-2</v>
      </c>
      <c r="J206" s="36">
        <v>1.4E-2</v>
      </c>
      <c r="K206" s="36">
        <v>1.2E-2</v>
      </c>
      <c r="L206" s="7" t="s">
        <v>208</v>
      </c>
      <c r="M206" t="s">
        <v>208</v>
      </c>
      <c r="N206" t="s">
        <v>208</v>
      </c>
      <c r="R206" t="s">
        <v>474</v>
      </c>
      <c r="S206" t="s">
        <v>589</v>
      </c>
      <c r="T206" t="s">
        <v>208</v>
      </c>
      <c r="U206" t="s">
        <v>208</v>
      </c>
      <c r="V206" t="s">
        <v>208</v>
      </c>
      <c r="W206" t="s">
        <v>208</v>
      </c>
      <c r="X206" t="s">
        <v>208</v>
      </c>
      <c r="Y206" t="s">
        <v>208</v>
      </c>
      <c r="Z206" t="s">
        <v>208</v>
      </c>
      <c r="AA206" s="36">
        <v>1.2E-2</v>
      </c>
      <c r="AB206" s="7" t="s">
        <v>208</v>
      </c>
      <c r="AC206" s="7" t="s">
        <v>208</v>
      </c>
      <c r="AD206" t="s">
        <v>208</v>
      </c>
      <c r="AE206" t="s">
        <v>208</v>
      </c>
    </row>
    <row r="207" spans="1:31" x14ac:dyDescent="0.25">
      <c r="A207" t="s">
        <v>442</v>
      </c>
      <c r="B207" t="s">
        <v>591</v>
      </c>
      <c r="C207" t="s">
        <v>624</v>
      </c>
      <c r="D207" s="33">
        <v>227605</v>
      </c>
      <c r="E207" s="34">
        <v>0</v>
      </c>
      <c r="F207" s="35">
        <v>1.0999999999999999E-2</v>
      </c>
      <c r="G207" s="35">
        <v>1.0999999999999999E-2</v>
      </c>
      <c r="H207" s="35">
        <v>1.0999999999999999E-2</v>
      </c>
      <c r="I207" t="s">
        <v>208</v>
      </c>
      <c r="J207" s="7" t="s">
        <v>208</v>
      </c>
      <c r="K207" s="7" t="s">
        <v>208</v>
      </c>
      <c r="L207" s="7" t="s">
        <v>208</v>
      </c>
      <c r="M207" t="s">
        <v>208</v>
      </c>
      <c r="N207" t="s">
        <v>208</v>
      </c>
      <c r="R207" t="s">
        <v>474</v>
      </c>
      <c r="S207" t="s">
        <v>470</v>
      </c>
      <c r="T207" t="s">
        <v>208</v>
      </c>
      <c r="U207" t="s">
        <v>208</v>
      </c>
      <c r="V207" t="s">
        <v>208</v>
      </c>
      <c r="W207" t="s">
        <v>208</v>
      </c>
      <c r="X207" t="s">
        <v>208</v>
      </c>
      <c r="Y207" t="s">
        <v>208</v>
      </c>
      <c r="Z207" t="s">
        <v>208</v>
      </c>
      <c r="AA207" s="36">
        <v>1.0999999999999999E-2</v>
      </c>
      <c r="AB207" s="7" t="s">
        <v>208</v>
      </c>
      <c r="AC207" s="7" t="s">
        <v>208</v>
      </c>
      <c r="AD207" t="s">
        <v>208</v>
      </c>
      <c r="AE207" t="s">
        <v>208</v>
      </c>
    </row>
    <row r="208" spans="1:31" x14ac:dyDescent="0.25">
      <c r="A208" t="s">
        <v>625</v>
      </c>
      <c r="B208" t="s">
        <v>594</v>
      </c>
      <c r="C208" t="s">
        <v>626</v>
      </c>
      <c r="D208" s="33">
        <v>588793</v>
      </c>
      <c r="E208" s="34">
        <v>0</v>
      </c>
      <c r="F208" s="35">
        <v>4.9000000000000002E-2</v>
      </c>
      <c r="G208" s="35">
        <v>4.9000000000000002E-2</v>
      </c>
      <c r="H208" s="35">
        <v>4.9000000000000002E-2</v>
      </c>
      <c r="I208" s="35">
        <v>4.9000000000000002E-2</v>
      </c>
      <c r="J208" s="36">
        <v>4.9000000000000002E-2</v>
      </c>
      <c r="K208" s="36">
        <v>4.9000000000000002E-2</v>
      </c>
      <c r="L208" s="36">
        <v>4.9000000000000002E-2</v>
      </c>
      <c r="M208" s="35">
        <v>4.9000000000000002E-2</v>
      </c>
      <c r="N208" s="35">
        <v>4.9000000000000002E-2</v>
      </c>
      <c r="R208" t="s">
        <v>474</v>
      </c>
      <c r="S208" t="s">
        <v>1405</v>
      </c>
      <c r="T208" t="s">
        <v>1408</v>
      </c>
      <c r="U208" s="33">
        <v>1250000</v>
      </c>
      <c r="V208" s="34">
        <v>0</v>
      </c>
      <c r="W208" s="35">
        <v>0.01</v>
      </c>
      <c r="X208" s="35">
        <v>0.01</v>
      </c>
      <c r="Y208" s="35">
        <v>0.01</v>
      </c>
      <c r="Z208" t="s">
        <v>208</v>
      </c>
      <c r="AA208" s="7" t="s">
        <v>208</v>
      </c>
      <c r="AB208" s="7" t="s">
        <v>208</v>
      </c>
      <c r="AC208" s="7" t="s">
        <v>208</v>
      </c>
      <c r="AD208" t="s">
        <v>208</v>
      </c>
      <c r="AE208" t="s">
        <v>208</v>
      </c>
    </row>
    <row r="209" spans="1:31" x14ac:dyDescent="0.25">
      <c r="A209" t="s">
        <v>627</v>
      </c>
      <c r="B209" t="s">
        <v>591</v>
      </c>
      <c r="C209" t="s">
        <v>628</v>
      </c>
      <c r="D209" s="33">
        <v>448800</v>
      </c>
      <c r="E209" s="35">
        <v>0</v>
      </c>
      <c r="F209" s="35">
        <v>4.7E-2</v>
      </c>
      <c r="G209" s="35">
        <v>4.5999999999999999E-2</v>
      </c>
      <c r="H209" s="35">
        <v>4.3999999999999997E-2</v>
      </c>
      <c r="I209" s="35">
        <v>3.4000000000000002E-2</v>
      </c>
      <c r="J209" s="36">
        <v>3.4000000000000002E-2</v>
      </c>
      <c r="K209" s="7" t="s">
        <v>208</v>
      </c>
      <c r="L209" s="36">
        <v>2.1000000000000001E-2</v>
      </c>
      <c r="M209" t="s">
        <v>208</v>
      </c>
      <c r="N209" s="35">
        <v>1.2E-2</v>
      </c>
      <c r="R209" t="s">
        <v>892</v>
      </c>
      <c r="S209" t="s">
        <v>872</v>
      </c>
      <c r="T209" t="s">
        <v>893</v>
      </c>
      <c r="U209" s="33">
        <v>5179335</v>
      </c>
      <c r="V209" s="34">
        <v>0</v>
      </c>
      <c r="W209" s="35">
        <v>2.1999999999999999E-2</v>
      </c>
      <c r="X209" s="35">
        <v>2.1999999999999999E-2</v>
      </c>
      <c r="Y209" s="35">
        <v>2.1999999999999999E-2</v>
      </c>
      <c r="Z209" s="35">
        <v>2.1999999999999999E-2</v>
      </c>
      <c r="AA209" s="36">
        <v>2.1999999999999999E-2</v>
      </c>
      <c r="AB209" s="7" t="s">
        <v>208</v>
      </c>
      <c r="AC209" s="36">
        <v>2.1999999999999999E-2</v>
      </c>
      <c r="AD209" t="s">
        <v>208</v>
      </c>
      <c r="AE209" s="35">
        <v>2.1999999999999999E-2</v>
      </c>
    </row>
    <row r="210" spans="1:31" x14ac:dyDescent="0.25">
      <c r="A210" t="s">
        <v>629</v>
      </c>
      <c r="B210" t="s">
        <v>589</v>
      </c>
      <c r="C210" t="s">
        <v>630</v>
      </c>
      <c r="D210" s="33">
        <v>6361166</v>
      </c>
      <c r="E210" t="s">
        <v>208</v>
      </c>
      <c r="F210" t="s">
        <v>208</v>
      </c>
      <c r="G210" t="s">
        <v>208</v>
      </c>
      <c r="H210" t="s">
        <v>208</v>
      </c>
      <c r="I210" s="35">
        <v>0.05</v>
      </c>
      <c r="J210" s="36">
        <v>0.05</v>
      </c>
      <c r="K210" s="36">
        <v>5.0999999999999997E-2</v>
      </c>
      <c r="L210" s="36">
        <v>5.2999999999999999E-2</v>
      </c>
      <c r="M210" s="35">
        <v>5.2999999999999999E-2</v>
      </c>
      <c r="N210" s="35">
        <v>5.6000000000000001E-2</v>
      </c>
      <c r="R210" t="s">
        <v>876</v>
      </c>
      <c r="S210" t="s">
        <v>877</v>
      </c>
      <c r="T210" t="s">
        <v>878</v>
      </c>
      <c r="U210" s="33">
        <v>7179335</v>
      </c>
      <c r="V210" s="34">
        <v>0</v>
      </c>
      <c r="W210" s="35">
        <v>3.7999999999999999E-2</v>
      </c>
      <c r="X210" s="35">
        <v>3.7999999999999999E-2</v>
      </c>
      <c r="Y210" s="35">
        <v>3.3000000000000002E-2</v>
      </c>
      <c r="Z210" s="35">
        <v>3.3000000000000002E-2</v>
      </c>
      <c r="AA210" s="36">
        <v>3.3000000000000002E-2</v>
      </c>
      <c r="AB210" s="36">
        <v>3.3000000000000002E-2</v>
      </c>
      <c r="AC210" s="36">
        <v>3.3000000000000002E-2</v>
      </c>
      <c r="AD210" s="35">
        <v>3.3000000000000002E-2</v>
      </c>
      <c r="AE210" s="35">
        <v>3.3000000000000002E-2</v>
      </c>
    </row>
    <row r="211" spans="1:31" x14ac:dyDescent="0.25">
      <c r="A211" t="s">
        <v>631</v>
      </c>
      <c r="B211" t="s">
        <v>589</v>
      </c>
      <c r="C211" t="s">
        <v>208</v>
      </c>
      <c r="D211" t="s">
        <v>208</v>
      </c>
      <c r="E211" t="s">
        <v>208</v>
      </c>
      <c r="F211" t="s">
        <v>208</v>
      </c>
      <c r="G211" t="s">
        <v>208</v>
      </c>
      <c r="H211" t="s">
        <v>208</v>
      </c>
      <c r="I211" s="35">
        <v>1.0999999999999999E-2</v>
      </c>
      <c r="J211" s="36">
        <v>1.7000000000000001E-2</v>
      </c>
      <c r="K211" s="36">
        <v>1.7000000000000001E-2</v>
      </c>
      <c r="L211" s="36">
        <v>1.7000000000000001E-2</v>
      </c>
      <c r="M211" s="35">
        <v>1.6E-2</v>
      </c>
      <c r="N211" t="s">
        <v>208</v>
      </c>
      <c r="R211" t="s">
        <v>974</v>
      </c>
      <c r="S211" t="s">
        <v>967</v>
      </c>
      <c r="T211" t="s">
        <v>975</v>
      </c>
      <c r="U211" s="33">
        <v>4017000</v>
      </c>
      <c r="V211" s="35">
        <v>1E-3</v>
      </c>
      <c r="W211" s="35">
        <v>1.6E-2</v>
      </c>
      <c r="X211" s="35">
        <v>1.4999999999999999E-2</v>
      </c>
      <c r="Y211" s="35">
        <v>1.4E-2</v>
      </c>
      <c r="Z211" s="35">
        <v>1.4E-2</v>
      </c>
      <c r="AA211" s="36">
        <v>1.4999999999999999E-2</v>
      </c>
      <c r="AB211" s="36">
        <v>1.4999999999999999E-2</v>
      </c>
      <c r="AC211" s="36">
        <v>1.4999999999999999E-2</v>
      </c>
      <c r="AD211" s="35">
        <v>1.4E-2</v>
      </c>
      <c r="AE211" s="35">
        <v>1.4E-2</v>
      </c>
    </row>
    <row r="212" spans="1:31" x14ac:dyDescent="0.25">
      <c r="A212" t="s">
        <v>632</v>
      </c>
      <c r="B212" t="s">
        <v>589</v>
      </c>
      <c r="C212" t="s">
        <v>208</v>
      </c>
      <c r="D212" t="s">
        <v>208</v>
      </c>
      <c r="E212" t="s">
        <v>208</v>
      </c>
      <c r="F212" t="s">
        <v>208</v>
      </c>
      <c r="G212" t="s">
        <v>208</v>
      </c>
      <c r="H212" t="s">
        <v>208</v>
      </c>
      <c r="I212" t="s">
        <v>208</v>
      </c>
      <c r="J212" s="7" t="s">
        <v>208</v>
      </c>
      <c r="K212" s="7" t="s">
        <v>208</v>
      </c>
      <c r="L212" s="7" t="s">
        <v>208</v>
      </c>
      <c r="M212" t="s">
        <v>208</v>
      </c>
      <c r="N212" s="35">
        <v>0.05</v>
      </c>
      <c r="R212" t="s">
        <v>974</v>
      </c>
      <c r="S212" t="s">
        <v>1009</v>
      </c>
      <c r="T212" t="s">
        <v>1010</v>
      </c>
      <c r="U212" s="33">
        <v>2985700</v>
      </c>
      <c r="V212" s="34">
        <v>0</v>
      </c>
      <c r="W212" s="35">
        <v>1.2E-2</v>
      </c>
      <c r="X212" s="35">
        <v>1.2E-2</v>
      </c>
      <c r="Y212" s="35">
        <v>1.2E-2</v>
      </c>
      <c r="Z212" s="35">
        <v>1.2E-2</v>
      </c>
      <c r="AA212" s="36">
        <v>1.2E-2</v>
      </c>
      <c r="AB212" s="36">
        <v>1.2E-2</v>
      </c>
      <c r="AC212" s="36">
        <v>1.2E-2</v>
      </c>
      <c r="AD212" s="35">
        <v>1.2E-2</v>
      </c>
      <c r="AE212" s="35">
        <v>1.2E-2</v>
      </c>
    </row>
    <row r="213" spans="1:31" x14ac:dyDescent="0.25">
      <c r="A213" t="s">
        <v>633</v>
      </c>
      <c r="B213" t="s">
        <v>589</v>
      </c>
      <c r="C213" t="s">
        <v>208</v>
      </c>
      <c r="D213" t="s">
        <v>208</v>
      </c>
      <c r="E213" t="s">
        <v>208</v>
      </c>
      <c r="F213" t="s">
        <v>208</v>
      </c>
      <c r="G213" t="s">
        <v>208</v>
      </c>
      <c r="H213" t="s">
        <v>208</v>
      </c>
      <c r="I213" t="s">
        <v>208</v>
      </c>
      <c r="J213" s="36">
        <v>1.2E-2</v>
      </c>
      <c r="K213" s="36">
        <v>1.2E-2</v>
      </c>
      <c r="L213" s="36">
        <v>1.2999999999999999E-2</v>
      </c>
      <c r="M213" s="35">
        <v>1.7000000000000001E-2</v>
      </c>
      <c r="N213" s="35">
        <v>1.7000000000000001E-2</v>
      </c>
      <c r="R213" t="s">
        <v>322</v>
      </c>
      <c r="S213" t="s">
        <v>305</v>
      </c>
      <c r="T213" t="s">
        <v>323</v>
      </c>
      <c r="U213" s="33">
        <v>18037500</v>
      </c>
      <c r="V213" s="34">
        <v>0</v>
      </c>
      <c r="W213" s="35">
        <v>7.5999999999999998E-2</v>
      </c>
      <c r="X213" s="35">
        <v>7.5999999999999998E-2</v>
      </c>
      <c r="Y213" s="35">
        <v>7.5999999999999998E-2</v>
      </c>
      <c r="Z213" s="35">
        <v>7.5999999999999998E-2</v>
      </c>
      <c r="AA213" s="36">
        <v>7.5999999999999998E-2</v>
      </c>
      <c r="AB213" s="36">
        <v>7.5999999999999998E-2</v>
      </c>
      <c r="AC213" s="36">
        <v>7.5999999999999998E-2</v>
      </c>
      <c r="AD213" s="35">
        <v>7.5999999999999998E-2</v>
      </c>
      <c r="AE213" s="35">
        <v>7.5999999999999998E-2</v>
      </c>
    </row>
    <row r="214" spans="1:31" x14ac:dyDescent="0.25">
      <c r="A214" t="s">
        <v>480</v>
      </c>
      <c r="B214" t="s">
        <v>589</v>
      </c>
      <c r="C214" t="s">
        <v>208</v>
      </c>
      <c r="D214" t="s">
        <v>208</v>
      </c>
      <c r="E214" t="s">
        <v>208</v>
      </c>
      <c r="F214" t="s">
        <v>208</v>
      </c>
      <c r="G214" t="s">
        <v>208</v>
      </c>
      <c r="H214" s="35">
        <v>1.2999999999999999E-2</v>
      </c>
      <c r="I214" t="s">
        <v>208</v>
      </c>
      <c r="J214" s="7" t="s">
        <v>208</v>
      </c>
      <c r="K214" s="7" t="s">
        <v>208</v>
      </c>
      <c r="L214" s="7" t="s">
        <v>208</v>
      </c>
      <c r="M214" t="s">
        <v>208</v>
      </c>
      <c r="N214" t="s">
        <v>208</v>
      </c>
      <c r="R214" t="s">
        <v>1011</v>
      </c>
      <c r="S214" t="s">
        <v>1003</v>
      </c>
      <c r="T214" t="s">
        <v>1012</v>
      </c>
      <c r="U214" s="33">
        <v>1384580</v>
      </c>
      <c r="V214" s="34">
        <v>0</v>
      </c>
      <c r="W214" s="35">
        <v>1.2999999999999999E-2</v>
      </c>
      <c r="X214" s="35">
        <v>1.2999999999999999E-2</v>
      </c>
      <c r="Y214" s="35">
        <v>1.2999999999999999E-2</v>
      </c>
      <c r="Z214" s="35">
        <v>1.2999999999999999E-2</v>
      </c>
      <c r="AA214" s="36">
        <v>1.2999999999999999E-2</v>
      </c>
      <c r="AB214" s="36">
        <v>1.2999999999999999E-2</v>
      </c>
      <c r="AC214" s="36">
        <v>1.2999999999999999E-2</v>
      </c>
      <c r="AD214" t="s">
        <v>208</v>
      </c>
      <c r="AE214" t="s">
        <v>208</v>
      </c>
    </row>
    <row r="215" spans="1:31" x14ac:dyDescent="0.25">
      <c r="A215" t="s">
        <v>634</v>
      </c>
      <c r="B215" t="s">
        <v>591</v>
      </c>
      <c r="C215" t="s">
        <v>208</v>
      </c>
      <c r="D215" t="s">
        <v>208</v>
      </c>
      <c r="E215" t="s">
        <v>208</v>
      </c>
      <c r="F215" t="s">
        <v>208</v>
      </c>
      <c r="G215" t="s">
        <v>208</v>
      </c>
      <c r="H215" t="s">
        <v>208</v>
      </c>
      <c r="I215" t="s">
        <v>208</v>
      </c>
      <c r="J215" s="7" t="s">
        <v>208</v>
      </c>
      <c r="K215" s="7" t="s">
        <v>208</v>
      </c>
      <c r="L215" s="36">
        <v>2.5000000000000001E-2</v>
      </c>
      <c r="M215" s="35">
        <v>2.5999999999999999E-2</v>
      </c>
      <c r="N215" s="35">
        <v>2.5999999999999999E-2</v>
      </c>
      <c r="R215" t="s">
        <v>636</v>
      </c>
      <c r="S215" t="s">
        <v>591</v>
      </c>
      <c r="T215" t="s">
        <v>208</v>
      </c>
      <c r="U215" t="s">
        <v>208</v>
      </c>
      <c r="V215" t="s">
        <v>208</v>
      </c>
      <c r="W215" t="s">
        <v>208</v>
      </c>
      <c r="X215" t="s">
        <v>208</v>
      </c>
      <c r="Y215" t="s">
        <v>208</v>
      </c>
      <c r="Z215" t="s">
        <v>208</v>
      </c>
      <c r="AA215" s="7" t="s">
        <v>208</v>
      </c>
      <c r="AB215" s="36">
        <v>1.6E-2</v>
      </c>
      <c r="AC215" s="36">
        <v>1.7000000000000001E-2</v>
      </c>
      <c r="AD215" s="35">
        <v>1.7000000000000001E-2</v>
      </c>
      <c r="AE215" s="35">
        <v>1.7000000000000001E-2</v>
      </c>
    </row>
    <row r="216" spans="1:31" x14ac:dyDescent="0.25">
      <c r="A216" t="s">
        <v>635</v>
      </c>
      <c r="B216" t="s">
        <v>589</v>
      </c>
      <c r="C216" t="s">
        <v>208</v>
      </c>
      <c r="D216" t="s">
        <v>208</v>
      </c>
      <c r="E216" t="s">
        <v>208</v>
      </c>
      <c r="F216" t="s">
        <v>208</v>
      </c>
      <c r="G216" t="s">
        <v>208</v>
      </c>
      <c r="H216" t="s">
        <v>208</v>
      </c>
      <c r="I216" t="s">
        <v>208</v>
      </c>
      <c r="J216" s="36">
        <v>2.9000000000000001E-2</v>
      </c>
      <c r="K216" s="36">
        <v>4.2999999999999997E-2</v>
      </c>
      <c r="L216" s="36">
        <v>4.2999999999999997E-2</v>
      </c>
      <c r="M216" s="35">
        <v>4.2999999999999997E-2</v>
      </c>
      <c r="N216" s="35">
        <v>4.2999999999999997E-2</v>
      </c>
      <c r="R216" t="s">
        <v>769</v>
      </c>
      <c r="S216" t="s">
        <v>713</v>
      </c>
      <c r="T216" t="s">
        <v>770</v>
      </c>
      <c r="U216" s="33">
        <v>30000</v>
      </c>
      <c r="V216" s="34">
        <v>0</v>
      </c>
      <c r="W216" s="35">
        <v>6.0000000000000001E-3</v>
      </c>
      <c r="X216" s="35">
        <v>6.0000000000000001E-3</v>
      </c>
      <c r="Y216" s="35">
        <v>6.0000000000000001E-3</v>
      </c>
      <c r="Z216" t="s">
        <v>208</v>
      </c>
      <c r="AA216" s="36">
        <v>6.0000000000000001E-3</v>
      </c>
      <c r="AB216" s="36">
        <v>6.0000000000000001E-3</v>
      </c>
      <c r="AC216" s="36">
        <v>6.0000000000000001E-3</v>
      </c>
      <c r="AD216" s="35">
        <v>6.0000000000000001E-3</v>
      </c>
      <c r="AE216" s="35">
        <v>6.0000000000000001E-3</v>
      </c>
    </row>
    <row r="217" spans="1:31" x14ac:dyDescent="0.25">
      <c r="A217" t="s">
        <v>474</v>
      </c>
      <c r="B217" t="s">
        <v>589</v>
      </c>
      <c r="C217" t="s">
        <v>208</v>
      </c>
      <c r="D217" t="s">
        <v>208</v>
      </c>
      <c r="E217" t="s">
        <v>208</v>
      </c>
      <c r="F217" t="s">
        <v>208</v>
      </c>
      <c r="G217" t="s">
        <v>208</v>
      </c>
      <c r="H217" t="s">
        <v>208</v>
      </c>
      <c r="I217" t="s">
        <v>208</v>
      </c>
      <c r="J217" s="36">
        <v>1.2E-2</v>
      </c>
      <c r="K217" s="7" t="s">
        <v>208</v>
      </c>
      <c r="L217" s="7" t="s">
        <v>208</v>
      </c>
      <c r="M217" t="s">
        <v>208</v>
      </c>
      <c r="N217" t="s">
        <v>208</v>
      </c>
      <c r="R217" t="s">
        <v>707</v>
      </c>
      <c r="S217" t="s">
        <v>708</v>
      </c>
      <c r="T217" t="s">
        <v>208</v>
      </c>
      <c r="U217" t="s">
        <v>208</v>
      </c>
      <c r="V217" t="s">
        <v>208</v>
      </c>
      <c r="W217" t="s">
        <v>208</v>
      </c>
      <c r="X217" t="s">
        <v>208</v>
      </c>
      <c r="Y217" s="35">
        <v>2.1000000000000001E-2</v>
      </c>
      <c r="Z217" t="s">
        <v>208</v>
      </c>
      <c r="AA217" s="36">
        <v>2.1000000000000001E-2</v>
      </c>
      <c r="AB217" s="7" t="s">
        <v>208</v>
      </c>
      <c r="AC217" s="36">
        <v>2.1000000000000001E-2</v>
      </c>
      <c r="AD217" t="s">
        <v>208</v>
      </c>
      <c r="AE217" t="s">
        <v>208</v>
      </c>
    </row>
    <row r="218" spans="1:31" x14ac:dyDescent="0.25">
      <c r="A218" t="s">
        <v>636</v>
      </c>
      <c r="B218" t="s">
        <v>591</v>
      </c>
      <c r="C218" t="s">
        <v>208</v>
      </c>
      <c r="D218" t="s">
        <v>208</v>
      </c>
      <c r="E218" t="s">
        <v>208</v>
      </c>
      <c r="F218" t="s">
        <v>208</v>
      </c>
      <c r="G218" t="s">
        <v>208</v>
      </c>
      <c r="H218" t="s">
        <v>208</v>
      </c>
      <c r="I218" t="s">
        <v>208</v>
      </c>
      <c r="J218" s="7" t="s">
        <v>208</v>
      </c>
      <c r="K218" s="36">
        <v>1.6E-2</v>
      </c>
      <c r="L218" s="36">
        <v>1.7000000000000001E-2</v>
      </c>
      <c r="M218" s="35">
        <v>1.7000000000000001E-2</v>
      </c>
      <c r="N218" s="35">
        <v>1.7000000000000001E-2</v>
      </c>
      <c r="R218" t="s">
        <v>369</v>
      </c>
      <c r="S218" t="s">
        <v>367</v>
      </c>
      <c r="T218" t="s">
        <v>370</v>
      </c>
      <c r="U218" s="33">
        <v>4250000</v>
      </c>
      <c r="V218" s="35">
        <v>3.0000000000000001E-3</v>
      </c>
      <c r="W218" s="35">
        <v>1.4999999999999999E-2</v>
      </c>
      <c r="X218" s="35">
        <v>1.2E-2</v>
      </c>
      <c r="Y218" s="35">
        <v>1.2E-2</v>
      </c>
      <c r="Z218" s="35">
        <v>1.2E-2</v>
      </c>
      <c r="AA218" s="36">
        <v>1.2E-2</v>
      </c>
      <c r="AB218" s="36">
        <v>1.0999999999999999E-2</v>
      </c>
      <c r="AC218" s="7" t="s">
        <v>208</v>
      </c>
      <c r="AD218" t="s">
        <v>208</v>
      </c>
      <c r="AE218" t="s">
        <v>208</v>
      </c>
    </row>
    <row r="219" spans="1:31" x14ac:dyDescent="0.25">
      <c r="A219" t="s">
        <v>637</v>
      </c>
      <c r="B219" t="s">
        <v>589</v>
      </c>
      <c r="C219" t="s">
        <v>208</v>
      </c>
      <c r="D219" t="s">
        <v>208</v>
      </c>
      <c r="E219" t="s">
        <v>208</v>
      </c>
      <c r="F219" t="s">
        <v>208</v>
      </c>
      <c r="G219" t="s">
        <v>208</v>
      </c>
      <c r="H219" s="35">
        <v>2.3E-2</v>
      </c>
      <c r="I219" s="35">
        <v>3.1E-2</v>
      </c>
      <c r="J219" s="36">
        <v>3.1E-2</v>
      </c>
      <c r="K219" s="36">
        <v>3.1E-2</v>
      </c>
      <c r="L219" s="36">
        <v>3.1E-2</v>
      </c>
      <c r="M219" s="35">
        <v>2.5999999999999999E-2</v>
      </c>
      <c r="N219" s="35">
        <v>2.4E-2</v>
      </c>
      <c r="R219" t="s">
        <v>360</v>
      </c>
      <c r="S219" t="s">
        <v>296</v>
      </c>
      <c r="T219" t="s">
        <v>208</v>
      </c>
      <c r="U219" t="s">
        <v>208</v>
      </c>
      <c r="V219" t="s">
        <v>255</v>
      </c>
      <c r="W219" t="s">
        <v>208</v>
      </c>
      <c r="X219" s="35">
        <v>1.4E-2</v>
      </c>
      <c r="Y219" s="35">
        <v>1.4E-2</v>
      </c>
      <c r="Z219" s="35">
        <v>1.4E-2</v>
      </c>
      <c r="AA219" s="36">
        <v>1.4E-2</v>
      </c>
      <c r="AB219" s="7" t="s">
        <v>208</v>
      </c>
      <c r="AC219" s="7" t="s">
        <v>208</v>
      </c>
      <c r="AD219" t="s">
        <v>208</v>
      </c>
      <c r="AE219" t="s">
        <v>208</v>
      </c>
    </row>
    <row r="220" spans="1:31" x14ac:dyDescent="0.25">
      <c r="A220" t="s">
        <v>638</v>
      </c>
      <c r="B220" t="s">
        <v>591</v>
      </c>
      <c r="C220" t="s">
        <v>208</v>
      </c>
      <c r="D220" t="s">
        <v>208</v>
      </c>
      <c r="E220" t="s">
        <v>208</v>
      </c>
      <c r="F220" t="s">
        <v>208</v>
      </c>
      <c r="G220" t="s">
        <v>208</v>
      </c>
      <c r="H220" t="s">
        <v>208</v>
      </c>
      <c r="I220" t="s">
        <v>208</v>
      </c>
      <c r="J220" s="7" t="s">
        <v>208</v>
      </c>
      <c r="K220" s="36">
        <v>1.0999999999999999E-2</v>
      </c>
      <c r="L220" s="36">
        <v>1.0999999999999999E-2</v>
      </c>
      <c r="M220" s="35">
        <v>1.0999999999999999E-2</v>
      </c>
      <c r="N220" s="35">
        <v>1.0999999999999999E-2</v>
      </c>
      <c r="R220" t="s">
        <v>797</v>
      </c>
      <c r="S220" t="s">
        <v>783</v>
      </c>
      <c r="T220" t="s">
        <v>798</v>
      </c>
      <c r="U220" s="33">
        <v>814367</v>
      </c>
      <c r="V220" s="34">
        <v>0</v>
      </c>
      <c r="W220" s="35">
        <v>1.6E-2</v>
      </c>
      <c r="X220" s="35">
        <v>1.6E-2</v>
      </c>
      <c r="Y220" s="35">
        <v>1.6E-2</v>
      </c>
      <c r="Z220" s="35">
        <v>1.6E-2</v>
      </c>
      <c r="AA220" s="36">
        <v>1.4999999999999999E-2</v>
      </c>
      <c r="AB220" s="7" t="s">
        <v>208</v>
      </c>
      <c r="AC220" s="36">
        <v>1.4999999999999999E-2</v>
      </c>
      <c r="AD220" s="35">
        <v>1.4999999999999999E-2</v>
      </c>
      <c r="AE220" s="35">
        <v>1.4999999999999999E-2</v>
      </c>
    </row>
    <row r="221" spans="1:31" x14ac:dyDescent="0.25">
      <c r="A221" t="s">
        <v>522</v>
      </c>
      <c r="B221" t="s">
        <v>589</v>
      </c>
      <c r="C221" t="s">
        <v>208</v>
      </c>
      <c r="D221" t="s">
        <v>208</v>
      </c>
      <c r="E221" t="s">
        <v>208</v>
      </c>
      <c r="F221" t="s">
        <v>208</v>
      </c>
      <c r="G221" t="s">
        <v>208</v>
      </c>
      <c r="H221" t="s">
        <v>208</v>
      </c>
      <c r="I221" t="s">
        <v>208</v>
      </c>
      <c r="J221" s="7" t="s">
        <v>208</v>
      </c>
      <c r="K221" s="36">
        <v>1.2999999999999999E-2</v>
      </c>
      <c r="L221" s="36">
        <v>1.2999999999999999E-2</v>
      </c>
      <c r="M221" t="s">
        <v>208</v>
      </c>
      <c r="N221" t="s">
        <v>208</v>
      </c>
      <c r="R221" t="s">
        <v>797</v>
      </c>
      <c r="S221" t="s">
        <v>818</v>
      </c>
      <c r="T221" t="s">
        <v>824</v>
      </c>
      <c r="U221" s="33">
        <v>878962</v>
      </c>
      <c r="V221" s="34">
        <v>0</v>
      </c>
      <c r="W221" s="35">
        <v>1.7999999999999999E-2</v>
      </c>
      <c r="X221" s="35">
        <v>1.7999999999999999E-2</v>
      </c>
      <c r="Y221" s="35">
        <v>1.7999999999999999E-2</v>
      </c>
      <c r="Z221" s="35">
        <v>1.7999999999999999E-2</v>
      </c>
      <c r="AA221" s="36">
        <v>1.7999999999999999E-2</v>
      </c>
      <c r="AB221" s="36">
        <v>1.4999999999999999E-2</v>
      </c>
      <c r="AC221" s="7" t="s">
        <v>208</v>
      </c>
      <c r="AD221" t="s">
        <v>208</v>
      </c>
      <c r="AE221" t="s">
        <v>208</v>
      </c>
    </row>
    <row r="222" spans="1:31" x14ac:dyDescent="0.25">
      <c r="A222" t="s">
        <v>639</v>
      </c>
      <c r="B222" t="s">
        <v>591</v>
      </c>
      <c r="C222" t="s">
        <v>208</v>
      </c>
      <c r="D222" t="s">
        <v>208</v>
      </c>
      <c r="E222" t="s">
        <v>208</v>
      </c>
      <c r="F222" t="s">
        <v>208</v>
      </c>
      <c r="G222" t="s">
        <v>208</v>
      </c>
      <c r="H222" t="s">
        <v>208</v>
      </c>
      <c r="I222" t="s">
        <v>208</v>
      </c>
      <c r="J222" s="36">
        <v>1.2999999999999999E-2</v>
      </c>
      <c r="K222" s="36">
        <v>1.4999999999999999E-2</v>
      </c>
      <c r="L222" s="36">
        <v>2.1999999999999999E-2</v>
      </c>
      <c r="M222" s="35">
        <v>3.5000000000000003E-2</v>
      </c>
      <c r="N222" s="35">
        <v>3.5000000000000003E-2</v>
      </c>
      <c r="R222" t="s">
        <v>1120</v>
      </c>
      <c r="S222" t="s">
        <v>1021</v>
      </c>
      <c r="T222" t="s">
        <v>1121</v>
      </c>
      <c r="U222" s="33">
        <v>79860</v>
      </c>
      <c r="V222" s="34">
        <v>0</v>
      </c>
      <c r="W222" s="35">
        <v>1.4E-2</v>
      </c>
      <c r="X222" s="35">
        <v>1.4E-2</v>
      </c>
      <c r="Y222" s="35">
        <v>1.4E-2</v>
      </c>
      <c r="Z222" s="35">
        <v>1.4E-2</v>
      </c>
      <c r="AA222" s="36">
        <v>1.4E-2</v>
      </c>
      <c r="AB222" s="36">
        <v>1.4E-2</v>
      </c>
      <c r="AC222" s="7" t="s">
        <v>208</v>
      </c>
      <c r="AD222" t="s">
        <v>208</v>
      </c>
      <c r="AE222" t="s">
        <v>208</v>
      </c>
    </row>
    <row r="223" spans="1:31" x14ac:dyDescent="0.25">
      <c r="A223" t="s">
        <v>640</v>
      </c>
      <c r="B223" t="s">
        <v>598</v>
      </c>
      <c r="C223" t="s">
        <v>208</v>
      </c>
      <c r="D223" t="s">
        <v>208</v>
      </c>
      <c r="E223" t="s">
        <v>208</v>
      </c>
      <c r="F223" t="s">
        <v>208</v>
      </c>
      <c r="G223" t="s">
        <v>208</v>
      </c>
      <c r="H223" t="s">
        <v>208</v>
      </c>
      <c r="I223" t="s">
        <v>208</v>
      </c>
      <c r="J223" s="7" t="s">
        <v>208</v>
      </c>
      <c r="K223" s="7" t="s">
        <v>208</v>
      </c>
      <c r="L223" s="7" t="s">
        <v>208</v>
      </c>
      <c r="M223" s="35">
        <v>2.1000000000000001E-2</v>
      </c>
      <c r="N223" s="35">
        <v>2.1000000000000001E-2</v>
      </c>
      <c r="R223" t="s">
        <v>931</v>
      </c>
      <c r="S223" t="s">
        <v>921</v>
      </c>
      <c r="T223" t="s">
        <v>932</v>
      </c>
      <c r="U223" s="33">
        <v>210251</v>
      </c>
      <c r="V223" s="34">
        <v>0</v>
      </c>
      <c r="W223" s="35">
        <v>1.2E-2</v>
      </c>
      <c r="X223" s="35">
        <v>1.2E-2</v>
      </c>
      <c r="Y223" s="35">
        <v>1.2E-2</v>
      </c>
      <c r="Z223" t="s">
        <v>208</v>
      </c>
      <c r="AA223" s="36">
        <v>1.2E-2</v>
      </c>
      <c r="AB223" s="7" t="s">
        <v>208</v>
      </c>
      <c r="AC223" s="7" t="s">
        <v>208</v>
      </c>
      <c r="AD223" t="s">
        <v>208</v>
      </c>
      <c r="AE223" t="s">
        <v>208</v>
      </c>
    </row>
    <row r="224" spans="1:31" x14ac:dyDescent="0.25">
      <c r="A224" t="s">
        <v>641</v>
      </c>
      <c r="B224" t="s">
        <v>589</v>
      </c>
      <c r="C224" t="s">
        <v>208</v>
      </c>
      <c r="D224" t="s">
        <v>208</v>
      </c>
      <c r="E224" t="s">
        <v>208</v>
      </c>
      <c r="F224" t="s">
        <v>208</v>
      </c>
      <c r="G224" t="s">
        <v>208</v>
      </c>
      <c r="H224" s="35">
        <v>1.0999999999999999E-2</v>
      </c>
      <c r="I224" t="s">
        <v>208</v>
      </c>
      <c r="J224" s="7" t="s">
        <v>208</v>
      </c>
      <c r="K224" s="7" t="s">
        <v>208</v>
      </c>
      <c r="L224" s="7" t="s">
        <v>208</v>
      </c>
      <c r="M224" t="s">
        <v>208</v>
      </c>
      <c r="N224" t="s">
        <v>208</v>
      </c>
      <c r="R224" t="s">
        <v>1196</v>
      </c>
      <c r="S224" t="s">
        <v>1021</v>
      </c>
      <c r="T224" t="s">
        <v>1197</v>
      </c>
      <c r="U224" s="33">
        <v>451000</v>
      </c>
      <c r="V224" s="34">
        <v>0</v>
      </c>
      <c r="W224" s="35">
        <v>0.05</v>
      </c>
      <c r="X224" s="35">
        <v>0.05</v>
      </c>
      <c r="Y224" s="35">
        <v>0.05</v>
      </c>
      <c r="Z224" s="35">
        <v>0.05</v>
      </c>
      <c r="AA224" s="36">
        <v>0.05</v>
      </c>
      <c r="AB224" s="36">
        <v>0.05</v>
      </c>
      <c r="AC224" s="7" t="s">
        <v>208</v>
      </c>
      <c r="AD224" t="s">
        <v>208</v>
      </c>
      <c r="AE224" t="s">
        <v>208</v>
      </c>
    </row>
    <row r="225" spans="1:31" x14ac:dyDescent="0.25">
      <c r="A225" t="s">
        <v>642</v>
      </c>
      <c r="B225" t="s">
        <v>594</v>
      </c>
      <c r="C225" t="s">
        <v>208</v>
      </c>
      <c r="D225" t="s">
        <v>208</v>
      </c>
      <c r="E225" t="s">
        <v>208</v>
      </c>
      <c r="F225" t="s">
        <v>208</v>
      </c>
      <c r="G225" t="s">
        <v>208</v>
      </c>
      <c r="H225" t="s">
        <v>208</v>
      </c>
      <c r="I225" t="s">
        <v>208</v>
      </c>
      <c r="J225" s="36">
        <v>8.6999999999999994E-2</v>
      </c>
      <c r="K225" s="7" t="s">
        <v>208</v>
      </c>
      <c r="L225" s="7" t="s">
        <v>208</v>
      </c>
      <c r="M225" t="s">
        <v>208</v>
      </c>
      <c r="N225" s="35">
        <v>8.6999999999999994E-2</v>
      </c>
      <c r="R225" t="s">
        <v>493</v>
      </c>
      <c r="S225" t="s">
        <v>478</v>
      </c>
      <c r="T225" t="s">
        <v>391</v>
      </c>
      <c r="U225" s="33">
        <v>4000000</v>
      </c>
      <c r="V225" t="s">
        <v>288</v>
      </c>
      <c r="W225" s="35">
        <v>1.7000000000000001E-2</v>
      </c>
      <c r="X225" t="s">
        <v>208</v>
      </c>
      <c r="Y225" t="s">
        <v>208</v>
      </c>
      <c r="Z225" t="s">
        <v>208</v>
      </c>
      <c r="AA225" s="7" t="s">
        <v>208</v>
      </c>
      <c r="AB225" s="7" t="s">
        <v>208</v>
      </c>
      <c r="AC225" s="7" t="s">
        <v>208</v>
      </c>
      <c r="AD225" t="s">
        <v>208</v>
      </c>
      <c r="AE225" t="s">
        <v>208</v>
      </c>
    </row>
    <row r="226" spans="1:31" s="2" customFormat="1" x14ac:dyDescent="0.25">
      <c r="J226" s="38"/>
      <c r="K226" s="38"/>
      <c r="L226" s="38"/>
      <c r="R226" t="s">
        <v>371</v>
      </c>
      <c r="S226" t="s">
        <v>372</v>
      </c>
      <c r="T226" t="s">
        <v>373</v>
      </c>
      <c r="U226" s="33">
        <v>1362842</v>
      </c>
      <c r="V226" s="34">
        <v>0</v>
      </c>
      <c r="W226" s="35">
        <v>5.7000000000000002E-2</v>
      </c>
      <c r="X226" s="35">
        <v>5.7000000000000002E-2</v>
      </c>
      <c r="Y226" s="35">
        <v>5.7000000000000002E-2</v>
      </c>
      <c r="Z226" s="35">
        <v>5.7000000000000002E-2</v>
      </c>
      <c r="AA226" s="36">
        <v>5.7000000000000002E-2</v>
      </c>
      <c r="AB226" s="36">
        <v>5.7000000000000002E-2</v>
      </c>
      <c r="AC226" s="36">
        <v>5.7000000000000002E-2</v>
      </c>
      <c r="AD226" s="35">
        <v>5.7000000000000002E-2</v>
      </c>
      <c r="AE226" s="35">
        <v>5.7000000000000002E-2</v>
      </c>
    </row>
    <row r="227" spans="1:31" x14ac:dyDescent="0.25">
      <c r="A227" s="16" t="s">
        <v>643</v>
      </c>
      <c r="B227" t="s">
        <v>644</v>
      </c>
      <c r="C227" t="s">
        <v>645</v>
      </c>
      <c r="D227" s="33">
        <v>29343458</v>
      </c>
      <c r="E227" s="34">
        <v>0</v>
      </c>
      <c r="F227" s="35">
        <v>8.6999999999999994E-2</v>
      </c>
      <c r="G227" s="35">
        <v>8.6999999999999994E-2</v>
      </c>
      <c r="H227" s="35">
        <v>8.6999999999999994E-2</v>
      </c>
      <c r="I227" s="35">
        <v>8.2000000000000003E-2</v>
      </c>
      <c r="J227" s="35">
        <v>8.2000000000000003E-2</v>
      </c>
      <c r="K227" s="36">
        <v>8.2000000000000003E-2</v>
      </c>
      <c r="L227" s="36">
        <v>9.8000000000000004E-2</v>
      </c>
      <c r="M227" s="36">
        <v>9.8000000000000004E-2</v>
      </c>
      <c r="N227" s="35">
        <v>9.8000000000000004E-2</v>
      </c>
      <c r="R227" t="s">
        <v>371</v>
      </c>
      <c r="S227" t="s">
        <v>666</v>
      </c>
      <c r="T227" t="s">
        <v>667</v>
      </c>
      <c r="U227" s="33">
        <v>408989</v>
      </c>
      <c r="V227" s="34">
        <v>0</v>
      </c>
      <c r="W227" s="35">
        <v>1.7000000000000001E-2</v>
      </c>
      <c r="X227" s="35">
        <v>1.7000000000000001E-2</v>
      </c>
      <c r="Y227" s="35">
        <v>1.7000000000000001E-2</v>
      </c>
      <c r="Z227" s="35">
        <v>1.7000000000000001E-2</v>
      </c>
      <c r="AA227" s="36">
        <v>1.7000000000000001E-2</v>
      </c>
      <c r="AB227" s="36">
        <v>1.6E-2</v>
      </c>
      <c r="AC227" s="36">
        <v>1.6E-2</v>
      </c>
      <c r="AD227" s="35">
        <v>1.6E-2</v>
      </c>
      <c r="AE227" s="35">
        <v>1.6E-2</v>
      </c>
    </row>
    <row r="228" spans="1:31" x14ac:dyDescent="0.25">
      <c r="A228" t="s">
        <v>646</v>
      </c>
      <c r="B228" t="s">
        <v>647</v>
      </c>
      <c r="C228" t="s">
        <v>648</v>
      </c>
      <c r="D228" s="33">
        <v>13169067</v>
      </c>
      <c r="E228" s="35">
        <v>-1E-3</v>
      </c>
      <c r="F228" s="35">
        <v>0.09</v>
      </c>
      <c r="G228" s="35">
        <v>9.0999999999999998E-2</v>
      </c>
      <c r="H228" s="35">
        <v>8.5000000000000006E-2</v>
      </c>
      <c r="I228" s="35">
        <v>8.5000000000000006E-2</v>
      </c>
      <c r="J228" s="36">
        <v>8.5000000000000006E-2</v>
      </c>
      <c r="K228" s="36">
        <v>8.5000000000000006E-2</v>
      </c>
      <c r="L228" s="36">
        <v>8.5000000000000006E-2</v>
      </c>
      <c r="M228" s="35">
        <v>8.5000000000000006E-2</v>
      </c>
      <c r="N228" s="35">
        <v>8.5000000000000006E-2</v>
      </c>
      <c r="R228" t="s">
        <v>371</v>
      </c>
      <c r="S228" t="s">
        <v>1007</v>
      </c>
      <c r="T228" t="s">
        <v>1008</v>
      </c>
      <c r="U228" s="33">
        <v>319100</v>
      </c>
      <c r="V228" s="34">
        <v>0</v>
      </c>
      <c r="W228" s="35">
        <v>1.2999999999999999E-2</v>
      </c>
      <c r="X228" s="35">
        <v>1.2999999999999999E-2</v>
      </c>
      <c r="Y228" s="35">
        <v>1.2999999999999999E-2</v>
      </c>
      <c r="Z228" s="35">
        <v>1.2999999999999999E-2</v>
      </c>
      <c r="AA228" s="36">
        <v>1.2999999999999999E-2</v>
      </c>
      <c r="AB228" s="36">
        <v>1.2999999999999999E-2</v>
      </c>
      <c r="AC228" s="36">
        <v>1.2999999999999999E-2</v>
      </c>
      <c r="AD228" s="35">
        <v>1.2999999999999999E-2</v>
      </c>
      <c r="AE228" s="35">
        <v>1.2999999999999999E-2</v>
      </c>
    </row>
    <row r="229" spans="1:31" x14ac:dyDescent="0.25">
      <c r="A229" t="s">
        <v>326</v>
      </c>
      <c r="B229" t="s">
        <v>649</v>
      </c>
      <c r="C229" t="s">
        <v>650</v>
      </c>
      <c r="D229" s="33">
        <v>56131124</v>
      </c>
      <c r="E229" s="35">
        <v>-6.0000000000000001E-3</v>
      </c>
      <c r="F229" s="35">
        <v>0.06</v>
      </c>
      <c r="G229" s="35">
        <v>6.6000000000000003E-2</v>
      </c>
      <c r="H229" s="35">
        <v>4.1000000000000002E-2</v>
      </c>
      <c r="I229" s="35">
        <v>1.4E-2</v>
      </c>
      <c r="J229" s="36">
        <v>1.4E-2</v>
      </c>
      <c r="K229" s="36">
        <v>1.0999999999999999E-2</v>
      </c>
      <c r="L229" s="36">
        <v>1.4E-2</v>
      </c>
      <c r="M229" s="35">
        <v>1.2E-2</v>
      </c>
      <c r="N229" s="35">
        <v>1.2E-2</v>
      </c>
      <c r="R229" t="s">
        <v>762</v>
      </c>
      <c r="S229" t="s">
        <v>713</v>
      </c>
      <c r="T229" t="s">
        <v>763</v>
      </c>
      <c r="U229" s="33">
        <v>20600</v>
      </c>
      <c r="V229" s="34">
        <v>0</v>
      </c>
      <c r="W229" s="35">
        <v>1.6E-2</v>
      </c>
      <c r="X229" s="35">
        <v>1.6E-2</v>
      </c>
      <c r="Y229" s="35">
        <v>1.6E-2</v>
      </c>
      <c r="Z229" s="35">
        <v>1.6E-2</v>
      </c>
      <c r="AA229" s="36">
        <v>1.6E-2</v>
      </c>
      <c r="AB229" s="36">
        <v>1.6E-2</v>
      </c>
      <c r="AC229" s="36">
        <v>1.6E-2</v>
      </c>
      <c r="AD229" s="35">
        <v>1.6E-2</v>
      </c>
      <c r="AE229" s="35">
        <v>1.6E-2</v>
      </c>
    </row>
    <row r="230" spans="1:31" x14ac:dyDescent="0.25">
      <c r="A230" t="s">
        <v>651</v>
      </c>
      <c r="B230" t="s">
        <v>644</v>
      </c>
      <c r="C230" t="s">
        <v>652</v>
      </c>
      <c r="D230" s="33">
        <v>5101357</v>
      </c>
      <c r="E230" s="34">
        <v>-0.01</v>
      </c>
      <c r="F230" s="35">
        <v>6.7000000000000004E-2</v>
      </c>
      <c r="G230" s="35">
        <v>7.6999999999999999E-2</v>
      </c>
      <c r="H230" s="35">
        <v>7.6999999999999999E-2</v>
      </c>
      <c r="I230" s="35">
        <v>7.6999999999999999E-2</v>
      </c>
      <c r="J230" s="36">
        <v>7.3999999999999996E-2</v>
      </c>
      <c r="K230" s="36">
        <v>7.1999999999999995E-2</v>
      </c>
      <c r="L230" s="36">
        <v>6.7000000000000004E-2</v>
      </c>
      <c r="M230" s="35">
        <v>6.6000000000000003E-2</v>
      </c>
      <c r="N230" s="35">
        <v>6.6000000000000003E-2</v>
      </c>
      <c r="R230" t="s">
        <v>640</v>
      </c>
      <c r="S230" t="s">
        <v>598</v>
      </c>
      <c r="T230" t="s">
        <v>208</v>
      </c>
      <c r="U230" t="s">
        <v>208</v>
      </c>
      <c r="V230" t="s">
        <v>208</v>
      </c>
      <c r="W230" t="s">
        <v>208</v>
      </c>
      <c r="X230" t="s">
        <v>208</v>
      </c>
      <c r="Y230" t="s">
        <v>208</v>
      </c>
      <c r="Z230" t="s">
        <v>208</v>
      </c>
      <c r="AA230" s="7" t="s">
        <v>208</v>
      </c>
      <c r="AB230" s="7" t="s">
        <v>208</v>
      </c>
      <c r="AC230" s="7" t="s">
        <v>208</v>
      </c>
      <c r="AD230" s="35">
        <v>2.1000000000000001E-2</v>
      </c>
      <c r="AE230" s="35">
        <v>2.1000000000000001E-2</v>
      </c>
    </row>
    <row r="231" spans="1:31" x14ac:dyDescent="0.25">
      <c r="A231" t="s">
        <v>432</v>
      </c>
      <c r="B231" t="s">
        <v>653</v>
      </c>
      <c r="C231" t="s">
        <v>208</v>
      </c>
      <c r="D231" t="s">
        <v>208</v>
      </c>
      <c r="E231" t="s">
        <v>208</v>
      </c>
      <c r="F231" t="s">
        <v>208</v>
      </c>
      <c r="G231" t="s">
        <v>208</v>
      </c>
      <c r="H231" s="35">
        <v>4.8000000000000001E-2</v>
      </c>
      <c r="I231" s="35">
        <v>7.0999999999999994E-2</v>
      </c>
      <c r="J231" s="36">
        <v>8.2000000000000003E-2</v>
      </c>
      <c r="K231" s="36">
        <v>8.5999999999999993E-2</v>
      </c>
      <c r="L231" s="36">
        <v>8.8999999999999996E-2</v>
      </c>
      <c r="M231" s="35">
        <v>8.8999999999999996E-2</v>
      </c>
      <c r="N231" s="35">
        <v>8.8999999999999996E-2</v>
      </c>
      <c r="R231" s="16" t="s">
        <v>1002</v>
      </c>
      <c r="S231" t="s">
        <v>1003</v>
      </c>
      <c r="T231" t="s">
        <v>1004</v>
      </c>
      <c r="U231" s="33">
        <v>1384580</v>
      </c>
      <c r="V231" s="34">
        <v>0</v>
      </c>
      <c r="W231" s="35">
        <v>1.2999999999999999E-2</v>
      </c>
      <c r="X231" s="35">
        <v>1.2999999999999999E-2</v>
      </c>
      <c r="Y231" s="35">
        <v>1.2999999999999999E-2</v>
      </c>
      <c r="Z231" s="35">
        <v>1.2999999999999999E-2</v>
      </c>
      <c r="AA231" s="35">
        <v>1.2999999999999999E-2</v>
      </c>
      <c r="AB231" s="36">
        <v>1.2999999999999999E-2</v>
      </c>
      <c r="AC231" s="36">
        <v>1.2999999999999999E-2</v>
      </c>
      <c r="AD231" s="7" t="s">
        <v>208</v>
      </c>
      <c r="AE231" t="s">
        <v>208</v>
      </c>
    </row>
    <row r="232" spans="1:31" x14ac:dyDescent="0.25">
      <c r="A232" t="s">
        <v>654</v>
      </c>
      <c r="B232" t="s">
        <v>655</v>
      </c>
      <c r="C232" t="s">
        <v>208</v>
      </c>
      <c r="D232" t="s">
        <v>208</v>
      </c>
      <c r="E232" t="s">
        <v>208</v>
      </c>
      <c r="F232" t="s">
        <v>208</v>
      </c>
      <c r="G232" t="s">
        <v>208</v>
      </c>
      <c r="H232" t="s">
        <v>208</v>
      </c>
      <c r="I232" t="s">
        <v>208</v>
      </c>
      <c r="J232" s="36">
        <v>0.02</v>
      </c>
      <c r="K232" s="36">
        <v>3.7999999999999999E-2</v>
      </c>
      <c r="L232" s="36">
        <v>2.8000000000000001E-2</v>
      </c>
      <c r="M232" s="35">
        <v>1.4E-2</v>
      </c>
      <c r="N232" s="35">
        <v>1.4999999999999999E-2</v>
      </c>
      <c r="R232" t="s">
        <v>1122</v>
      </c>
      <c r="S232" t="s">
        <v>1027</v>
      </c>
      <c r="T232" t="s">
        <v>1123</v>
      </c>
      <c r="U232" s="33">
        <v>60550</v>
      </c>
      <c r="V232" s="34">
        <v>0</v>
      </c>
      <c r="W232" s="35">
        <v>1.7999999999999999E-2</v>
      </c>
      <c r="X232" s="35">
        <v>1.7999999999999999E-2</v>
      </c>
      <c r="Y232" s="35">
        <v>1.7999999999999999E-2</v>
      </c>
      <c r="Z232" s="35">
        <v>1.7999999999999999E-2</v>
      </c>
      <c r="AA232" s="36">
        <v>1.7999999999999999E-2</v>
      </c>
      <c r="AB232" s="36">
        <v>1.7999999999999999E-2</v>
      </c>
      <c r="AC232" s="36">
        <v>1.7999999999999999E-2</v>
      </c>
      <c r="AD232" s="35">
        <v>1.7999999999999999E-2</v>
      </c>
      <c r="AE232" s="35">
        <v>1.7999999999999999E-2</v>
      </c>
    </row>
    <row r="233" spans="1:31" s="2" customFormat="1" x14ac:dyDescent="0.25">
      <c r="J233" s="38"/>
      <c r="K233" s="38"/>
      <c r="L233" s="38"/>
      <c r="R233" t="s">
        <v>1335</v>
      </c>
      <c r="S233" t="s">
        <v>1300</v>
      </c>
      <c r="T233" t="s">
        <v>1336</v>
      </c>
      <c r="U233" s="33">
        <v>470000</v>
      </c>
      <c r="V233" s="34">
        <v>0</v>
      </c>
      <c r="W233" s="35">
        <v>5.5E-2</v>
      </c>
      <c r="X233" s="35">
        <v>5.5E-2</v>
      </c>
      <c r="Y233" s="35">
        <v>5.5E-2</v>
      </c>
      <c r="Z233" s="35">
        <v>5.3999999999999999E-2</v>
      </c>
      <c r="AA233" s="36">
        <v>5.3999999999999999E-2</v>
      </c>
      <c r="AB233" s="36">
        <v>5.3999999999999999E-2</v>
      </c>
      <c r="AC233" s="36">
        <v>5.3999999999999999E-2</v>
      </c>
      <c r="AD233" t="s">
        <v>208</v>
      </c>
      <c r="AE233" s="35">
        <v>2.1999999999999999E-2</v>
      </c>
    </row>
    <row r="234" spans="1:31" x14ac:dyDescent="0.25">
      <c r="A234" s="16" t="s">
        <v>656</v>
      </c>
      <c r="B234" t="s">
        <v>657</v>
      </c>
      <c r="C234" t="s">
        <v>658</v>
      </c>
      <c r="D234" s="33">
        <v>4255000</v>
      </c>
      <c r="E234" t="s">
        <v>288</v>
      </c>
      <c r="F234" s="35">
        <v>6.2E-2</v>
      </c>
      <c r="G234" t="s">
        <v>208</v>
      </c>
      <c r="H234" s="35">
        <v>6.4000000000000001E-2</v>
      </c>
      <c r="I234" s="35">
        <v>0.08</v>
      </c>
      <c r="J234" s="35">
        <v>0.08</v>
      </c>
      <c r="K234" s="36">
        <v>0.08</v>
      </c>
      <c r="L234" s="36">
        <v>0.08</v>
      </c>
      <c r="M234" s="36">
        <v>0.08</v>
      </c>
      <c r="N234" s="35">
        <v>0.08</v>
      </c>
      <c r="R234" t="s">
        <v>1371</v>
      </c>
      <c r="S234" t="s">
        <v>1290</v>
      </c>
      <c r="T234" t="s">
        <v>1370</v>
      </c>
      <c r="U234" s="33">
        <v>501347</v>
      </c>
      <c r="V234" s="34">
        <v>0</v>
      </c>
      <c r="W234" s="35">
        <v>4.2999999999999997E-2</v>
      </c>
      <c r="X234" s="35">
        <v>4.2999999999999997E-2</v>
      </c>
      <c r="Y234" s="35">
        <v>4.2999999999999997E-2</v>
      </c>
      <c r="Z234" s="35">
        <v>4.2999999999999997E-2</v>
      </c>
      <c r="AA234" s="36">
        <v>4.2999999999999997E-2</v>
      </c>
      <c r="AB234" s="36">
        <v>4.2999999999999997E-2</v>
      </c>
      <c r="AC234" s="36">
        <v>4.2999999999999997E-2</v>
      </c>
      <c r="AD234" s="35">
        <v>4.2999999999999997E-2</v>
      </c>
      <c r="AE234" s="35">
        <v>4.2999999999999997E-2</v>
      </c>
    </row>
    <row r="235" spans="1:31" x14ac:dyDescent="0.25">
      <c r="A235" t="s">
        <v>366</v>
      </c>
      <c r="B235" t="s">
        <v>659</v>
      </c>
      <c r="C235" t="s">
        <v>660</v>
      </c>
      <c r="D235" s="33">
        <v>34350921</v>
      </c>
      <c r="E235" s="34">
        <v>0</v>
      </c>
      <c r="F235" s="35">
        <v>2.1999999999999999E-2</v>
      </c>
      <c r="G235" s="35">
        <v>2.1999999999999999E-2</v>
      </c>
      <c r="H235" s="35">
        <v>2.1999999999999999E-2</v>
      </c>
      <c r="I235" s="35">
        <v>1.6E-2</v>
      </c>
      <c r="J235" s="36">
        <v>1.6E-2</v>
      </c>
      <c r="K235" s="36">
        <v>1.4999999999999999E-2</v>
      </c>
      <c r="L235" s="36">
        <v>1.4E-2</v>
      </c>
      <c r="M235" s="35">
        <v>1.7000000000000001E-2</v>
      </c>
      <c r="N235" s="35">
        <v>1.7000000000000001E-2</v>
      </c>
      <c r="R235" t="s">
        <v>1105</v>
      </c>
      <c r="S235" t="s">
        <v>1021</v>
      </c>
      <c r="T235" t="s">
        <v>1106</v>
      </c>
      <c r="U235" s="33">
        <v>112800</v>
      </c>
      <c r="V235" s="34">
        <v>0</v>
      </c>
      <c r="W235" s="35">
        <v>1.7999999999999999E-2</v>
      </c>
      <c r="X235" s="35">
        <v>1.7999999999999999E-2</v>
      </c>
      <c r="Y235" s="35">
        <v>1.7999999999999999E-2</v>
      </c>
      <c r="Z235" s="35">
        <v>1.7999999999999999E-2</v>
      </c>
      <c r="AA235" s="36">
        <v>1.7999999999999999E-2</v>
      </c>
      <c r="AB235" s="36">
        <v>1.7999999999999999E-2</v>
      </c>
      <c r="AC235" s="7" t="s">
        <v>208</v>
      </c>
      <c r="AD235" t="s">
        <v>208</v>
      </c>
      <c r="AE235" t="s">
        <v>208</v>
      </c>
    </row>
    <row r="236" spans="1:31" x14ac:dyDescent="0.25">
      <c r="A236" t="s">
        <v>661</v>
      </c>
      <c r="B236" t="s">
        <v>659</v>
      </c>
      <c r="C236" t="s">
        <v>662</v>
      </c>
      <c r="D236" s="33">
        <v>499602</v>
      </c>
      <c r="E236" s="34">
        <v>0</v>
      </c>
      <c r="F236" s="35">
        <v>1.4999999999999999E-2</v>
      </c>
      <c r="G236" s="35">
        <v>1.4999999999999999E-2</v>
      </c>
      <c r="H236" s="35">
        <v>1.4999999999999999E-2</v>
      </c>
      <c r="I236" s="35">
        <v>1.6E-2</v>
      </c>
      <c r="J236" s="36">
        <v>1.6E-2</v>
      </c>
      <c r="K236" s="36">
        <v>1.6E-2</v>
      </c>
      <c r="L236" s="36">
        <v>1.6E-2</v>
      </c>
      <c r="M236" s="35">
        <v>1.6E-2</v>
      </c>
      <c r="N236" s="35">
        <v>1.6E-2</v>
      </c>
      <c r="R236" t="s">
        <v>1299</v>
      </c>
      <c r="S236" t="s">
        <v>1300</v>
      </c>
      <c r="T236" t="s">
        <v>1301</v>
      </c>
      <c r="U236" s="33">
        <v>922601</v>
      </c>
      <c r="V236" s="34">
        <v>0</v>
      </c>
      <c r="W236" s="35">
        <v>0.05</v>
      </c>
      <c r="X236" s="35">
        <v>0.05</v>
      </c>
      <c r="Y236" s="35">
        <v>0.05</v>
      </c>
      <c r="Z236" s="35">
        <v>0.05</v>
      </c>
      <c r="AA236" s="36">
        <v>0.05</v>
      </c>
      <c r="AB236" s="36">
        <v>0.05</v>
      </c>
      <c r="AC236" s="36">
        <v>0.05</v>
      </c>
      <c r="AD236" s="35">
        <v>0.05</v>
      </c>
      <c r="AE236" s="35">
        <v>0.05</v>
      </c>
    </row>
    <row r="237" spans="1:31" x14ac:dyDescent="0.25">
      <c r="A237" t="s">
        <v>663</v>
      </c>
      <c r="B237" t="s">
        <v>659</v>
      </c>
      <c r="C237" t="s">
        <v>664</v>
      </c>
      <c r="D237" s="33">
        <v>5837268</v>
      </c>
      <c r="E237" s="35">
        <v>8.9999999999999993E-3</v>
      </c>
      <c r="F237" s="35">
        <v>2.4E-2</v>
      </c>
      <c r="G237" s="35">
        <v>1.4999999999999999E-2</v>
      </c>
      <c r="H237" s="35">
        <v>1.4999999999999999E-2</v>
      </c>
      <c r="I237" s="35">
        <v>1.4999999999999999E-2</v>
      </c>
      <c r="J237" s="36">
        <v>1.4999999999999999E-2</v>
      </c>
      <c r="K237" s="36">
        <v>1.4999999999999999E-2</v>
      </c>
      <c r="L237" s="36">
        <v>1.4999999999999999E-2</v>
      </c>
      <c r="M237" s="35">
        <v>1.4999999999999999E-2</v>
      </c>
      <c r="N237" s="35">
        <v>1.4999999999999999E-2</v>
      </c>
      <c r="R237" t="s">
        <v>1092</v>
      </c>
      <c r="S237" t="s">
        <v>1021</v>
      </c>
      <c r="T237" t="s">
        <v>1085</v>
      </c>
      <c r="U237" s="33">
        <v>250230</v>
      </c>
      <c r="V237" s="34">
        <v>0</v>
      </c>
      <c r="W237" s="35">
        <v>5.0999999999999997E-2</v>
      </c>
      <c r="X237" s="35">
        <v>5.0999999999999997E-2</v>
      </c>
      <c r="Y237" s="35">
        <v>5.0999999999999997E-2</v>
      </c>
      <c r="Z237" t="s">
        <v>208</v>
      </c>
      <c r="AA237" s="36">
        <v>5.0999999999999997E-2</v>
      </c>
      <c r="AB237" s="36">
        <v>5.0999999999999997E-2</v>
      </c>
      <c r="AC237" s="7" t="s">
        <v>208</v>
      </c>
      <c r="AD237" t="s">
        <v>208</v>
      </c>
      <c r="AE237" t="s">
        <v>208</v>
      </c>
    </row>
    <row r="238" spans="1:31" x14ac:dyDescent="0.25">
      <c r="A238" t="s">
        <v>665</v>
      </c>
      <c r="B238" t="s">
        <v>657</v>
      </c>
      <c r="C238" t="s">
        <v>486</v>
      </c>
      <c r="D238" s="33">
        <v>1099756</v>
      </c>
      <c r="E238" s="35">
        <v>-1E-3</v>
      </c>
      <c r="F238" s="35">
        <v>1.4999999999999999E-2</v>
      </c>
      <c r="G238" s="35">
        <v>1.6E-2</v>
      </c>
      <c r="H238" t="s">
        <v>208</v>
      </c>
      <c r="I238" s="35">
        <v>1.9E-2</v>
      </c>
      <c r="J238" s="36">
        <v>1.9E-2</v>
      </c>
      <c r="K238" s="36">
        <v>1.9E-2</v>
      </c>
      <c r="L238" s="36">
        <v>1.9E-2</v>
      </c>
      <c r="M238" s="35">
        <v>1.4E-2</v>
      </c>
      <c r="N238" s="35">
        <v>1.4E-2</v>
      </c>
      <c r="R238" t="s">
        <v>1207</v>
      </c>
      <c r="S238" t="s">
        <v>1208</v>
      </c>
      <c r="T238" t="s">
        <v>1209</v>
      </c>
      <c r="U238" s="33">
        <v>188100</v>
      </c>
      <c r="V238" s="34">
        <v>0</v>
      </c>
      <c r="W238" s="35">
        <v>1.7000000000000001E-2</v>
      </c>
      <c r="X238" s="35">
        <v>1.7000000000000001E-2</v>
      </c>
      <c r="Y238" s="35">
        <v>1.7000000000000001E-2</v>
      </c>
      <c r="Z238" s="35">
        <v>1.7000000000000001E-2</v>
      </c>
      <c r="AA238" s="36">
        <v>1.7000000000000001E-2</v>
      </c>
      <c r="AB238" s="36">
        <v>1.7000000000000001E-2</v>
      </c>
      <c r="AC238" s="36">
        <v>1.7000000000000001E-2</v>
      </c>
      <c r="AD238" s="35">
        <v>1.7000000000000001E-2</v>
      </c>
      <c r="AE238" s="35">
        <v>1.7000000000000001E-2</v>
      </c>
    </row>
    <row r="239" spans="1:31" x14ac:dyDescent="0.25">
      <c r="A239" t="s">
        <v>371</v>
      </c>
      <c r="B239" t="s">
        <v>666</v>
      </c>
      <c r="C239" t="s">
        <v>667</v>
      </c>
      <c r="D239" s="33">
        <v>408989</v>
      </c>
      <c r="E239" s="34">
        <v>0</v>
      </c>
      <c r="F239" s="35">
        <v>1.7000000000000001E-2</v>
      </c>
      <c r="G239" s="35">
        <v>1.7000000000000001E-2</v>
      </c>
      <c r="H239" s="35">
        <v>1.7000000000000001E-2</v>
      </c>
      <c r="I239" s="35">
        <v>1.7000000000000001E-2</v>
      </c>
      <c r="J239" s="36">
        <v>1.7000000000000001E-2</v>
      </c>
      <c r="K239" s="36">
        <v>1.6E-2</v>
      </c>
      <c r="L239" s="36">
        <v>1.6E-2</v>
      </c>
      <c r="M239" s="35">
        <v>1.6E-2</v>
      </c>
      <c r="N239" s="35">
        <v>1.6E-2</v>
      </c>
      <c r="R239" t="s">
        <v>937</v>
      </c>
      <c r="S239" t="s">
        <v>914</v>
      </c>
      <c r="T239" t="s">
        <v>208</v>
      </c>
      <c r="U239" t="s">
        <v>208</v>
      </c>
      <c r="V239" t="s">
        <v>208</v>
      </c>
      <c r="W239" t="s">
        <v>208</v>
      </c>
      <c r="X239" t="s">
        <v>208</v>
      </c>
      <c r="Y239" t="s">
        <v>208</v>
      </c>
      <c r="Z239" s="35">
        <v>1.7000000000000001E-2</v>
      </c>
      <c r="AA239" s="36">
        <v>1.7000000000000001E-2</v>
      </c>
      <c r="AB239" s="7" t="s">
        <v>208</v>
      </c>
      <c r="AC239" s="7" t="s">
        <v>208</v>
      </c>
      <c r="AD239" t="s">
        <v>208</v>
      </c>
      <c r="AE239" t="s">
        <v>208</v>
      </c>
    </row>
    <row r="240" spans="1:31" x14ac:dyDescent="0.25">
      <c r="A240" t="s">
        <v>462</v>
      </c>
      <c r="B240" t="s">
        <v>668</v>
      </c>
      <c r="C240" t="s">
        <v>611</v>
      </c>
      <c r="D240" s="33">
        <v>810382</v>
      </c>
      <c r="E240" s="34">
        <v>0</v>
      </c>
      <c r="F240" s="35">
        <v>2.5000000000000001E-2</v>
      </c>
      <c r="G240" s="35">
        <v>2.5000000000000001E-2</v>
      </c>
      <c r="H240" s="35">
        <v>2.5000000000000001E-2</v>
      </c>
      <c r="I240" s="35">
        <v>2.1000000000000001E-2</v>
      </c>
      <c r="J240" s="36">
        <v>1.9E-2</v>
      </c>
      <c r="K240" s="36">
        <v>1.9E-2</v>
      </c>
      <c r="L240" s="7" t="s">
        <v>208</v>
      </c>
      <c r="M240" t="s">
        <v>208</v>
      </c>
      <c r="N240" t="s">
        <v>208</v>
      </c>
      <c r="R240" t="s">
        <v>848</v>
      </c>
      <c r="S240" t="s">
        <v>839</v>
      </c>
      <c r="T240" t="s">
        <v>849</v>
      </c>
      <c r="U240" s="33">
        <v>525000</v>
      </c>
      <c r="V240" s="35">
        <v>1E-3</v>
      </c>
      <c r="W240" s="35">
        <v>1.0999999999999999E-2</v>
      </c>
      <c r="X240" s="35">
        <v>0.01</v>
      </c>
      <c r="Y240" t="s">
        <v>208</v>
      </c>
      <c r="Z240" t="s">
        <v>208</v>
      </c>
      <c r="AA240" s="7" t="s">
        <v>208</v>
      </c>
      <c r="AB240" s="36">
        <v>0.01</v>
      </c>
      <c r="AC240" s="36">
        <v>0.01</v>
      </c>
      <c r="AD240" s="35">
        <v>0.01</v>
      </c>
      <c r="AE240" s="35">
        <v>0.01</v>
      </c>
    </row>
    <row r="241" spans="1:31" x14ac:dyDescent="0.25">
      <c r="A241" t="s">
        <v>669</v>
      </c>
      <c r="B241" t="s">
        <v>666</v>
      </c>
      <c r="C241" t="s">
        <v>670</v>
      </c>
      <c r="D241" s="33">
        <v>1239681</v>
      </c>
      <c r="E241" s="34">
        <v>0</v>
      </c>
      <c r="F241" s="35">
        <v>1.9E-2</v>
      </c>
      <c r="G241" s="35">
        <v>1.9E-2</v>
      </c>
      <c r="H241" s="35">
        <v>1.9E-2</v>
      </c>
      <c r="I241" s="35">
        <v>1.9E-2</v>
      </c>
      <c r="J241" s="36">
        <v>1.9E-2</v>
      </c>
      <c r="K241" s="36">
        <v>1.9E-2</v>
      </c>
      <c r="L241" s="36">
        <v>1.9E-2</v>
      </c>
      <c r="M241" s="35">
        <v>1.9E-2</v>
      </c>
      <c r="N241" s="35">
        <v>1.9E-2</v>
      </c>
      <c r="R241" t="s">
        <v>848</v>
      </c>
      <c r="S241" t="s">
        <v>1253</v>
      </c>
      <c r="T241" t="s">
        <v>208</v>
      </c>
      <c r="U241" t="s">
        <v>208</v>
      </c>
      <c r="V241" t="s">
        <v>208</v>
      </c>
      <c r="W241" t="s">
        <v>208</v>
      </c>
      <c r="X241" t="s">
        <v>208</v>
      </c>
      <c r="Y241" s="35">
        <v>1.0999999999999999E-2</v>
      </c>
      <c r="Z241" t="s">
        <v>208</v>
      </c>
      <c r="AA241" s="7" t="s">
        <v>208</v>
      </c>
      <c r="AB241" s="7" t="s">
        <v>208</v>
      </c>
      <c r="AC241" s="7" t="s">
        <v>208</v>
      </c>
      <c r="AD241" t="s">
        <v>208</v>
      </c>
      <c r="AE241" t="s">
        <v>208</v>
      </c>
    </row>
    <row r="242" spans="1:31" x14ac:dyDescent="0.25">
      <c r="A242" t="s">
        <v>517</v>
      </c>
      <c r="B242" t="s">
        <v>659</v>
      </c>
      <c r="C242" t="s">
        <v>671</v>
      </c>
      <c r="D242" s="33">
        <v>1250001</v>
      </c>
      <c r="E242" s="34">
        <v>0</v>
      </c>
      <c r="F242" s="35">
        <v>1.4999999999999999E-2</v>
      </c>
      <c r="G242" s="35">
        <v>1.4999999999999999E-2</v>
      </c>
      <c r="H242" s="35">
        <v>1.4999999999999999E-2</v>
      </c>
      <c r="I242" t="s">
        <v>208</v>
      </c>
      <c r="J242" s="7" t="s">
        <v>208</v>
      </c>
      <c r="K242" s="7" t="s">
        <v>208</v>
      </c>
      <c r="L242" s="7" t="s">
        <v>208</v>
      </c>
      <c r="M242" t="s">
        <v>208</v>
      </c>
      <c r="N242" t="s">
        <v>208</v>
      </c>
      <c r="R242" t="s">
        <v>438</v>
      </c>
      <c r="S242" t="s">
        <v>430</v>
      </c>
      <c r="T242" t="s">
        <v>439</v>
      </c>
      <c r="U242" s="33">
        <v>943187</v>
      </c>
      <c r="V242" s="35">
        <v>4.0000000000000001E-3</v>
      </c>
      <c r="W242" s="35">
        <v>1.4999999999999999E-2</v>
      </c>
      <c r="X242" s="35">
        <v>0.01</v>
      </c>
      <c r="Y242" t="s">
        <v>208</v>
      </c>
      <c r="Z242" t="s">
        <v>208</v>
      </c>
      <c r="AA242" s="7" t="s">
        <v>208</v>
      </c>
      <c r="AB242" s="7" t="s">
        <v>208</v>
      </c>
      <c r="AC242" s="7" t="s">
        <v>208</v>
      </c>
      <c r="AD242" t="s">
        <v>208</v>
      </c>
      <c r="AE242" t="s">
        <v>208</v>
      </c>
    </row>
    <row r="243" spans="1:31" x14ac:dyDescent="0.25">
      <c r="A243" t="s">
        <v>672</v>
      </c>
      <c r="B243" t="s">
        <v>668</v>
      </c>
      <c r="C243" t="s">
        <v>673</v>
      </c>
      <c r="D243" s="33">
        <v>717505</v>
      </c>
      <c r="E243" s="35">
        <v>-2.9000000000000001E-2</v>
      </c>
      <c r="F243" s="35">
        <v>1.2E-2</v>
      </c>
      <c r="G243" s="35">
        <v>4.1000000000000002E-2</v>
      </c>
      <c r="H243" s="35">
        <v>4.1000000000000002E-2</v>
      </c>
      <c r="I243" s="35">
        <v>4.1000000000000002E-2</v>
      </c>
      <c r="J243" s="36">
        <v>4.1000000000000002E-2</v>
      </c>
      <c r="K243" s="36">
        <v>4.1000000000000002E-2</v>
      </c>
      <c r="L243" s="36">
        <v>4.1000000000000002E-2</v>
      </c>
      <c r="M243" s="35">
        <v>4.1000000000000002E-2</v>
      </c>
      <c r="N243" s="35">
        <v>4.1000000000000002E-2</v>
      </c>
      <c r="R243" t="s">
        <v>926</v>
      </c>
      <c r="S243" t="s">
        <v>914</v>
      </c>
      <c r="T243" t="s">
        <v>927</v>
      </c>
      <c r="U243" s="33">
        <v>97943</v>
      </c>
      <c r="V243" s="35">
        <v>-4.0000000000000001E-3</v>
      </c>
      <c r="W243" s="35">
        <v>5.5E-2</v>
      </c>
      <c r="X243" s="35">
        <v>5.8999999999999997E-2</v>
      </c>
      <c r="Y243" s="35">
        <v>5.8999999999999997E-2</v>
      </c>
      <c r="Z243" s="35">
        <v>5.2999999999999999E-2</v>
      </c>
      <c r="AA243" s="36">
        <v>5.2999999999999999E-2</v>
      </c>
      <c r="AB243" s="36">
        <v>1.9E-2</v>
      </c>
      <c r="AC243" s="36">
        <v>1.7999999999999999E-2</v>
      </c>
      <c r="AD243" s="35">
        <v>1.7999999999999999E-2</v>
      </c>
      <c r="AE243" s="35">
        <v>1.7999999999999999E-2</v>
      </c>
    </row>
    <row r="244" spans="1:31" x14ac:dyDescent="0.25">
      <c r="A244" t="s">
        <v>674</v>
      </c>
      <c r="B244" t="s">
        <v>659</v>
      </c>
      <c r="C244" t="s">
        <v>238</v>
      </c>
      <c r="D244" s="33">
        <v>1361700</v>
      </c>
      <c r="E244" s="35">
        <v>-6.0000000000000001E-3</v>
      </c>
      <c r="F244" s="35">
        <v>5.5E-2</v>
      </c>
      <c r="G244" s="35">
        <v>6.0999999999999999E-2</v>
      </c>
      <c r="H244" s="35">
        <v>6.0999999999999999E-2</v>
      </c>
      <c r="I244" s="35">
        <v>6.0999999999999999E-2</v>
      </c>
      <c r="J244" s="36">
        <v>6.0999999999999999E-2</v>
      </c>
      <c r="K244" s="36">
        <v>6.0999999999999999E-2</v>
      </c>
      <c r="L244" s="36">
        <v>6.0999999999999999E-2</v>
      </c>
      <c r="M244" t="s">
        <v>208</v>
      </c>
      <c r="N244" s="35">
        <v>6.4000000000000001E-2</v>
      </c>
      <c r="R244" t="s">
        <v>633</v>
      </c>
      <c r="S244" t="s">
        <v>589</v>
      </c>
      <c r="T244" t="s">
        <v>208</v>
      </c>
      <c r="U244" t="s">
        <v>208</v>
      </c>
      <c r="V244" t="s">
        <v>208</v>
      </c>
      <c r="W244" t="s">
        <v>208</v>
      </c>
      <c r="X244" t="s">
        <v>208</v>
      </c>
      <c r="Y244" t="s">
        <v>208</v>
      </c>
      <c r="Z244" t="s">
        <v>208</v>
      </c>
      <c r="AA244" s="36">
        <v>1.2E-2</v>
      </c>
      <c r="AB244" s="36">
        <v>1.2E-2</v>
      </c>
      <c r="AC244" s="36">
        <v>1.2999999999999999E-2</v>
      </c>
      <c r="AD244" s="35">
        <v>1.7000000000000001E-2</v>
      </c>
      <c r="AE244" s="35">
        <v>1.7000000000000001E-2</v>
      </c>
    </row>
    <row r="245" spans="1:31" x14ac:dyDescent="0.25">
      <c r="A245" t="s">
        <v>675</v>
      </c>
      <c r="B245" t="s">
        <v>659</v>
      </c>
      <c r="C245" t="s">
        <v>676</v>
      </c>
      <c r="D245" s="33">
        <v>1435745</v>
      </c>
      <c r="E245" s="34">
        <v>0</v>
      </c>
      <c r="F245" s="35">
        <v>1.2E-2</v>
      </c>
      <c r="G245" s="35">
        <v>1.2E-2</v>
      </c>
      <c r="H245" s="35">
        <v>1.2E-2</v>
      </c>
      <c r="I245" s="35">
        <v>1.2E-2</v>
      </c>
      <c r="J245" s="36">
        <v>1.2E-2</v>
      </c>
      <c r="K245" s="36">
        <v>1.2E-2</v>
      </c>
      <c r="L245" s="36">
        <v>1.2E-2</v>
      </c>
      <c r="M245" s="35">
        <v>1.2E-2</v>
      </c>
      <c r="N245" s="35">
        <v>1.2E-2</v>
      </c>
      <c r="R245" t="s">
        <v>414</v>
      </c>
      <c r="S245" t="s">
        <v>412</v>
      </c>
      <c r="T245" t="s">
        <v>415</v>
      </c>
      <c r="U245" s="33">
        <v>185721</v>
      </c>
      <c r="V245" s="35">
        <v>2E-3</v>
      </c>
      <c r="W245" s="35">
        <v>2.5000000000000001E-2</v>
      </c>
      <c r="X245" s="35">
        <v>2.3E-2</v>
      </c>
      <c r="Y245" s="35">
        <v>1.7999999999999999E-2</v>
      </c>
      <c r="Z245" s="35">
        <v>1.7000000000000001E-2</v>
      </c>
      <c r="AA245" s="7" t="s">
        <v>208</v>
      </c>
      <c r="AB245" s="7" t="s">
        <v>208</v>
      </c>
      <c r="AC245" s="7" t="s">
        <v>208</v>
      </c>
      <c r="AD245" t="s">
        <v>208</v>
      </c>
      <c r="AE245" t="s">
        <v>208</v>
      </c>
    </row>
    <row r="246" spans="1:31" x14ac:dyDescent="0.25">
      <c r="A246" t="s">
        <v>677</v>
      </c>
      <c r="B246" t="s">
        <v>659</v>
      </c>
      <c r="C246" t="s">
        <v>678</v>
      </c>
      <c r="D246" s="33">
        <v>10525</v>
      </c>
      <c r="E246" s="34">
        <v>0</v>
      </c>
      <c r="F246" s="35">
        <v>1.0999999999999999E-2</v>
      </c>
      <c r="G246" s="35">
        <v>1.0999999999999999E-2</v>
      </c>
      <c r="H246" s="35">
        <v>1.0999999999999999E-2</v>
      </c>
      <c r="I246" s="35">
        <v>1.0999999999999999E-2</v>
      </c>
      <c r="J246" s="36">
        <v>1.0999999999999999E-2</v>
      </c>
      <c r="K246" s="36">
        <v>1.0999999999999999E-2</v>
      </c>
      <c r="L246" s="36">
        <v>1.0999999999999999E-2</v>
      </c>
      <c r="M246" s="35">
        <v>1.0999999999999999E-2</v>
      </c>
      <c r="N246" s="35">
        <v>1.0999999999999999E-2</v>
      </c>
      <c r="R246" t="s">
        <v>414</v>
      </c>
      <c r="S246" t="s">
        <v>914</v>
      </c>
      <c r="T246" t="s">
        <v>208</v>
      </c>
      <c r="U246" t="s">
        <v>208</v>
      </c>
      <c r="V246" t="s">
        <v>208</v>
      </c>
      <c r="W246" t="s">
        <v>208</v>
      </c>
      <c r="X246" t="s">
        <v>208</v>
      </c>
      <c r="Y246" t="s">
        <v>208</v>
      </c>
      <c r="Z246" t="s">
        <v>208</v>
      </c>
      <c r="AA246" s="7" t="s">
        <v>208</v>
      </c>
      <c r="AB246" s="7" t="s">
        <v>208</v>
      </c>
      <c r="AC246" s="36">
        <v>1.2E-2</v>
      </c>
      <c r="AD246" s="35">
        <v>1.2E-2</v>
      </c>
      <c r="AE246" s="35">
        <v>1.2E-2</v>
      </c>
    </row>
    <row r="247" spans="1:31" x14ac:dyDescent="0.25">
      <c r="A247" t="s">
        <v>679</v>
      </c>
      <c r="B247" t="s">
        <v>659</v>
      </c>
      <c r="C247" t="s">
        <v>208</v>
      </c>
      <c r="D247" s="33">
        <v>12175</v>
      </c>
      <c r="E247" s="34">
        <v>0</v>
      </c>
      <c r="F247" s="35">
        <v>4.9000000000000002E-2</v>
      </c>
      <c r="G247" s="35">
        <v>4.9000000000000002E-2</v>
      </c>
      <c r="H247" s="35">
        <v>4.9000000000000002E-2</v>
      </c>
      <c r="I247" s="35">
        <v>4.9000000000000002E-2</v>
      </c>
      <c r="J247" s="36">
        <v>4.9000000000000002E-2</v>
      </c>
      <c r="K247" s="36">
        <v>4.9000000000000002E-2</v>
      </c>
      <c r="L247" s="36">
        <v>4.9000000000000002E-2</v>
      </c>
      <c r="M247" s="35">
        <v>4.9000000000000002E-2</v>
      </c>
      <c r="N247" s="35">
        <v>4.9000000000000002E-2</v>
      </c>
      <c r="R247" t="s">
        <v>1133</v>
      </c>
      <c r="S247" t="s">
        <v>1021</v>
      </c>
      <c r="T247" t="s">
        <v>1134</v>
      </c>
      <c r="U247" s="33">
        <v>408670</v>
      </c>
      <c r="V247" t="s">
        <v>288</v>
      </c>
      <c r="W247" s="35">
        <v>3.3000000000000002E-2</v>
      </c>
      <c r="X247" t="s">
        <v>208</v>
      </c>
      <c r="Y247" s="35">
        <v>3.3000000000000002E-2</v>
      </c>
      <c r="Z247" s="35">
        <v>3.3000000000000002E-2</v>
      </c>
      <c r="AA247" s="36">
        <v>3.3000000000000002E-2</v>
      </c>
      <c r="AB247" s="36">
        <v>3.3000000000000002E-2</v>
      </c>
      <c r="AC247" s="7" t="s">
        <v>208</v>
      </c>
      <c r="AD247" t="s">
        <v>208</v>
      </c>
      <c r="AE247" t="s">
        <v>208</v>
      </c>
    </row>
    <row r="248" spans="1:31" x14ac:dyDescent="0.25">
      <c r="A248" t="s">
        <v>680</v>
      </c>
      <c r="B248" t="s">
        <v>657</v>
      </c>
      <c r="C248" t="s">
        <v>208</v>
      </c>
      <c r="D248" t="s">
        <v>208</v>
      </c>
      <c r="E248" t="s">
        <v>208</v>
      </c>
      <c r="F248" t="s">
        <v>208</v>
      </c>
      <c r="G248" t="s">
        <v>208</v>
      </c>
      <c r="H248" t="s">
        <v>208</v>
      </c>
      <c r="I248" t="s">
        <v>208</v>
      </c>
      <c r="J248" s="7" t="s">
        <v>208</v>
      </c>
      <c r="K248" s="7" t="s">
        <v>208</v>
      </c>
      <c r="L248" s="7" t="s">
        <v>208</v>
      </c>
      <c r="M248" t="s">
        <v>208</v>
      </c>
      <c r="N248" s="35">
        <v>0.03</v>
      </c>
      <c r="R248" t="s">
        <v>816</v>
      </c>
      <c r="S248" t="s">
        <v>783</v>
      </c>
      <c r="T248" t="s">
        <v>208</v>
      </c>
      <c r="U248" t="s">
        <v>208</v>
      </c>
      <c r="V248" t="s">
        <v>208</v>
      </c>
      <c r="W248" t="s">
        <v>208</v>
      </c>
      <c r="X248" t="s">
        <v>208</v>
      </c>
      <c r="Y248" s="35">
        <v>1.2999999999999999E-2</v>
      </c>
      <c r="Z248" s="35">
        <v>1.2999999999999999E-2</v>
      </c>
      <c r="AA248" s="36">
        <v>1.2999999999999999E-2</v>
      </c>
      <c r="AB248" s="36">
        <v>1.2999999999999999E-2</v>
      </c>
      <c r="AC248" s="36">
        <v>1.2999999999999999E-2</v>
      </c>
      <c r="AD248" s="35">
        <v>1.2999999999999999E-2</v>
      </c>
      <c r="AE248" s="35">
        <v>1.4E-2</v>
      </c>
    </row>
    <row r="249" spans="1:31" x14ac:dyDescent="0.25">
      <c r="A249" t="s">
        <v>681</v>
      </c>
      <c r="B249" t="s">
        <v>659</v>
      </c>
      <c r="C249" t="s">
        <v>208</v>
      </c>
      <c r="D249" t="s">
        <v>208</v>
      </c>
      <c r="E249" t="s">
        <v>255</v>
      </c>
      <c r="F249" t="s">
        <v>208</v>
      </c>
      <c r="G249" s="35">
        <v>1.0999999999999999E-2</v>
      </c>
      <c r="H249" s="35">
        <v>0.01</v>
      </c>
      <c r="I249" s="35">
        <v>0.01</v>
      </c>
      <c r="J249" s="36">
        <v>0.01</v>
      </c>
      <c r="K249" s="36">
        <v>0.01</v>
      </c>
      <c r="L249" s="36">
        <v>0.01</v>
      </c>
      <c r="M249" s="35">
        <v>0.01</v>
      </c>
      <c r="N249" s="35">
        <v>0.01</v>
      </c>
      <c r="R249" t="s">
        <v>1129</v>
      </c>
      <c r="S249" t="s">
        <v>1021</v>
      </c>
      <c r="T249" t="s">
        <v>1130</v>
      </c>
      <c r="U249" s="33">
        <v>183980</v>
      </c>
      <c r="V249" s="34">
        <v>0</v>
      </c>
      <c r="W249" s="35">
        <v>0.04</v>
      </c>
      <c r="X249" s="35">
        <v>0.04</v>
      </c>
      <c r="Y249" s="35">
        <v>0.04</v>
      </c>
      <c r="Z249" s="35">
        <v>0.04</v>
      </c>
      <c r="AA249" s="36">
        <v>0.04</v>
      </c>
      <c r="AB249" s="36">
        <v>0.04</v>
      </c>
      <c r="AC249" s="7" t="s">
        <v>208</v>
      </c>
      <c r="AD249" t="s">
        <v>208</v>
      </c>
      <c r="AE249" t="s">
        <v>208</v>
      </c>
    </row>
    <row r="250" spans="1:31" x14ac:dyDescent="0.25">
      <c r="A250" t="s">
        <v>682</v>
      </c>
      <c r="B250" t="s">
        <v>659</v>
      </c>
      <c r="C250" t="s">
        <v>208</v>
      </c>
      <c r="D250" t="s">
        <v>208</v>
      </c>
      <c r="E250" t="s">
        <v>255</v>
      </c>
      <c r="F250" t="s">
        <v>208</v>
      </c>
      <c r="G250" s="35">
        <v>1.4999999999999999E-2</v>
      </c>
      <c r="H250" s="35">
        <v>1.4999999999999999E-2</v>
      </c>
      <c r="I250" s="35">
        <v>1.4999999999999999E-2</v>
      </c>
      <c r="J250" s="36">
        <v>1.4999999999999999E-2</v>
      </c>
      <c r="K250" s="36">
        <v>1.4999999999999999E-2</v>
      </c>
      <c r="L250" s="36">
        <v>1.4999999999999999E-2</v>
      </c>
      <c r="M250" s="35">
        <v>1.4999999999999999E-2</v>
      </c>
      <c r="N250" s="35">
        <v>1.4999999999999999E-2</v>
      </c>
      <c r="R250" t="s">
        <v>947</v>
      </c>
      <c r="S250" t="s">
        <v>948</v>
      </c>
      <c r="T250" t="s">
        <v>949</v>
      </c>
      <c r="U250" s="33">
        <v>778203</v>
      </c>
      <c r="V250" s="35">
        <v>2E-3</v>
      </c>
      <c r="W250" s="35">
        <v>3.6999999999999998E-2</v>
      </c>
      <c r="X250" s="35">
        <v>3.5000000000000003E-2</v>
      </c>
      <c r="Y250" s="35">
        <v>3.4000000000000002E-2</v>
      </c>
      <c r="Z250" s="35">
        <v>3.9E-2</v>
      </c>
      <c r="AA250" s="36">
        <v>3.9E-2</v>
      </c>
      <c r="AB250" s="36">
        <v>3.9E-2</v>
      </c>
      <c r="AC250" s="36">
        <v>3.6999999999999998E-2</v>
      </c>
      <c r="AD250" t="s">
        <v>208</v>
      </c>
      <c r="AE250" s="35">
        <v>3.7999999999999999E-2</v>
      </c>
    </row>
    <row r="251" spans="1:31" x14ac:dyDescent="0.25">
      <c r="A251" t="s">
        <v>461</v>
      </c>
      <c r="B251" t="s">
        <v>659</v>
      </c>
      <c r="C251" t="s">
        <v>208</v>
      </c>
      <c r="D251" t="s">
        <v>208</v>
      </c>
      <c r="E251" t="s">
        <v>208</v>
      </c>
      <c r="F251" t="s">
        <v>208</v>
      </c>
      <c r="G251" t="s">
        <v>208</v>
      </c>
      <c r="H251" t="s">
        <v>208</v>
      </c>
      <c r="I251" t="s">
        <v>208</v>
      </c>
      <c r="J251" s="7" t="s">
        <v>208</v>
      </c>
      <c r="K251" s="7" t="s">
        <v>208</v>
      </c>
      <c r="L251" s="36">
        <v>1.9E-2</v>
      </c>
      <c r="M251" s="35">
        <v>2.1000000000000001E-2</v>
      </c>
      <c r="N251" s="35">
        <v>2.1000000000000001E-2</v>
      </c>
      <c r="R251" t="s">
        <v>810</v>
      </c>
      <c r="S251" t="s">
        <v>783</v>
      </c>
      <c r="T251" t="s">
        <v>811</v>
      </c>
      <c r="U251" s="33">
        <v>578216</v>
      </c>
      <c r="V251" s="34">
        <v>0</v>
      </c>
      <c r="W251" s="35">
        <v>0.03</v>
      </c>
      <c r="X251" s="35">
        <v>0.03</v>
      </c>
      <c r="Y251" s="35">
        <v>0.03</v>
      </c>
      <c r="Z251" s="35">
        <v>0.03</v>
      </c>
      <c r="AA251" s="7" t="s">
        <v>208</v>
      </c>
      <c r="AB251" s="36">
        <v>0.03</v>
      </c>
      <c r="AC251" s="36">
        <v>0.03</v>
      </c>
      <c r="AD251" s="35">
        <v>0.03</v>
      </c>
      <c r="AE251" s="35">
        <v>0.03</v>
      </c>
    </row>
    <row r="252" spans="1:31" x14ac:dyDescent="0.25">
      <c r="A252" t="s">
        <v>423</v>
      </c>
      <c r="B252" t="s">
        <v>668</v>
      </c>
      <c r="C252" t="s">
        <v>208</v>
      </c>
      <c r="D252" t="s">
        <v>208</v>
      </c>
      <c r="E252" t="s">
        <v>255</v>
      </c>
      <c r="F252" t="s">
        <v>208</v>
      </c>
      <c r="G252" s="35">
        <v>1.2999999999999999E-2</v>
      </c>
      <c r="H252" s="35">
        <v>1.6E-2</v>
      </c>
      <c r="I252" t="s">
        <v>208</v>
      </c>
      <c r="J252" s="36">
        <v>1.6E-2</v>
      </c>
      <c r="K252" s="36">
        <v>1.6E-2</v>
      </c>
      <c r="L252" s="7" t="s">
        <v>208</v>
      </c>
      <c r="M252" t="s">
        <v>208</v>
      </c>
      <c r="N252" t="s">
        <v>208</v>
      </c>
      <c r="R252" t="s">
        <v>812</v>
      </c>
      <c r="S252" t="s">
        <v>795</v>
      </c>
      <c r="T252" t="s">
        <v>813</v>
      </c>
      <c r="U252" s="33">
        <v>21754</v>
      </c>
      <c r="V252" s="34">
        <v>0</v>
      </c>
      <c r="W252" s="35">
        <v>1.4999999999999999E-2</v>
      </c>
      <c r="X252" s="35">
        <v>1.4999999999999999E-2</v>
      </c>
      <c r="Y252" t="s">
        <v>208</v>
      </c>
      <c r="Z252" s="35">
        <v>1.4999999999999999E-2</v>
      </c>
      <c r="AA252" s="36">
        <v>1.4999999999999999E-2</v>
      </c>
      <c r="AB252" s="36">
        <v>1.4999999999999999E-2</v>
      </c>
      <c r="AC252" s="36">
        <v>1.4999999999999999E-2</v>
      </c>
      <c r="AD252" s="35">
        <v>1.4999999999999999E-2</v>
      </c>
      <c r="AE252" s="35">
        <v>1.4999999999999999E-2</v>
      </c>
    </row>
    <row r="253" spans="1:31" x14ac:dyDescent="0.25">
      <c r="A253" t="s">
        <v>683</v>
      </c>
      <c r="B253" t="s">
        <v>659</v>
      </c>
      <c r="C253" t="s">
        <v>208</v>
      </c>
      <c r="D253" t="s">
        <v>208</v>
      </c>
      <c r="E253" t="s">
        <v>255</v>
      </c>
      <c r="F253" t="s">
        <v>208</v>
      </c>
      <c r="G253" s="35">
        <v>0.04</v>
      </c>
      <c r="H253" t="s">
        <v>208</v>
      </c>
      <c r="I253" s="35">
        <v>0.04</v>
      </c>
      <c r="J253" s="7" t="s">
        <v>208</v>
      </c>
      <c r="K253" s="7" t="s">
        <v>208</v>
      </c>
      <c r="L253" s="7" t="s">
        <v>208</v>
      </c>
      <c r="M253" s="35">
        <v>0.04</v>
      </c>
      <c r="N253" s="35">
        <v>0.04</v>
      </c>
      <c r="R253" t="s">
        <v>812</v>
      </c>
      <c r="S253" t="s">
        <v>1295</v>
      </c>
      <c r="T253" t="s">
        <v>1329</v>
      </c>
      <c r="U253" s="33">
        <v>50165</v>
      </c>
      <c r="V253" s="34">
        <v>0</v>
      </c>
      <c r="W253" s="35">
        <v>3.4000000000000002E-2</v>
      </c>
      <c r="X253" s="35">
        <v>3.4000000000000002E-2</v>
      </c>
      <c r="Y253" t="s">
        <v>208</v>
      </c>
      <c r="Z253" s="35">
        <v>0.03</v>
      </c>
      <c r="AA253" s="36">
        <v>0.03</v>
      </c>
      <c r="AB253" s="36">
        <v>0.03</v>
      </c>
      <c r="AC253" s="36">
        <v>0.03</v>
      </c>
      <c r="AD253" s="35">
        <v>0.03</v>
      </c>
      <c r="AE253" s="35">
        <v>0.03</v>
      </c>
    </row>
    <row r="254" spans="1:31" s="2" customFormat="1" x14ac:dyDescent="0.25">
      <c r="J254" s="38"/>
      <c r="K254" s="38"/>
      <c r="L254" s="38"/>
      <c r="R254" t="s">
        <v>574</v>
      </c>
      <c r="S254" t="s">
        <v>515</v>
      </c>
      <c r="T254" t="s">
        <v>208</v>
      </c>
      <c r="U254" t="s">
        <v>208</v>
      </c>
      <c r="V254" t="s">
        <v>208</v>
      </c>
      <c r="W254" t="s">
        <v>208</v>
      </c>
      <c r="X254" t="s">
        <v>208</v>
      </c>
      <c r="Y254" t="s">
        <v>208</v>
      </c>
      <c r="Z254" s="35">
        <v>1.2999999999999999E-2</v>
      </c>
      <c r="AA254" s="7" t="s">
        <v>208</v>
      </c>
      <c r="AB254" s="7" t="s">
        <v>208</v>
      </c>
      <c r="AC254" s="7" t="s">
        <v>208</v>
      </c>
      <c r="AD254" t="s">
        <v>208</v>
      </c>
      <c r="AE254" t="s">
        <v>208</v>
      </c>
    </row>
    <row r="255" spans="1:31" x14ac:dyDescent="0.25">
      <c r="A255" t="s">
        <v>464</v>
      </c>
      <c r="B255" t="s">
        <v>465</v>
      </c>
      <c r="C255" t="s">
        <v>466</v>
      </c>
      <c r="D255" s="33">
        <v>2400100</v>
      </c>
      <c r="E255" s="35">
        <v>0</v>
      </c>
      <c r="F255" s="35">
        <v>1.7999999999999999E-2</v>
      </c>
      <c r="G255" s="35">
        <v>1.7999999999999999E-2</v>
      </c>
      <c r="H255" s="35">
        <v>1.7000000000000001E-2</v>
      </c>
      <c r="I255" s="35">
        <v>1.7000000000000001E-2</v>
      </c>
      <c r="J255" s="36">
        <v>1.7000000000000001E-2</v>
      </c>
      <c r="K255" s="36">
        <v>1.7000000000000001E-2</v>
      </c>
      <c r="L255" s="36">
        <v>1.7000000000000001E-2</v>
      </c>
      <c r="M255" s="35">
        <v>1.7000000000000001E-2</v>
      </c>
      <c r="N255" s="35">
        <v>1.6E-2</v>
      </c>
      <c r="R255" t="s">
        <v>574</v>
      </c>
      <c r="S255" t="s">
        <v>515</v>
      </c>
      <c r="T255" t="s">
        <v>208</v>
      </c>
      <c r="U255" t="s">
        <v>208</v>
      </c>
      <c r="V255" t="s">
        <v>208</v>
      </c>
      <c r="W255" t="s">
        <v>208</v>
      </c>
      <c r="X255" t="s">
        <v>208</v>
      </c>
      <c r="Y255" t="s">
        <v>208</v>
      </c>
      <c r="Z255" s="35">
        <v>1.2999999999999999E-2</v>
      </c>
      <c r="AA255" s="7" t="s">
        <v>208</v>
      </c>
      <c r="AB255" s="7" t="s">
        <v>208</v>
      </c>
      <c r="AC255" s="7" t="s">
        <v>208</v>
      </c>
      <c r="AD255" t="s">
        <v>208</v>
      </c>
      <c r="AE255" t="s">
        <v>208</v>
      </c>
    </row>
    <row r="256" spans="1:31" x14ac:dyDescent="0.25">
      <c r="A256" t="s">
        <v>364</v>
      </c>
      <c r="B256" t="s">
        <v>515</v>
      </c>
      <c r="C256" t="s">
        <v>468</v>
      </c>
      <c r="D256" s="33">
        <v>3000000</v>
      </c>
      <c r="E256" s="34">
        <v>0</v>
      </c>
      <c r="F256" s="35">
        <v>1.0999999999999999E-2</v>
      </c>
      <c r="G256" s="35">
        <v>1.0999999999999999E-2</v>
      </c>
      <c r="H256" t="s">
        <v>208</v>
      </c>
      <c r="I256" t="s">
        <v>208</v>
      </c>
      <c r="J256" s="7" t="s">
        <v>208</v>
      </c>
      <c r="K256" s="7" t="s">
        <v>208</v>
      </c>
      <c r="L256" s="7" t="s">
        <v>208</v>
      </c>
      <c r="M256" t="s">
        <v>208</v>
      </c>
      <c r="N256" t="s">
        <v>208</v>
      </c>
      <c r="R256" t="s">
        <v>574</v>
      </c>
      <c r="S256" t="s">
        <v>821</v>
      </c>
      <c r="T256" t="s">
        <v>823</v>
      </c>
      <c r="U256" s="33">
        <v>2110574</v>
      </c>
      <c r="V256" s="35">
        <v>0</v>
      </c>
      <c r="W256" s="35">
        <v>1.6E-2</v>
      </c>
      <c r="X256" s="35">
        <v>1.6E-2</v>
      </c>
      <c r="Y256" s="35">
        <v>1.4E-2</v>
      </c>
      <c r="Z256" t="s">
        <v>208</v>
      </c>
      <c r="AA256" s="7" t="s">
        <v>208</v>
      </c>
      <c r="AB256" s="7" t="s">
        <v>208</v>
      </c>
      <c r="AC256" s="7" t="s">
        <v>208</v>
      </c>
      <c r="AD256" t="s">
        <v>208</v>
      </c>
      <c r="AE256" t="s">
        <v>208</v>
      </c>
    </row>
    <row r="257" spans="1:31" x14ac:dyDescent="0.25">
      <c r="A257" t="s">
        <v>469</v>
      </c>
      <c r="B257" t="s">
        <v>470</v>
      </c>
      <c r="C257" t="s">
        <v>471</v>
      </c>
      <c r="D257" s="33">
        <v>1400083</v>
      </c>
      <c r="E257" s="34">
        <v>0</v>
      </c>
      <c r="F257" s="35">
        <v>1.0999999999999999E-2</v>
      </c>
      <c r="G257" s="35">
        <v>1.0999999999999999E-2</v>
      </c>
      <c r="H257" t="s">
        <v>208</v>
      </c>
      <c r="I257" t="s">
        <v>208</v>
      </c>
      <c r="J257" s="7" t="s">
        <v>208</v>
      </c>
      <c r="K257" s="7" t="s">
        <v>208</v>
      </c>
      <c r="L257" s="7" t="s">
        <v>208</v>
      </c>
      <c r="M257" t="s">
        <v>208</v>
      </c>
      <c r="N257" t="s">
        <v>208</v>
      </c>
      <c r="R257" t="s">
        <v>1033</v>
      </c>
      <c r="S257" t="s">
        <v>1027</v>
      </c>
      <c r="T257" t="s">
        <v>804</v>
      </c>
      <c r="U257" s="33">
        <v>525920</v>
      </c>
      <c r="V257" s="34">
        <v>0</v>
      </c>
      <c r="W257" s="35">
        <v>5.0999999999999997E-2</v>
      </c>
      <c r="X257" s="35">
        <v>5.0999999999999997E-2</v>
      </c>
      <c r="Y257" s="35">
        <v>5.0999999999999997E-2</v>
      </c>
      <c r="Z257" s="35">
        <v>5.0999999999999997E-2</v>
      </c>
      <c r="AA257" s="36">
        <v>5.0999999999999997E-2</v>
      </c>
      <c r="AB257" s="36">
        <v>0.05</v>
      </c>
      <c r="AC257" s="7" t="s">
        <v>208</v>
      </c>
      <c r="AD257" t="s">
        <v>208</v>
      </c>
      <c r="AE257" t="s">
        <v>208</v>
      </c>
    </row>
    <row r="258" spans="1:31" x14ac:dyDescent="0.25">
      <c r="A258" t="s">
        <v>472</v>
      </c>
      <c r="B258" t="s">
        <v>470</v>
      </c>
      <c r="C258" t="s">
        <v>473</v>
      </c>
      <c r="D258" s="33">
        <v>600000</v>
      </c>
      <c r="E258" s="35">
        <v>2E-3</v>
      </c>
      <c r="F258" s="35">
        <v>1.4E-2</v>
      </c>
      <c r="G258" s="35">
        <v>1.2E-2</v>
      </c>
      <c r="H258" t="s">
        <v>208</v>
      </c>
      <c r="I258" t="s">
        <v>208</v>
      </c>
      <c r="J258" s="7" t="s">
        <v>208</v>
      </c>
      <c r="K258" s="7" t="s">
        <v>208</v>
      </c>
      <c r="L258" s="7" t="s">
        <v>208</v>
      </c>
      <c r="M258" t="s">
        <v>208</v>
      </c>
      <c r="N258" t="s">
        <v>208</v>
      </c>
      <c r="R258" t="s">
        <v>601</v>
      </c>
      <c r="S258" t="s">
        <v>591</v>
      </c>
      <c r="T258" t="s">
        <v>602</v>
      </c>
      <c r="U258" s="33">
        <v>186781</v>
      </c>
      <c r="V258" s="35">
        <v>1E-3</v>
      </c>
      <c r="W258" s="35">
        <v>1.4E-2</v>
      </c>
      <c r="X258" s="35">
        <v>1.4E-2</v>
      </c>
      <c r="Y258" s="35">
        <v>1.2999999999999999E-2</v>
      </c>
      <c r="Z258" s="35">
        <v>0.01</v>
      </c>
      <c r="AA258" s="7" t="s">
        <v>208</v>
      </c>
      <c r="AB258" s="7" t="s">
        <v>208</v>
      </c>
      <c r="AC258" s="7" t="s">
        <v>208</v>
      </c>
      <c r="AD258" t="s">
        <v>208</v>
      </c>
      <c r="AE258" t="s">
        <v>208</v>
      </c>
    </row>
    <row r="259" spans="1:31" x14ac:dyDescent="0.25">
      <c r="A259" t="s">
        <v>480</v>
      </c>
      <c r="B259" t="s">
        <v>470</v>
      </c>
      <c r="C259" t="s">
        <v>481</v>
      </c>
      <c r="D259" s="33">
        <v>300000</v>
      </c>
      <c r="E259" s="35">
        <v>4.0000000000000001E-3</v>
      </c>
      <c r="F259" s="35">
        <v>2.3E-2</v>
      </c>
      <c r="G259" s="35">
        <v>0.02</v>
      </c>
      <c r="H259" s="35">
        <v>1.6E-2</v>
      </c>
      <c r="I259" t="s">
        <v>208</v>
      </c>
      <c r="J259" s="7" t="s">
        <v>208</v>
      </c>
      <c r="K259" s="7" t="s">
        <v>208</v>
      </c>
      <c r="L259" s="7" t="s">
        <v>208</v>
      </c>
      <c r="M259" t="s">
        <v>208</v>
      </c>
      <c r="N259" t="s">
        <v>208</v>
      </c>
      <c r="R259" t="s">
        <v>1438</v>
      </c>
      <c r="S259" t="s">
        <v>1402</v>
      </c>
      <c r="T259" t="s">
        <v>208</v>
      </c>
      <c r="U259" t="s">
        <v>208</v>
      </c>
      <c r="V259" t="s">
        <v>208</v>
      </c>
      <c r="W259" t="s">
        <v>208</v>
      </c>
      <c r="X259" t="s">
        <v>208</v>
      </c>
      <c r="Y259" t="s">
        <v>208</v>
      </c>
      <c r="Z259" s="35">
        <v>1.0999999999999999E-2</v>
      </c>
      <c r="AA259" s="36">
        <v>1.2E-2</v>
      </c>
      <c r="AB259" s="36">
        <v>1.2E-2</v>
      </c>
      <c r="AC259" s="7" t="s">
        <v>208</v>
      </c>
      <c r="AD259" s="35">
        <v>1.2E-2</v>
      </c>
      <c r="AE259" t="s">
        <v>208</v>
      </c>
    </row>
    <row r="260" spans="1:31" x14ac:dyDescent="0.25">
      <c r="A260" t="s">
        <v>482</v>
      </c>
      <c r="B260" t="s">
        <v>483</v>
      </c>
      <c r="C260" t="s">
        <v>484</v>
      </c>
      <c r="D260" s="33">
        <v>5455014</v>
      </c>
      <c r="E260" s="35">
        <v>0</v>
      </c>
      <c r="F260" s="35">
        <v>2.1000000000000001E-2</v>
      </c>
      <c r="G260" s="35">
        <v>2.1000000000000001E-2</v>
      </c>
      <c r="H260" s="35">
        <v>2.1999999999999999E-2</v>
      </c>
      <c r="I260" s="35">
        <v>2.1999999999999999E-2</v>
      </c>
      <c r="J260" s="7" t="s">
        <v>208</v>
      </c>
      <c r="K260" s="7" t="s">
        <v>208</v>
      </c>
      <c r="L260" s="7" t="s">
        <v>208</v>
      </c>
      <c r="M260" t="s">
        <v>208</v>
      </c>
      <c r="N260" t="s">
        <v>208</v>
      </c>
      <c r="R260" t="s">
        <v>386</v>
      </c>
      <c r="S260" t="s">
        <v>367</v>
      </c>
      <c r="T260" t="s">
        <v>387</v>
      </c>
      <c r="U260" s="33">
        <v>3100000</v>
      </c>
      <c r="V260" s="35">
        <v>0</v>
      </c>
      <c r="W260" s="35">
        <v>4.8000000000000001E-2</v>
      </c>
      <c r="X260" s="35">
        <v>4.8000000000000001E-2</v>
      </c>
      <c r="Y260" t="s">
        <v>208</v>
      </c>
      <c r="Z260" t="s">
        <v>208</v>
      </c>
      <c r="AA260" s="7" t="s">
        <v>208</v>
      </c>
      <c r="AB260" s="7" t="s">
        <v>208</v>
      </c>
      <c r="AC260" s="7" t="s">
        <v>208</v>
      </c>
      <c r="AD260" t="s">
        <v>208</v>
      </c>
      <c r="AE260" t="s">
        <v>208</v>
      </c>
    </row>
    <row r="261" spans="1:31" x14ac:dyDescent="0.25">
      <c r="A261" t="s">
        <v>404</v>
      </c>
      <c r="B261" t="s">
        <v>470</v>
      </c>
      <c r="C261" t="s">
        <v>486</v>
      </c>
      <c r="D261" s="33">
        <v>313000</v>
      </c>
      <c r="E261" t="s">
        <v>288</v>
      </c>
      <c r="F261" s="35">
        <v>1.2E-2</v>
      </c>
      <c r="G261" t="s">
        <v>208</v>
      </c>
      <c r="H261" s="35">
        <v>1.2999999999999999E-2</v>
      </c>
      <c r="I261" t="s">
        <v>208</v>
      </c>
      <c r="J261" s="7" t="s">
        <v>208</v>
      </c>
      <c r="K261" s="7" t="s">
        <v>208</v>
      </c>
      <c r="L261" s="7" t="s">
        <v>208</v>
      </c>
      <c r="M261" t="s">
        <v>208</v>
      </c>
      <c r="N261" t="s">
        <v>208</v>
      </c>
      <c r="R261" t="s">
        <v>386</v>
      </c>
      <c r="S261" t="s">
        <v>434</v>
      </c>
      <c r="T261" t="s">
        <v>435</v>
      </c>
      <c r="U261" s="33">
        <v>1745137</v>
      </c>
      <c r="V261" s="35">
        <v>-3.0000000000000001E-3</v>
      </c>
      <c r="W261" s="35">
        <v>2.7E-2</v>
      </c>
      <c r="X261" s="35">
        <v>0.03</v>
      </c>
      <c r="Y261" s="35">
        <v>2.7E-2</v>
      </c>
      <c r="Z261" s="35">
        <v>2.7E-2</v>
      </c>
      <c r="AA261" s="36">
        <v>2.7E-2</v>
      </c>
      <c r="AB261" s="36">
        <v>2.7E-2</v>
      </c>
      <c r="AC261" s="36">
        <v>2.3E-2</v>
      </c>
      <c r="AD261" s="35">
        <v>2.3E-2</v>
      </c>
      <c r="AE261" s="35">
        <v>2.1000000000000001E-2</v>
      </c>
    </row>
    <row r="262" spans="1:31" x14ac:dyDescent="0.25">
      <c r="A262" t="s">
        <v>487</v>
      </c>
      <c r="B262" t="s">
        <v>488</v>
      </c>
      <c r="C262" t="s">
        <v>489</v>
      </c>
      <c r="D262" s="33">
        <v>8000000</v>
      </c>
      <c r="E262" s="34">
        <v>0</v>
      </c>
      <c r="F262" s="35">
        <v>0.02</v>
      </c>
      <c r="G262" s="35">
        <v>0.02</v>
      </c>
      <c r="H262" s="35">
        <v>0.02</v>
      </c>
      <c r="I262" s="35">
        <v>0.02</v>
      </c>
      <c r="J262" s="36">
        <v>0.02</v>
      </c>
      <c r="K262" s="36">
        <v>1.9E-2</v>
      </c>
      <c r="L262" s="36">
        <v>1.9E-2</v>
      </c>
      <c r="M262" t="s">
        <v>208</v>
      </c>
      <c r="N262" s="35">
        <v>1.9E-2</v>
      </c>
      <c r="R262" t="s">
        <v>386</v>
      </c>
      <c r="S262" t="s">
        <v>524</v>
      </c>
      <c r="T262" t="s">
        <v>525</v>
      </c>
      <c r="U262" s="33">
        <v>1000000</v>
      </c>
      <c r="V262" s="35">
        <v>0</v>
      </c>
      <c r="W262" s="35">
        <v>1.6E-2</v>
      </c>
      <c r="X262" s="35">
        <v>1.4999999999999999E-2</v>
      </c>
      <c r="Y262" t="s">
        <v>208</v>
      </c>
      <c r="Z262" s="35">
        <v>1.2999999999999999E-2</v>
      </c>
      <c r="AA262" s="36">
        <v>1.2999999999999999E-2</v>
      </c>
      <c r="AB262" s="7" t="s">
        <v>208</v>
      </c>
      <c r="AC262" s="7" t="s">
        <v>208</v>
      </c>
      <c r="AD262" t="s">
        <v>208</v>
      </c>
      <c r="AE262" t="s">
        <v>208</v>
      </c>
    </row>
    <row r="263" spans="1:31" x14ac:dyDescent="0.25">
      <c r="A263" t="s">
        <v>256</v>
      </c>
      <c r="B263" t="s">
        <v>470</v>
      </c>
      <c r="C263" t="s">
        <v>495</v>
      </c>
      <c r="D263" s="33">
        <v>3000000</v>
      </c>
      <c r="E263" s="34">
        <v>0</v>
      </c>
      <c r="F263" s="35">
        <v>1.0999999999999999E-2</v>
      </c>
      <c r="G263" s="35">
        <v>1.0999999999999999E-2</v>
      </c>
      <c r="H263" t="s">
        <v>208</v>
      </c>
      <c r="I263" t="s">
        <v>208</v>
      </c>
      <c r="J263" s="7" t="s">
        <v>208</v>
      </c>
      <c r="K263" s="7" t="s">
        <v>208</v>
      </c>
      <c r="L263" s="7" t="s">
        <v>208</v>
      </c>
      <c r="M263" t="s">
        <v>208</v>
      </c>
      <c r="N263" t="s">
        <v>208</v>
      </c>
      <c r="R263" t="s">
        <v>386</v>
      </c>
      <c r="S263" t="s">
        <v>470</v>
      </c>
      <c r="T263" t="s">
        <v>208</v>
      </c>
      <c r="U263" t="s">
        <v>208</v>
      </c>
      <c r="V263" t="s">
        <v>208</v>
      </c>
      <c r="W263" t="s">
        <v>208</v>
      </c>
      <c r="X263" t="s">
        <v>208</v>
      </c>
      <c r="Y263" t="s">
        <v>208</v>
      </c>
      <c r="Z263" t="s">
        <v>208</v>
      </c>
      <c r="AA263" s="36">
        <v>1.2999999999999999E-2</v>
      </c>
      <c r="AB263" s="7" t="s">
        <v>208</v>
      </c>
      <c r="AC263" s="7" t="s">
        <v>208</v>
      </c>
      <c r="AD263" t="s">
        <v>208</v>
      </c>
      <c r="AE263" t="s">
        <v>208</v>
      </c>
    </row>
    <row r="264" spans="1:31" x14ac:dyDescent="0.25">
      <c r="A264" t="s">
        <v>496</v>
      </c>
      <c r="B264" t="s">
        <v>488</v>
      </c>
      <c r="C264" t="s">
        <v>497</v>
      </c>
      <c r="D264" s="33">
        <v>30130</v>
      </c>
      <c r="E264" s="34">
        <v>0</v>
      </c>
      <c r="F264" s="35">
        <v>1.2E-2</v>
      </c>
      <c r="G264" s="35">
        <v>1.2E-2</v>
      </c>
      <c r="H264" s="35">
        <v>1.2E-2</v>
      </c>
      <c r="I264" s="35">
        <v>1.2E-2</v>
      </c>
      <c r="J264" s="36">
        <v>1.2999999999999999E-2</v>
      </c>
      <c r="K264" s="36">
        <v>1.2E-2</v>
      </c>
      <c r="L264" s="36">
        <v>1.2E-2</v>
      </c>
      <c r="M264" s="35">
        <v>1.2E-2</v>
      </c>
      <c r="N264" s="35">
        <v>1.2E-2</v>
      </c>
      <c r="R264" t="s">
        <v>734</v>
      </c>
      <c r="S264" t="s">
        <v>713</v>
      </c>
      <c r="T264" t="s">
        <v>735</v>
      </c>
      <c r="U264" s="33">
        <v>367000</v>
      </c>
      <c r="V264" s="35">
        <v>0</v>
      </c>
      <c r="W264" s="35">
        <v>1.2E-2</v>
      </c>
      <c r="X264" s="35">
        <v>1.2E-2</v>
      </c>
      <c r="Y264" s="35">
        <v>1.4999999999999999E-2</v>
      </c>
      <c r="Z264" s="35">
        <v>1.9E-2</v>
      </c>
      <c r="AA264" s="36">
        <v>1.9E-2</v>
      </c>
      <c r="AB264" s="36">
        <v>1.9E-2</v>
      </c>
      <c r="AC264" s="36">
        <v>1.9E-2</v>
      </c>
      <c r="AD264" s="35">
        <v>1.9E-2</v>
      </c>
      <c r="AE264" s="35">
        <v>1.9E-2</v>
      </c>
    </row>
    <row r="265" spans="1:31" x14ac:dyDescent="0.25">
      <c r="A265" t="s">
        <v>416</v>
      </c>
      <c r="B265" t="s">
        <v>470</v>
      </c>
      <c r="C265" t="s">
        <v>510</v>
      </c>
      <c r="D265" s="33">
        <v>1000000</v>
      </c>
      <c r="E265" s="34">
        <v>0</v>
      </c>
      <c r="F265" s="35">
        <v>1.4E-2</v>
      </c>
      <c r="G265" s="35">
        <v>1.4E-2</v>
      </c>
      <c r="H265" t="s">
        <v>208</v>
      </c>
      <c r="I265" t="s">
        <v>208</v>
      </c>
      <c r="J265" s="7" t="s">
        <v>208</v>
      </c>
      <c r="K265" s="7" t="s">
        <v>208</v>
      </c>
      <c r="L265" s="7" t="s">
        <v>208</v>
      </c>
      <c r="M265" t="s">
        <v>208</v>
      </c>
      <c r="N265" t="s">
        <v>208</v>
      </c>
      <c r="R265" t="s">
        <v>734</v>
      </c>
      <c r="S265" t="s">
        <v>967</v>
      </c>
      <c r="T265" t="s">
        <v>976</v>
      </c>
      <c r="U265" s="33">
        <v>325000</v>
      </c>
      <c r="V265" s="34">
        <v>0</v>
      </c>
      <c r="W265" s="35">
        <v>1.0999999999999999E-2</v>
      </c>
      <c r="X265" s="35">
        <v>1.0999999999999999E-2</v>
      </c>
      <c r="Y265" s="35">
        <v>1.0999999999999999E-2</v>
      </c>
      <c r="Z265" t="s">
        <v>208</v>
      </c>
      <c r="AA265" s="7" t="s">
        <v>208</v>
      </c>
      <c r="AB265" s="7" t="s">
        <v>208</v>
      </c>
      <c r="AC265" s="7" t="s">
        <v>208</v>
      </c>
      <c r="AD265" t="s">
        <v>208</v>
      </c>
      <c r="AE265" t="s">
        <v>208</v>
      </c>
    </row>
    <row r="266" spans="1:31" x14ac:dyDescent="0.25">
      <c r="A266" t="s">
        <v>514</v>
      </c>
      <c r="B266" t="s">
        <v>515</v>
      </c>
      <c r="C266" t="s">
        <v>516</v>
      </c>
      <c r="D266" s="33">
        <v>5000060</v>
      </c>
      <c r="E266" s="34">
        <v>0</v>
      </c>
      <c r="F266" s="35">
        <v>1.2999999999999999E-2</v>
      </c>
      <c r="G266" s="35">
        <v>1.2999999999999999E-2</v>
      </c>
      <c r="H266" t="s">
        <v>208</v>
      </c>
      <c r="I266" t="s">
        <v>208</v>
      </c>
      <c r="J266" s="7" t="s">
        <v>208</v>
      </c>
      <c r="K266" s="7" t="s">
        <v>208</v>
      </c>
      <c r="L266" s="7" t="s">
        <v>208</v>
      </c>
      <c r="M266" t="s">
        <v>208</v>
      </c>
      <c r="N266" t="s">
        <v>208</v>
      </c>
      <c r="R266" t="s">
        <v>1245</v>
      </c>
      <c r="S266" t="s">
        <v>1237</v>
      </c>
      <c r="T266" t="s">
        <v>208</v>
      </c>
      <c r="U266" s="33">
        <v>17492</v>
      </c>
      <c r="V266" s="34">
        <v>0</v>
      </c>
      <c r="W266" s="35">
        <v>1E-3</v>
      </c>
      <c r="X266" s="35">
        <v>1E-3</v>
      </c>
      <c r="Y266" s="35">
        <v>1E-3</v>
      </c>
      <c r="Z266" s="35">
        <v>1E-3</v>
      </c>
      <c r="AA266" s="36">
        <v>1E-3</v>
      </c>
      <c r="AB266" s="36">
        <v>1E-3</v>
      </c>
      <c r="AC266" s="36">
        <v>1E-3</v>
      </c>
      <c r="AD266" s="35">
        <v>1E-3</v>
      </c>
      <c r="AE266" s="35">
        <v>1E-3</v>
      </c>
    </row>
    <row r="267" spans="1:31" x14ac:dyDescent="0.25">
      <c r="A267" t="s">
        <v>520</v>
      </c>
      <c r="B267" t="s">
        <v>470</v>
      </c>
      <c r="C267" t="s">
        <v>521</v>
      </c>
      <c r="D267" s="33">
        <v>429262</v>
      </c>
      <c r="E267" s="34">
        <v>0</v>
      </c>
      <c r="F267" s="35">
        <v>5.0999999999999997E-2</v>
      </c>
      <c r="G267" s="35">
        <v>5.0999999999999997E-2</v>
      </c>
      <c r="H267" t="s">
        <v>208</v>
      </c>
      <c r="I267" t="s">
        <v>208</v>
      </c>
      <c r="J267" s="7" t="s">
        <v>208</v>
      </c>
      <c r="K267" s="7" t="s">
        <v>208</v>
      </c>
      <c r="L267" s="7" t="s">
        <v>208</v>
      </c>
      <c r="M267" t="s">
        <v>208</v>
      </c>
      <c r="N267" t="s">
        <v>208</v>
      </c>
      <c r="R267" t="s">
        <v>366</v>
      </c>
      <c r="S267" t="s">
        <v>367</v>
      </c>
      <c r="T267" t="s">
        <v>368</v>
      </c>
      <c r="U267" s="33">
        <v>56000000</v>
      </c>
      <c r="V267" s="34">
        <v>0</v>
      </c>
      <c r="W267" s="35">
        <v>3.5000000000000003E-2</v>
      </c>
      <c r="X267" s="35">
        <v>3.5000000000000003E-2</v>
      </c>
      <c r="Y267" s="35">
        <v>3.5000000000000003E-2</v>
      </c>
      <c r="Z267" s="35">
        <v>3.5000000000000003E-2</v>
      </c>
      <c r="AA267" s="36">
        <v>3.5000000000000003E-2</v>
      </c>
      <c r="AB267" s="36">
        <v>3.5000000000000003E-2</v>
      </c>
      <c r="AC267" s="36">
        <v>3.5000000000000003E-2</v>
      </c>
      <c r="AD267" s="35">
        <v>3.5000000000000003E-2</v>
      </c>
      <c r="AE267" s="35">
        <v>3.5000000000000003E-2</v>
      </c>
    </row>
    <row r="268" spans="1:31" x14ac:dyDescent="0.25">
      <c r="A268" t="s">
        <v>526</v>
      </c>
      <c r="B268" t="s">
        <v>527</v>
      </c>
      <c r="C268" t="s">
        <v>528</v>
      </c>
      <c r="D268" s="33">
        <v>189731</v>
      </c>
      <c r="E268" s="35">
        <v>1E-3</v>
      </c>
      <c r="F268" s="35">
        <v>1.6E-2</v>
      </c>
      <c r="G268" s="35">
        <v>1.4999999999999999E-2</v>
      </c>
      <c r="H268" s="35">
        <v>1.2E-2</v>
      </c>
      <c r="I268" s="35">
        <v>1.2E-2</v>
      </c>
      <c r="J268" s="36">
        <v>1.2E-2</v>
      </c>
      <c r="K268" s="36">
        <v>1.2E-2</v>
      </c>
      <c r="L268" s="36">
        <v>1.2E-2</v>
      </c>
      <c r="M268" s="35">
        <v>1.2E-2</v>
      </c>
      <c r="N268" s="35">
        <v>1.2E-2</v>
      </c>
      <c r="R268" t="s">
        <v>366</v>
      </c>
      <c r="S268" t="s">
        <v>659</v>
      </c>
      <c r="T268" t="s">
        <v>660</v>
      </c>
      <c r="U268" s="33">
        <v>34350921</v>
      </c>
      <c r="V268" s="34">
        <v>0</v>
      </c>
      <c r="W268" s="35">
        <v>2.1999999999999999E-2</v>
      </c>
      <c r="X268" s="35">
        <v>2.1999999999999999E-2</v>
      </c>
      <c r="Y268" s="35">
        <v>2.1999999999999999E-2</v>
      </c>
      <c r="Z268" s="35">
        <v>1.6E-2</v>
      </c>
      <c r="AA268" s="36">
        <v>1.6E-2</v>
      </c>
      <c r="AB268" s="36">
        <v>1.4999999999999999E-2</v>
      </c>
      <c r="AC268" s="36">
        <v>1.4E-2</v>
      </c>
      <c r="AD268" s="35">
        <v>1.7000000000000001E-2</v>
      </c>
      <c r="AE268" s="35">
        <v>1.7000000000000001E-2</v>
      </c>
    </row>
    <row r="269" spans="1:31" x14ac:dyDescent="0.25">
      <c r="A269" t="s">
        <v>532</v>
      </c>
      <c r="B269" t="s">
        <v>533</v>
      </c>
      <c r="C269" t="s">
        <v>238</v>
      </c>
      <c r="D269" s="33">
        <v>223636</v>
      </c>
      <c r="E269" s="35">
        <v>0.01</v>
      </c>
      <c r="F269" s="35">
        <v>7.1999999999999995E-2</v>
      </c>
      <c r="G269" s="35">
        <v>6.0999999999999999E-2</v>
      </c>
      <c r="H269" s="35">
        <v>3.6999999999999998E-2</v>
      </c>
      <c r="I269" s="35">
        <v>3.6999999999999998E-2</v>
      </c>
      <c r="J269" s="36">
        <v>3.6999999999999998E-2</v>
      </c>
      <c r="K269" s="36">
        <v>3.6999999999999998E-2</v>
      </c>
      <c r="L269" s="36">
        <v>3.6999999999999998E-2</v>
      </c>
      <c r="M269" s="35">
        <v>3.6999999999999998E-2</v>
      </c>
      <c r="N269" s="35">
        <v>3.6999999999999998E-2</v>
      </c>
      <c r="R269" t="s">
        <v>1270</v>
      </c>
      <c r="S269" t="s">
        <v>1253</v>
      </c>
      <c r="T269" t="s">
        <v>208</v>
      </c>
      <c r="U269" t="s">
        <v>208</v>
      </c>
      <c r="V269" t="s">
        <v>208</v>
      </c>
      <c r="W269" t="s">
        <v>208</v>
      </c>
      <c r="X269" t="s">
        <v>208</v>
      </c>
      <c r="Y269" t="s">
        <v>208</v>
      </c>
      <c r="Z269" t="s">
        <v>208</v>
      </c>
      <c r="AA269" s="7" t="s">
        <v>208</v>
      </c>
      <c r="AB269" s="7" t="s">
        <v>208</v>
      </c>
      <c r="AC269" s="7" t="s">
        <v>208</v>
      </c>
      <c r="AD269" s="35">
        <v>1.0999999999999999E-2</v>
      </c>
      <c r="AE269" s="35">
        <v>1.2999999999999999E-2</v>
      </c>
    </row>
    <row r="270" spans="1:31" x14ac:dyDescent="0.25">
      <c r="A270" t="s">
        <v>534</v>
      </c>
      <c r="B270" t="s">
        <v>488</v>
      </c>
      <c r="C270" t="s">
        <v>535</v>
      </c>
      <c r="D270" s="33">
        <v>100000</v>
      </c>
      <c r="E270" s="34">
        <v>0</v>
      </c>
      <c r="F270" s="35">
        <v>1.6E-2</v>
      </c>
      <c r="G270" s="35">
        <v>1.6E-2</v>
      </c>
      <c r="H270" s="35">
        <v>1.6E-2</v>
      </c>
      <c r="I270" s="35">
        <v>1.6E-2</v>
      </c>
      <c r="J270" s="36">
        <v>1.6E-2</v>
      </c>
      <c r="K270" s="36">
        <v>1.6E-2</v>
      </c>
      <c r="L270" s="36">
        <v>1.6E-2</v>
      </c>
      <c r="M270" s="35">
        <v>1.6E-2</v>
      </c>
      <c r="N270" s="35">
        <v>1.6E-2</v>
      </c>
      <c r="R270" t="s">
        <v>638</v>
      </c>
      <c r="S270" t="s">
        <v>591</v>
      </c>
      <c r="T270" t="s">
        <v>208</v>
      </c>
      <c r="U270" t="s">
        <v>208</v>
      </c>
      <c r="V270" t="s">
        <v>208</v>
      </c>
      <c r="W270" t="s">
        <v>208</v>
      </c>
      <c r="X270" t="s">
        <v>208</v>
      </c>
      <c r="Y270" t="s">
        <v>208</v>
      </c>
      <c r="Z270" t="s">
        <v>208</v>
      </c>
      <c r="AA270" s="7" t="s">
        <v>208</v>
      </c>
      <c r="AB270" s="36">
        <v>1.0999999999999999E-2</v>
      </c>
      <c r="AC270" s="36">
        <v>1.0999999999999999E-2</v>
      </c>
      <c r="AD270" s="35">
        <v>1.0999999999999999E-2</v>
      </c>
      <c r="AE270" s="35">
        <v>1.0999999999999999E-2</v>
      </c>
    </row>
    <row r="271" spans="1:31" x14ac:dyDescent="0.25">
      <c r="A271" t="s">
        <v>536</v>
      </c>
      <c r="B271" t="s">
        <v>470</v>
      </c>
      <c r="C271" t="s">
        <v>537</v>
      </c>
      <c r="D271" s="33">
        <v>300000</v>
      </c>
      <c r="E271" s="34">
        <v>0</v>
      </c>
      <c r="F271" s="35">
        <v>1.6E-2</v>
      </c>
      <c r="G271" s="35">
        <v>1.6E-2</v>
      </c>
      <c r="H271" s="35">
        <v>1.4E-2</v>
      </c>
      <c r="I271" s="35">
        <v>1.4E-2</v>
      </c>
      <c r="J271" s="36">
        <v>1.4E-2</v>
      </c>
      <c r="K271" s="36">
        <v>1.2999999999999999E-2</v>
      </c>
      <c r="L271" s="36">
        <v>1.4999999999999999E-2</v>
      </c>
      <c r="M271" s="35">
        <v>1.4999999999999999E-2</v>
      </c>
      <c r="N271" s="35">
        <v>1.4E-2</v>
      </c>
      <c r="R271" t="s">
        <v>868</v>
      </c>
      <c r="S271" t="s">
        <v>869</v>
      </c>
      <c r="T271" t="s">
        <v>870</v>
      </c>
      <c r="U271" s="33">
        <v>5216528</v>
      </c>
      <c r="V271" s="34">
        <v>0</v>
      </c>
      <c r="W271" s="35">
        <v>1.4E-2</v>
      </c>
      <c r="X271" s="35">
        <v>1.4E-2</v>
      </c>
      <c r="Y271" s="35">
        <v>1.4E-2</v>
      </c>
      <c r="Z271" s="35">
        <v>1.4E-2</v>
      </c>
      <c r="AA271" s="36">
        <v>1.4E-2</v>
      </c>
      <c r="AB271" s="36">
        <v>1.6E-2</v>
      </c>
      <c r="AC271" s="36">
        <v>0.02</v>
      </c>
      <c r="AD271" s="35">
        <v>0.02</v>
      </c>
      <c r="AE271" s="35">
        <v>0.02</v>
      </c>
    </row>
    <row r="272" spans="1:31" x14ac:dyDescent="0.25">
      <c r="A272" t="s">
        <v>541</v>
      </c>
      <c r="B272" t="s">
        <v>515</v>
      </c>
      <c r="C272" t="s">
        <v>542</v>
      </c>
      <c r="D272" s="33">
        <v>2599353</v>
      </c>
      <c r="E272" s="34">
        <v>0</v>
      </c>
      <c r="F272" s="35">
        <v>1.7000000000000001E-2</v>
      </c>
      <c r="G272" s="35">
        <v>1.7000000000000001E-2</v>
      </c>
      <c r="H272" s="35">
        <v>1.6E-2</v>
      </c>
      <c r="I272" s="35">
        <v>1.6E-2</v>
      </c>
      <c r="J272" s="36">
        <v>1.6E-2</v>
      </c>
      <c r="K272" s="36">
        <v>1.6E-2</v>
      </c>
      <c r="L272" s="36">
        <v>1.6E-2</v>
      </c>
      <c r="M272" t="s">
        <v>208</v>
      </c>
      <c r="N272" t="s">
        <v>208</v>
      </c>
      <c r="R272" t="s">
        <v>418</v>
      </c>
      <c r="S272" t="s">
        <v>419</v>
      </c>
      <c r="T272" t="s">
        <v>420</v>
      </c>
      <c r="U272" s="33">
        <v>11000000</v>
      </c>
      <c r="V272" s="35">
        <v>3.0000000000000001E-3</v>
      </c>
      <c r="W272" s="35">
        <v>3.5999999999999997E-2</v>
      </c>
      <c r="X272" s="35">
        <v>3.4000000000000002E-2</v>
      </c>
      <c r="Y272" s="35">
        <v>3.2000000000000001E-2</v>
      </c>
      <c r="Z272" s="35">
        <v>3.1E-2</v>
      </c>
      <c r="AA272" s="36">
        <v>3.1E-2</v>
      </c>
      <c r="AB272" s="36">
        <v>1.9E-2</v>
      </c>
      <c r="AC272" s="7" t="s">
        <v>208</v>
      </c>
      <c r="AD272" t="s">
        <v>208</v>
      </c>
      <c r="AE272" t="s">
        <v>208</v>
      </c>
    </row>
    <row r="273" spans="1:31" x14ac:dyDescent="0.25">
      <c r="A273" t="s">
        <v>529</v>
      </c>
      <c r="B273" t="s">
        <v>465</v>
      </c>
      <c r="C273" t="s">
        <v>684</v>
      </c>
      <c r="D273" s="33">
        <v>576455</v>
      </c>
      <c r="E273" s="35">
        <v>2E-3</v>
      </c>
      <c r="F273" s="35">
        <v>2.1000000000000001E-2</v>
      </c>
      <c r="G273" s="35">
        <v>0.02</v>
      </c>
      <c r="H273" s="35">
        <v>0.02</v>
      </c>
      <c r="I273" s="35">
        <v>0.02</v>
      </c>
      <c r="J273" s="36">
        <v>0.02</v>
      </c>
      <c r="K273" s="36">
        <v>0.02</v>
      </c>
      <c r="L273" s="7" t="s">
        <v>208</v>
      </c>
      <c r="M273" s="35">
        <v>0.02</v>
      </c>
      <c r="N273" s="35">
        <v>0.02</v>
      </c>
      <c r="R273" t="s">
        <v>418</v>
      </c>
      <c r="S273" t="s">
        <v>869</v>
      </c>
      <c r="T273" t="s">
        <v>208</v>
      </c>
      <c r="U273" t="s">
        <v>208</v>
      </c>
      <c r="V273" t="s">
        <v>208</v>
      </c>
      <c r="W273" t="s">
        <v>208</v>
      </c>
      <c r="X273" t="s">
        <v>208</v>
      </c>
      <c r="Y273" t="s">
        <v>208</v>
      </c>
      <c r="Z273" t="s">
        <v>208</v>
      </c>
      <c r="AA273" s="36">
        <v>0.01</v>
      </c>
      <c r="AB273" s="36">
        <v>0.02</v>
      </c>
      <c r="AC273" s="36">
        <v>0.02</v>
      </c>
      <c r="AD273" t="s">
        <v>208</v>
      </c>
      <c r="AE273" t="s">
        <v>208</v>
      </c>
    </row>
    <row r="274" spans="1:31" x14ac:dyDescent="0.25">
      <c r="A274" t="s">
        <v>547</v>
      </c>
      <c r="B274" t="s">
        <v>548</v>
      </c>
      <c r="C274" t="s">
        <v>549</v>
      </c>
      <c r="D274" s="33">
        <v>225000</v>
      </c>
      <c r="E274" s="34">
        <v>0</v>
      </c>
      <c r="F274" s="35">
        <v>1.9E-2</v>
      </c>
      <c r="G274" s="35">
        <v>1.9E-2</v>
      </c>
      <c r="H274" s="35">
        <v>1.9E-2</v>
      </c>
      <c r="I274" s="35">
        <v>1.9E-2</v>
      </c>
      <c r="J274" s="36">
        <v>1.9E-2</v>
      </c>
      <c r="K274" s="36">
        <v>2.3E-2</v>
      </c>
      <c r="L274" s="36">
        <v>2.3E-2</v>
      </c>
      <c r="M274" s="35">
        <v>2.3E-2</v>
      </c>
      <c r="N274" s="35">
        <v>2.4E-2</v>
      </c>
      <c r="R274" t="s">
        <v>1219</v>
      </c>
      <c r="S274" t="s">
        <v>1021</v>
      </c>
      <c r="T274" t="s">
        <v>1220</v>
      </c>
      <c r="U274" s="33">
        <v>33282</v>
      </c>
      <c r="V274" s="34">
        <v>0</v>
      </c>
      <c r="W274" s="35">
        <v>1.0999999999999999E-2</v>
      </c>
      <c r="X274" s="35">
        <v>1.0999999999999999E-2</v>
      </c>
      <c r="Y274" s="35">
        <v>1.0999999999999999E-2</v>
      </c>
      <c r="Z274" s="35">
        <v>1.0999999999999999E-2</v>
      </c>
      <c r="AA274" s="36">
        <v>1.0999999999999999E-2</v>
      </c>
      <c r="AB274" s="36">
        <v>1.0999999999999999E-2</v>
      </c>
      <c r="AC274" s="36">
        <v>1.0999999999999999E-2</v>
      </c>
      <c r="AD274" s="35">
        <v>1.0999999999999999E-2</v>
      </c>
      <c r="AE274" s="35">
        <v>1.0999999999999999E-2</v>
      </c>
    </row>
    <row r="275" spans="1:31" x14ac:dyDescent="0.25">
      <c r="A275" t="s">
        <v>558</v>
      </c>
      <c r="B275" t="s">
        <v>533</v>
      </c>
      <c r="C275" t="s">
        <v>559</v>
      </c>
      <c r="D275" s="33">
        <v>1419000</v>
      </c>
      <c r="E275" t="s">
        <v>208</v>
      </c>
      <c r="F275" t="s">
        <v>208</v>
      </c>
      <c r="G275" t="s">
        <v>208</v>
      </c>
      <c r="H275" t="s">
        <v>208</v>
      </c>
      <c r="I275" t="s">
        <v>208</v>
      </c>
      <c r="J275" s="7" t="s">
        <v>208</v>
      </c>
      <c r="K275" s="7" t="s">
        <v>208</v>
      </c>
      <c r="L275" s="7" t="s">
        <v>208</v>
      </c>
      <c r="M275" t="s">
        <v>208</v>
      </c>
      <c r="N275" s="35">
        <v>7.8E-2</v>
      </c>
      <c r="R275" t="s">
        <v>205</v>
      </c>
      <c r="S275" t="s">
        <v>206</v>
      </c>
      <c r="T275" t="s">
        <v>207</v>
      </c>
      <c r="U275" s="33">
        <v>39277768</v>
      </c>
      <c r="V275" s="34">
        <v>0</v>
      </c>
      <c r="W275" s="35">
        <v>0.127</v>
      </c>
      <c r="X275" s="35">
        <v>0.127</v>
      </c>
      <c r="Y275" s="35">
        <v>0.121</v>
      </c>
      <c r="Z275" s="35">
        <v>0.121</v>
      </c>
      <c r="AA275" s="36">
        <v>0.11600000000000001</v>
      </c>
      <c r="AB275" s="36">
        <v>4.7E-2</v>
      </c>
      <c r="AC275" s="36">
        <v>1.2999999999999999E-2</v>
      </c>
      <c r="AD275" t="s">
        <v>208</v>
      </c>
      <c r="AE275" t="s">
        <v>208</v>
      </c>
    </row>
    <row r="276" spans="1:31" x14ac:dyDescent="0.25">
      <c r="A276" t="s">
        <v>560</v>
      </c>
      <c r="B276" t="s">
        <v>561</v>
      </c>
      <c r="C276" t="s">
        <v>562</v>
      </c>
      <c r="D276" s="33">
        <v>752000</v>
      </c>
      <c r="E276" t="s">
        <v>288</v>
      </c>
      <c r="F276" s="35">
        <v>5.6000000000000001E-2</v>
      </c>
      <c r="G276" t="s">
        <v>208</v>
      </c>
      <c r="H276" t="s">
        <v>208</v>
      </c>
      <c r="I276" t="s">
        <v>208</v>
      </c>
      <c r="J276" s="7" t="s">
        <v>208</v>
      </c>
      <c r="K276" s="7" t="s">
        <v>208</v>
      </c>
      <c r="L276" s="7" t="s">
        <v>208</v>
      </c>
      <c r="M276" t="s">
        <v>208</v>
      </c>
      <c r="N276" s="35">
        <v>6.2E-2</v>
      </c>
      <c r="R276" t="s">
        <v>1036</v>
      </c>
      <c r="S276" t="s">
        <v>1027</v>
      </c>
      <c r="T276" t="s">
        <v>1037</v>
      </c>
      <c r="U276" s="33">
        <v>349340</v>
      </c>
      <c r="V276" s="34">
        <v>0</v>
      </c>
      <c r="W276" s="35">
        <v>4.9000000000000002E-2</v>
      </c>
      <c r="X276" s="35">
        <v>4.9000000000000002E-2</v>
      </c>
      <c r="Y276" s="35">
        <v>4.9000000000000002E-2</v>
      </c>
      <c r="Z276" s="35">
        <v>4.9000000000000002E-2</v>
      </c>
      <c r="AA276" s="36">
        <v>4.9000000000000002E-2</v>
      </c>
      <c r="AB276" s="36">
        <v>4.9000000000000002E-2</v>
      </c>
      <c r="AC276" s="7" t="s">
        <v>208</v>
      </c>
      <c r="AD276" t="s">
        <v>208</v>
      </c>
      <c r="AE276" t="s">
        <v>208</v>
      </c>
    </row>
    <row r="277" spans="1:31" x14ac:dyDescent="0.25">
      <c r="A277" t="s">
        <v>550</v>
      </c>
      <c r="B277" t="s">
        <v>685</v>
      </c>
      <c r="C277" t="s">
        <v>686</v>
      </c>
      <c r="D277" s="33">
        <v>131553</v>
      </c>
      <c r="E277" s="34">
        <v>0</v>
      </c>
      <c r="F277" s="35">
        <v>1.2E-2</v>
      </c>
      <c r="G277" s="35">
        <v>1.2E-2</v>
      </c>
      <c r="H277" s="35">
        <v>1.2E-2</v>
      </c>
      <c r="I277" s="35">
        <v>1.2E-2</v>
      </c>
      <c r="J277" s="36">
        <v>1.2E-2</v>
      </c>
      <c r="K277" s="7" t="s">
        <v>208</v>
      </c>
      <c r="L277" s="7" t="s">
        <v>208</v>
      </c>
      <c r="M277" s="35">
        <v>1.2E-2</v>
      </c>
      <c r="N277" s="35">
        <v>1.2E-2</v>
      </c>
      <c r="R277" t="s">
        <v>357</v>
      </c>
      <c r="S277" t="s">
        <v>358</v>
      </c>
      <c r="T277" t="s">
        <v>208</v>
      </c>
      <c r="U277" t="s">
        <v>208</v>
      </c>
      <c r="V277" t="s">
        <v>255</v>
      </c>
      <c r="W277" t="s">
        <v>208</v>
      </c>
      <c r="X277" s="35">
        <v>1.0999999999999999E-2</v>
      </c>
      <c r="Y277" t="s">
        <v>208</v>
      </c>
      <c r="Z277" t="s">
        <v>208</v>
      </c>
      <c r="AA277" s="7" t="s">
        <v>208</v>
      </c>
      <c r="AB277" s="7" t="s">
        <v>208</v>
      </c>
      <c r="AC277" s="7" t="s">
        <v>208</v>
      </c>
      <c r="AD277" t="s">
        <v>208</v>
      </c>
      <c r="AE277" t="s">
        <v>208</v>
      </c>
    </row>
    <row r="278" spans="1:31" x14ac:dyDescent="0.25">
      <c r="A278" t="s">
        <v>353</v>
      </c>
      <c r="B278" t="s">
        <v>488</v>
      </c>
      <c r="C278" t="s">
        <v>208</v>
      </c>
      <c r="D278" t="s">
        <v>208</v>
      </c>
      <c r="E278" t="s">
        <v>208</v>
      </c>
      <c r="F278" t="s">
        <v>208</v>
      </c>
      <c r="G278" t="s">
        <v>208</v>
      </c>
      <c r="H278" s="35">
        <v>1.4E-2</v>
      </c>
      <c r="I278" s="35">
        <v>1.4E-2</v>
      </c>
      <c r="J278" s="36">
        <v>1.4E-2</v>
      </c>
      <c r="K278" s="36">
        <v>1.4999999999999999E-2</v>
      </c>
      <c r="L278" s="36">
        <v>1.4999999999999999E-2</v>
      </c>
      <c r="M278" s="35">
        <v>1.7000000000000001E-2</v>
      </c>
      <c r="N278" s="35">
        <v>1.7000000000000001E-2</v>
      </c>
      <c r="R278" t="s">
        <v>566</v>
      </c>
      <c r="S278" t="s">
        <v>494</v>
      </c>
      <c r="T278" t="s">
        <v>208</v>
      </c>
      <c r="U278" t="s">
        <v>208</v>
      </c>
      <c r="V278" t="s">
        <v>208</v>
      </c>
      <c r="W278" t="s">
        <v>208</v>
      </c>
      <c r="X278" t="s">
        <v>208</v>
      </c>
      <c r="Y278" t="s">
        <v>208</v>
      </c>
      <c r="Z278" t="s">
        <v>208</v>
      </c>
      <c r="AA278" s="36">
        <v>0.01</v>
      </c>
      <c r="AB278" s="36">
        <v>0.01</v>
      </c>
      <c r="AC278" s="36">
        <v>0.01</v>
      </c>
      <c r="AD278" t="s">
        <v>208</v>
      </c>
      <c r="AE278" t="s">
        <v>208</v>
      </c>
    </row>
    <row r="279" spans="1:31" x14ac:dyDescent="0.25">
      <c r="A279" t="s">
        <v>567</v>
      </c>
      <c r="B279" t="s">
        <v>515</v>
      </c>
      <c r="C279" t="s">
        <v>208</v>
      </c>
      <c r="D279" t="s">
        <v>208</v>
      </c>
      <c r="E279" t="s">
        <v>208</v>
      </c>
      <c r="F279" t="s">
        <v>208</v>
      </c>
      <c r="G279" t="s">
        <v>208</v>
      </c>
      <c r="H279" t="s">
        <v>208</v>
      </c>
      <c r="I279" t="s">
        <v>208</v>
      </c>
      <c r="J279" s="36">
        <v>2.3E-2</v>
      </c>
      <c r="K279" s="36">
        <v>2.3E-2</v>
      </c>
      <c r="L279" s="36">
        <v>2.3E-2</v>
      </c>
      <c r="M279" s="35">
        <v>2.3E-2</v>
      </c>
      <c r="N279" s="35">
        <v>1.6E-2</v>
      </c>
      <c r="R279" t="s">
        <v>654</v>
      </c>
      <c r="S279" t="s">
        <v>655</v>
      </c>
      <c r="T279" t="s">
        <v>208</v>
      </c>
      <c r="U279" t="s">
        <v>208</v>
      </c>
      <c r="V279" t="s">
        <v>208</v>
      </c>
      <c r="W279" t="s">
        <v>208</v>
      </c>
      <c r="X279" t="s">
        <v>208</v>
      </c>
      <c r="Y279" t="s">
        <v>208</v>
      </c>
      <c r="Z279" t="s">
        <v>208</v>
      </c>
      <c r="AA279" s="36">
        <v>0.02</v>
      </c>
      <c r="AB279" s="36">
        <v>3.7999999999999999E-2</v>
      </c>
      <c r="AC279" s="36">
        <v>2.8000000000000001E-2</v>
      </c>
      <c r="AD279" s="35">
        <v>1.4E-2</v>
      </c>
      <c r="AE279" s="35">
        <v>1.4999999999999999E-2</v>
      </c>
    </row>
    <row r="280" spans="1:31" x14ac:dyDescent="0.25">
      <c r="A280" t="s">
        <v>570</v>
      </c>
      <c r="B280" t="s">
        <v>515</v>
      </c>
      <c r="C280" t="s">
        <v>208</v>
      </c>
      <c r="D280" t="s">
        <v>208</v>
      </c>
      <c r="E280" t="s">
        <v>255</v>
      </c>
      <c r="F280" t="s">
        <v>208</v>
      </c>
      <c r="G280" s="35">
        <v>3.7999999999999999E-2</v>
      </c>
      <c r="H280" s="35">
        <v>5.3999999999999999E-2</v>
      </c>
      <c r="I280" s="35">
        <v>6.4000000000000001E-2</v>
      </c>
      <c r="J280" s="36">
        <v>6.9000000000000006E-2</v>
      </c>
      <c r="K280" s="36">
        <v>7.1999999999999995E-2</v>
      </c>
      <c r="L280" s="7" t="s">
        <v>208</v>
      </c>
      <c r="M280" t="s">
        <v>208</v>
      </c>
      <c r="N280" t="s">
        <v>208</v>
      </c>
      <c r="R280" t="s">
        <v>298</v>
      </c>
      <c r="S280" t="s">
        <v>273</v>
      </c>
      <c r="T280" t="s">
        <v>299</v>
      </c>
      <c r="U280" s="33">
        <v>25010000</v>
      </c>
      <c r="V280" t="s">
        <v>212</v>
      </c>
      <c r="W280" t="s">
        <v>208</v>
      </c>
      <c r="X280" s="35">
        <v>2.1000000000000001E-2</v>
      </c>
      <c r="Y280" s="35">
        <v>1.0999999999999999E-2</v>
      </c>
      <c r="Z280" s="35">
        <v>1.0999999999999999E-2</v>
      </c>
      <c r="AA280" s="7" t="s">
        <v>208</v>
      </c>
      <c r="AB280" s="7" t="s">
        <v>208</v>
      </c>
      <c r="AC280" s="7" t="s">
        <v>208</v>
      </c>
      <c r="AD280" t="s">
        <v>208</v>
      </c>
      <c r="AE280" t="s">
        <v>208</v>
      </c>
    </row>
    <row r="281" spans="1:31" x14ac:dyDescent="0.25">
      <c r="A281" t="s">
        <v>572</v>
      </c>
      <c r="B281" t="s">
        <v>470</v>
      </c>
      <c r="C281" t="s">
        <v>208</v>
      </c>
      <c r="D281" t="s">
        <v>208</v>
      </c>
      <c r="E281" t="s">
        <v>208</v>
      </c>
      <c r="F281" t="s">
        <v>208</v>
      </c>
      <c r="G281" t="s">
        <v>208</v>
      </c>
      <c r="H281" t="s">
        <v>208</v>
      </c>
      <c r="I281" t="s">
        <v>208</v>
      </c>
      <c r="J281" s="7" t="s">
        <v>208</v>
      </c>
      <c r="K281" s="36">
        <v>1.4999999999999999E-2</v>
      </c>
      <c r="L281" s="7" t="s">
        <v>208</v>
      </c>
      <c r="M281" t="s">
        <v>208</v>
      </c>
      <c r="N281" t="s">
        <v>208</v>
      </c>
      <c r="R281" t="s">
        <v>582</v>
      </c>
      <c r="S281" t="s">
        <v>583</v>
      </c>
      <c r="T281" t="s">
        <v>208</v>
      </c>
      <c r="U281" t="s">
        <v>208</v>
      </c>
      <c r="V281" t="s">
        <v>255</v>
      </c>
      <c r="W281" t="s">
        <v>208</v>
      </c>
      <c r="X281" s="35">
        <v>1.9E-2</v>
      </c>
      <c r="Y281" s="35">
        <v>1.9E-2</v>
      </c>
      <c r="Z281" s="35">
        <v>1.9E-2</v>
      </c>
      <c r="AA281" s="36">
        <v>1.9E-2</v>
      </c>
      <c r="AB281" s="7" t="s">
        <v>208</v>
      </c>
      <c r="AC281" s="7" t="s">
        <v>208</v>
      </c>
      <c r="AD281" t="s">
        <v>208</v>
      </c>
      <c r="AE281" s="35">
        <v>1.9E-2</v>
      </c>
    </row>
    <row r="282" spans="1:31" x14ac:dyDescent="0.25">
      <c r="A282" t="s">
        <v>587</v>
      </c>
      <c r="B282" t="s">
        <v>470</v>
      </c>
      <c r="C282" t="s">
        <v>208</v>
      </c>
      <c r="D282" t="s">
        <v>208</v>
      </c>
      <c r="E282" t="s">
        <v>208</v>
      </c>
      <c r="F282" t="s">
        <v>208</v>
      </c>
      <c r="G282" t="s">
        <v>208</v>
      </c>
      <c r="H282" t="s">
        <v>208</v>
      </c>
      <c r="I282" t="s">
        <v>208</v>
      </c>
      <c r="J282" s="36">
        <v>8.3000000000000004E-2</v>
      </c>
      <c r="K282" s="7" t="s">
        <v>208</v>
      </c>
      <c r="L282" s="36">
        <v>8.3000000000000004E-2</v>
      </c>
      <c r="M282" t="s">
        <v>208</v>
      </c>
      <c r="N282" s="35">
        <v>8.3000000000000004E-2</v>
      </c>
      <c r="R282" t="s">
        <v>582</v>
      </c>
      <c r="S282" t="s">
        <v>583</v>
      </c>
      <c r="T282" t="s">
        <v>208</v>
      </c>
      <c r="U282" t="s">
        <v>208</v>
      </c>
      <c r="V282" t="s">
        <v>255</v>
      </c>
      <c r="W282" t="s">
        <v>208</v>
      </c>
      <c r="X282" s="35">
        <v>1.9E-2</v>
      </c>
      <c r="Y282" s="35">
        <v>1.9E-2</v>
      </c>
      <c r="Z282" s="35">
        <v>1.9E-2</v>
      </c>
      <c r="AA282" s="36">
        <v>1.9E-2</v>
      </c>
      <c r="AB282" s="7" t="s">
        <v>208</v>
      </c>
      <c r="AC282" s="7" t="s">
        <v>208</v>
      </c>
      <c r="AD282" t="s">
        <v>208</v>
      </c>
      <c r="AE282" s="35">
        <v>1.9E-2</v>
      </c>
    </row>
    <row r="283" spans="1:31" x14ac:dyDescent="0.25">
      <c r="A283" t="s">
        <v>573</v>
      </c>
      <c r="B283" t="s">
        <v>527</v>
      </c>
      <c r="C283" t="s">
        <v>208</v>
      </c>
      <c r="D283" t="s">
        <v>208</v>
      </c>
      <c r="E283" t="s">
        <v>208</v>
      </c>
      <c r="F283" t="s">
        <v>208</v>
      </c>
      <c r="G283" t="s">
        <v>208</v>
      </c>
      <c r="H283" t="s">
        <v>208</v>
      </c>
      <c r="I283" t="s">
        <v>208</v>
      </c>
      <c r="J283" s="36">
        <v>2.3E-2</v>
      </c>
      <c r="K283" s="36">
        <v>2.3E-2</v>
      </c>
      <c r="L283" s="36">
        <v>2.3E-2</v>
      </c>
      <c r="M283" s="35">
        <v>2.3E-2</v>
      </c>
      <c r="N283" s="35">
        <v>2.3E-2</v>
      </c>
      <c r="R283" t="s">
        <v>1032</v>
      </c>
      <c r="S283" t="s">
        <v>1021</v>
      </c>
      <c r="T283" t="s">
        <v>1016</v>
      </c>
      <c r="U283" s="33">
        <v>238300</v>
      </c>
      <c r="V283" t="s">
        <v>288</v>
      </c>
      <c r="W283" s="35">
        <v>2.1999999999999999E-2</v>
      </c>
      <c r="X283" t="s">
        <v>208</v>
      </c>
      <c r="Y283" t="s">
        <v>208</v>
      </c>
      <c r="Z283" t="s">
        <v>208</v>
      </c>
      <c r="AA283" s="7" t="s">
        <v>208</v>
      </c>
      <c r="AB283" s="7" t="s">
        <v>208</v>
      </c>
      <c r="AC283" s="7" t="s">
        <v>208</v>
      </c>
      <c r="AD283" t="s">
        <v>208</v>
      </c>
      <c r="AE283" t="s">
        <v>208</v>
      </c>
    </row>
    <row r="284" spans="1:31" x14ac:dyDescent="0.25">
      <c r="A284" t="s">
        <v>574</v>
      </c>
      <c r="B284" t="s">
        <v>515</v>
      </c>
      <c r="C284" t="s">
        <v>208</v>
      </c>
      <c r="D284" t="s">
        <v>208</v>
      </c>
      <c r="E284" t="s">
        <v>208</v>
      </c>
      <c r="F284" t="s">
        <v>208</v>
      </c>
      <c r="G284" t="s">
        <v>208</v>
      </c>
      <c r="H284" t="s">
        <v>208</v>
      </c>
      <c r="I284" s="35">
        <v>1.2999999999999999E-2</v>
      </c>
      <c r="J284" s="7" t="s">
        <v>208</v>
      </c>
      <c r="K284" s="7" t="s">
        <v>208</v>
      </c>
      <c r="L284" s="7" t="s">
        <v>208</v>
      </c>
      <c r="M284" t="s">
        <v>208</v>
      </c>
      <c r="N284" t="s">
        <v>208</v>
      </c>
      <c r="R284" t="s">
        <v>1022</v>
      </c>
      <c r="S284" t="s">
        <v>1021</v>
      </c>
      <c r="T284" t="s">
        <v>1023</v>
      </c>
      <c r="U284" s="33">
        <v>1363741</v>
      </c>
      <c r="V284" s="35">
        <v>0</v>
      </c>
      <c r="W284" s="35">
        <v>3.9E-2</v>
      </c>
      <c r="X284" s="35">
        <v>3.9E-2</v>
      </c>
      <c r="Y284" s="35">
        <v>3.9E-2</v>
      </c>
      <c r="Z284" s="35">
        <v>4.2000000000000003E-2</v>
      </c>
      <c r="AA284" s="36">
        <v>4.4999999999999998E-2</v>
      </c>
      <c r="AB284" s="36">
        <v>4.4999999999999998E-2</v>
      </c>
      <c r="AC284" s="7" t="s">
        <v>208</v>
      </c>
      <c r="AD284" t="s">
        <v>208</v>
      </c>
      <c r="AE284" t="s">
        <v>208</v>
      </c>
    </row>
    <row r="285" spans="1:31" x14ac:dyDescent="0.25">
      <c r="A285" t="s">
        <v>575</v>
      </c>
      <c r="B285" t="s">
        <v>527</v>
      </c>
      <c r="C285" t="s">
        <v>208</v>
      </c>
      <c r="D285" t="s">
        <v>208</v>
      </c>
      <c r="E285" t="s">
        <v>208</v>
      </c>
      <c r="F285" t="s">
        <v>208</v>
      </c>
      <c r="G285" t="s">
        <v>208</v>
      </c>
      <c r="H285" t="s">
        <v>208</v>
      </c>
      <c r="I285" s="35">
        <v>0.02</v>
      </c>
      <c r="J285" s="7" t="s">
        <v>208</v>
      </c>
      <c r="K285" s="7" t="s">
        <v>208</v>
      </c>
      <c r="L285" s="7" t="s">
        <v>208</v>
      </c>
      <c r="M285" s="35">
        <v>0.02</v>
      </c>
      <c r="N285" s="35">
        <v>1.4999999999999999E-2</v>
      </c>
      <c r="R285" t="s">
        <v>503</v>
      </c>
      <c r="S285" t="s">
        <v>494</v>
      </c>
      <c r="T285" t="s">
        <v>504</v>
      </c>
      <c r="U285" s="33">
        <v>2500000</v>
      </c>
      <c r="V285" s="35">
        <v>1E-3</v>
      </c>
      <c r="W285" s="35">
        <v>1.2999999999999999E-2</v>
      </c>
      <c r="X285" s="35">
        <v>1.2E-2</v>
      </c>
      <c r="Y285" s="35">
        <v>1.2999999999999999E-2</v>
      </c>
      <c r="Z285" s="35">
        <v>1.0999999999999999E-2</v>
      </c>
      <c r="AA285" s="36">
        <v>1.0999999999999999E-2</v>
      </c>
      <c r="AB285" s="7" t="s">
        <v>208</v>
      </c>
      <c r="AC285" s="7" t="s">
        <v>208</v>
      </c>
      <c r="AD285" t="s">
        <v>208</v>
      </c>
      <c r="AE285" t="s">
        <v>208</v>
      </c>
    </row>
    <row r="286" spans="1:31" x14ac:dyDescent="0.25">
      <c r="A286" t="s">
        <v>500</v>
      </c>
      <c r="B286" t="s">
        <v>488</v>
      </c>
      <c r="C286" t="s">
        <v>208</v>
      </c>
      <c r="D286" t="s">
        <v>208</v>
      </c>
      <c r="E286" t="s">
        <v>208</v>
      </c>
      <c r="F286" t="s">
        <v>208</v>
      </c>
      <c r="G286" t="s">
        <v>208</v>
      </c>
      <c r="H286" t="s">
        <v>208</v>
      </c>
      <c r="I286" s="35">
        <v>1.7000000000000001E-2</v>
      </c>
      <c r="J286" s="36">
        <v>1.2999999999999999E-2</v>
      </c>
      <c r="K286" s="36">
        <v>1.0999999999999999E-2</v>
      </c>
      <c r="L286" s="36">
        <v>1.2E-2</v>
      </c>
      <c r="M286" s="35">
        <v>0.01</v>
      </c>
      <c r="N286" s="35">
        <v>0.01</v>
      </c>
      <c r="R286" t="s">
        <v>1074</v>
      </c>
      <c r="S286" t="s">
        <v>1021</v>
      </c>
      <c r="T286" t="s">
        <v>565</v>
      </c>
      <c r="U286" s="33">
        <v>501360</v>
      </c>
      <c r="V286" s="35">
        <v>0</v>
      </c>
      <c r="W286" s="35">
        <v>2.1000000000000001E-2</v>
      </c>
      <c r="X286" s="35">
        <v>2.1000000000000001E-2</v>
      </c>
      <c r="Y286" s="35">
        <v>2.1000000000000001E-2</v>
      </c>
      <c r="Z286" s="35">
        <v>2.1000000000000001E-2</v>
      </c>
      <c r="AA286" s="36">
        <v>2.1000000000000001E-2</v>
      </c>
      <c r="AB286" s="36">
        <v>2.1000000000000001E-2</v>
      </c>
      <c r="AC286" s="7" t="s">
        <v>208</v>
      </c>
      <c r="AD286" t="s">
        <v>208</v>
      </c>
      <c r="AE286" t="s">
        <v>208</v>
      </c>
    </row>
    <row r="287" spans="1:31" x14ac:dyDescent="0.25">
      <c r="A287" t="s">
        <v>577</v>
      </c>
      <c r="B287" t="s">
        <v>578</v>
      </c>
      <c r="C287" t="s">
        <v>208</v>
      </c>
      <c r="D287" t="s">
        <v>208</v>
      </c>
      <c r="E287" t="s">
        <v>208</v>
      </c>
      <c r="F287" t="s">
        <v>208</v>
      </c>
      <c r="G287" t="s">
        <v>208</v>
      </c>
      <c r="H287" t="s">
        <v>208</v>
      </c>
      <c r="I287" t="s">
        <v>208</v>
      </c>
      <c r="J287" s="7" t="s">
        <v>208</v>
      </c>
      <c r="K287" s="36">
        <v>3.5000000000000003E-2</v>
      </c>
      <c r="L287" s="36">
        <v>3.7999999999999999E-2</v>
      </c>
      <c r="M287" s="35">
        <v>0.04</v>
      </c>
      <c r="N287" s="35">
        <v>4.2000000000000003E-2</v>
      </c>
      <c r="R287" t="s">
        <v>507</v>
      </c>
      <c r="S287" t="s">
        <v>508</v>
      </c>
      <c r="T287" t="s">
        <v>509</v>
      </c>
      <c r="U287" s="33">
        <v>1400000</v>
      </c>
      <c r="V287" s="34">
        <v>0</v>
      </c>
      <c r="W287" s="35">
        <v>5.8000000000000003E-2</v>
      </c>
      <c r="X287" s="35">
        <v>5.8000000000000003E-2</v>
      </c>
      <c r="Y287" s="35">
        <v>5.8000000000000003E-2</v>
      </c>
      <c r="Z287" s="35">
        <v>5.3999999999999999E-2</v>
      </c>
      <c r="AA287" s="7" t="s">
        <v>208</v>
      </c>
      <c r="AB287" s="36">
        <v>4.3999999999999997E-2</v>
      </c>
      <c r="AC287" s="36">
        <v>4.3999999999999997E-2</v>
      </c>
      <c r="AD287" t="s">
        <v>208</v>
      </c>
      <c r="AE287" s="35">
        <v>4.2999999999999997E-2</v>
      </c>
    </row>
    <row r="288" spans="1:31" x14ac:dyDescent="0.25">
      <c r="A288" t="s">
        <v>474</v>
      </c>
      <c r="B288" t="s">
        <v>470</v>
      </c>
      <c r="C288" t="s">
        <v>208</v>
      </c>
      <c r="D288" t="s">
        <v>208</v>
      </c>
      <c r="E288" t="s">
        <v>208</v>
      </c>
      <c r="F288" t="s">
        <v>208</v>
      </c>
      <c r="G288" t="s">
        <v>208</v>
      </c>
      <c r="H288" t="s">
        <v>208</v>
      </c>
      <c r="I288" t="s">
        <v>208</v>
      </c>
      <c r="J288" s="36">
        <v>1.0999999999999999E-2</v>
      </c>
      <c r="K288" s="7" t="s">
        <v>208</v>
      </c>
      <c r="L288" s="7" t="s">
        <v>208</v>
      </c>
      <c r="M288" t="s">
        <v>208</v>
      </c>
      <c r="N288" t="s">
        <v>208</v>
      </c>
      <c r="R288" t="s">
        <v>1287</v>
      </c>
      <c r="S288" t="s">
        <v>1277</v>
      </c>
      <c r="T288" t="s">
        <v>1288</v>
      </c>
      <c r="U288" s="33">
        <v>607820</v>
      </c>
      <c r="V288" s="34">
        <v>0</v>
      </c>
      <c r="W288" s="35">
        <v>1.2E-2</v>
      </c>
      <c r="X288" s="35">
        <v>1.2E-2</v>
      </c>
      <c r="Y288" s="35">
        <v>1.2E-2</v>
      </c>
      <c r="Z288" s="35">
        <v>1.2E-2</v>
      </c>
      <c r="AA288" s="36">
        <v>1.2E-2</v>
      </c>
      <c r="AB288" s="36">
        <v>1.2E-2</v>
      </c>
      <c r="AC288" s="36">
        <v>1.2E-2</v>
      </c>
      <c r="AD288" s="35">
        <v>1.2E-2</v>
      </c>
      <c r="AE288" s="35">
        <v>1.2E-2</v>
      </c>
    </row>
    <row r="289" spans="1:31" x14ac:dyDescent="0.25">
      <c r="A289" t="s">
        <v>386</v>
      </c>
      <c r="B289" t="s">
        <v>470</v>
      </c>
      <c r="C289" t="s">
        <v>208</v>
      </c>
      <c r="D289" t="s">
        <v>208</v>
      </c>
      <c r="E289" t="s">
        <v>208</v>
      </c>
      <c r="F289" t="s">
        <v>208</v>
      </c>
      <c r="G289" t="s">
        <v>208</v>
      </c>
      <c r="H289" t="s">
        <v>208</v>
      </c>
      <c r="I289" t="s">
        <v>208</v>
      </c>
      <c r="J289" s="36">
        <v>1.2999999999999999E-2</v>
      </c>
      <c r="K289" s="7" t="s">
        <v>208</v>
      </c>
      <c r="L289" s="7" t="s">
        <v>208</v>
      </c>
      <c r="M289" t="s">
        <v>208</v>
      </c>
      <c r="N289" t="s">
        <v>208</v>
      </c>
      <c r="R289" t="s">
        <v>855</v>
      </c>
      <c r="S289" t="s">
        <v>856</v>
      </c>
      <c r="T289" t="s">
        <v>857</v>
      </c>
      <c r="U289" s="33">
        <v>2010632</v>
      </c>
      <c r="V289" s="34">
        <v>0</v>
      </c>
      <c r="W289" s="35">
        <v>0.107</v>
      </c>
      <c r="X289" s="35">
        <v>0.107</v>
      </c>
      <c r="Y289" s="35">
        <v>0.107</v>
      </c>
      <c r="Z289" s="35">
        <v>0.107</v>
      </c>
      <c r="AA289" s="36">
        <v>0.107</v>
      </c>
      <c r="AB289" s="36">
        <v>0.107</v>
      </c>
      <c r="AC289" s="36">
        <v>0.106</v>
      </c>
      <c r="AD289" s="35">
        <v>0.10100000000000001</v>
      </c>
      <c r="AE289" s="35">
        <v>0.10100000000000001</v>
      </c>
    </row>
    <row r="290" spans="1:31" x14ac:dyDescent="0.25">
      <c r="A290" t="s">
        <v>580</v>
      </c>
      <c r="B290" t="s">
        <v>488</v>
      </c>
      <c r="C290" t="s">
        <v>208</v>
      </c>
      <c r="D290" t="s">
        <v>208</v>
      </c>
      <c r="E290" t="s">
        <v>255</v>
      </c>
      <c r="F290" t="s">
        <v>208</v>
      </c>
      <c r="G290" s="35">
        <v>3.3000000000000002E-2</v>
      </c>
      <c r="H290" s="35">
        <v>3.5000000000000003E-2</v>
      </c>
      <c r="I290" t="s">
        <v>208</v>
      </c>
      <c r="J290" s="36">
        <v>3.5000000000000003E-2</v>
      </c>
      <c r="K290" s="7" t="s">
        <v>208</v>
      </c>
      <c r="L290" s="36">
        <v>3.5000000000000003E-2</v>
      </c>
      <c r="M290" t="s">
        <v>208</v>
      </c>
      <c r="N290" s="35">
        <v>3.5000000000000003E-2</v>
      </c>
      <c r="R290" s="16" t="s">
        <v>464</v>
      </c>
      <c r="S290" t="s">
        <v>465</v>
      </c>
      <c r="T290" t="s">
        <v>466</v>
      </c>
      <c r="U290" s="33">
        <v>2400100</v>
      </c>
      <c r="V290" s="35">
        <v>0</v>
      </c>
      <c r="W290" s="35">
        <v>1.7999999999999999E-2</v>
      </c>
      <c r="X290" s="35">
        <v>1.7999999999999999E-2</v>
      </c>
      <c r="Y290" s="35">
        <v>1.7000000000000001E-2</v>
      </c>
      <c r="Z290" s="35">
        <v>1.7000000000000001E-2</v>
      </c>
      <c r="AA290" s="35">
        <v>1.7000000000000001E-2</v>
      </c>
      <c r="AB290" s="36">
        <v>1.7000000000000001E-2</v>
      </c>
      <c r="AC290" s="36">
        <v>1.7000000000000001E-2</v>
      </c>
      <c r="AD290" s="36">
        <v>1.7000000000000001E-2</v>
      </c>
      <c r="AE290" s="35">
        <v>1.6E-2</v>
      </c>
    </row>
    <row r="291" spans="1:31" x14ac:dyDescent="0.25">
      <c r="A291" t="s">
        <v>579</v>
      </c>
      <c r="B291" t="s">
        <v>488</v>
      </c>
      <c r="C291" t="s">
        <v>208</v>
      </c>
      <c r="D291" t="s">
        <v>208</v>
      </c>
      <c r="E291" t="s">
        <v>208</v>
      </c>
      <c r="F291" t="s">
        <v>208</v>
      </c>
      <c r="G291" t="s">
        <v>208</v>
      </c>
      <c r="H291" t="s">
        <v>208</v>
      </c>
      <c r="I291" t="s">
        <v>208</v>
      </c>
      <c r="J291" s="7" t="s">
        <v>208</v>
      </c>
      <c r="K291" s="7" t="s">
        <v>208</v>
      </c>
      <c r="L291" s="7" t="s">
        <v>208</v>
      </c>
      <c r="M291" s="35">
        <v>0.01</v>
      </c>
      <c r="N291" s="35">
        <v>0.01</v>
      </c>
      <c r="R291" t="s">
        <v>464</v>
      </c>
      <c r="S291" t="s">
        <v>465</v>
      </c>
      <c r="T291" t="s">
        <v>466</v>
      </c>
      <c r="U291" s="33">
        <v>2400100</v>
      </c>
      <c r="V291" s="35">
        <v>0</v>
      </c>
      <c r="W291" s="35">
        <v>1.7999999999999999E-2</v>
      </c>
      <c r="X291" s="35">
        <v>1.7999999999999999E-2</v>
      </c>
      <c r="Y291" s="35">
        <v>1.7000000000000001E-2</v>
      </c>
      <c r="Z291" s="35">
        <v>1.7000000000000001E-2</v>
      </c>
      <c r="AA291" s="36">
        <v>1.7000000000000001E-2</v>
      </c>
      <c r="AB291" s="36">
        <v>1.7000000000000001E-2</v>
      </c>
      <c r="AC291" s="36">
        <v>1.7000000000000001E-2</v>
      </c>
      <c r="AD291" s="35">
        <v>1.7000000000000001E-2</v>
      </c>
      <c r="AE291" s="35">
        <v>1.6E-2</v>
      </c>
    </row>
    <row r="292" spans="1:31" x14ac:dyDescent="0.25">
      <c r="A292" t="s">
        <v>581</v>
      </c>
      <c r="B292" t="s">
        <v>527</v>
      </c>
      <c r="C292" t="s">
        <v>208</v>
      </c>
      <c r="D292" t="s">
        <v>208</v>
      </c>
      <c r="E292" t="s">
        <v>208</v>
      </c>
      <c r="F292" t="s">
        <v>208</v>
      </c>
      <c r="G292" t="s">
        <v>208</v>
      </c>
      <c r="H292" t="s">
        <v>208</v>
      </c>
      <c r="I292" t="s">
        <v>208</v>
      </c>
      <c r="J292" s="7" t="s">
        <v>208</v>
      </c>
      <c r="K292" s="7" t="s">
        <v>208</v>
      </c>
      <c r="L292" s="7" t="s">
        <v>208</v>
      </c>
      <c r="M292" t="s">
        <v>208</v>
      </c>
      <c r="N292" s="35">
        <v>1.0999999999999999E-2</v>
      </c>
      <c r="R292" t="s">
        <v>888</v>
      </c>
      <c r="S292" t="s">
        <v>869</v>
      </c>
      <c r="T292" t="s">
        <v>889</v>
      </c>
      <c r="U292" s="33">
        <v>380072</v>
      </c>
      <c r="V292" s="35">
        <v>0</v>
      </c>
      <c r="W292" s="35">
        <v>1.7000000000000001E-2</v>
      </c>
      <c r="X292" s="35">
        <v>1.7000000000000001E-2</v>
      </c>
      <c r="Y292" s="35">
        <v>1.7000000000000001E-2</v>
      </c>
      <c r="Z292" s="35">
        <v>1.7000000000000001E-2</v>
      </c>
      <c r="AA292" s="36">
        <v>1.7000000000000001E-2</v>
      </c>
      <c r="AB292" s="36">
        <v>1.7000000000000001E-2</v>
      </c>
      <c r="AC292" s="36">
        <v>1.7000000000000001E-2</v>
      </c>
      <c r="AD292" s="35">
        <v>1.7000000000000001E-2</v>
      </c>
      <c r="AE292" s="35">
        <v>1.7000000000000001E-2</v>
      </c>
    </row>
    <row r="293" spans="1:31" x14ac:dyDescent="0.25">
      <c r="A293" t="s">
        <v>582</v>
      </c>
      <c r="B293" t="s">
        <v>583</v>
      </c>
      <c r="C293" t="s">
        <v>208</v>
      </c>
      <c r="D293" t="s">
        <v>208</v>
      </c>
      <c r="E293" t="s">
        <v>255</v>
      </c>
      <c r="F293" t="s">
        <v>208</v>
      </c>
      <c r="G293" s="35">
        <v>1.9E-2</v>
      </c>
      <c r="H293" s="35">
        <v>1.9E-2</v>
      </c>
      <c r="I293" s="35">
        <v>1.9E-2</v>
      </c>
      <c r="J293" s="36">
        <v>1.9E-2</v>
      </c>
      <c r="K293" s="7" t="s">
        <v>208</v>
      </c>
      <c r="L293" s="7" t="s">
        <v>208</v>
      </c>
      <c r="M293" t="s">
        <v>208</v>
      </c>
      <c r="N293" s="35">
        <v>1.9E-2</v>
      </c>
      <c r="R293" t="s">
        <v>1114</v>
      </c>
      <c r="S293" t="s">
        <v>1021</v>
      </c>
      <c r="T293" t="s">
        <v>1115</v>
      </c>
      <c r="U293" s="33">
        <v>674706</v>
      </c>
      <c r="V293" s="34">
        <v>0</v>
      </c>
      <c r="W293" s="35">
        <v>0.13500000000000001</v>
      </c>
      <c r="X293" s="35">
        <v>0.13500000000000001</v>
      </c>
      <c r="Y293" s="35">
        <v>0.13500000000000001</v>
      </c>
      <c r="Z293" s="35">
        <v>0.13500000000000001</v>
      </c>
      <c r="AA293" s="36">
        <v>0.13500000000000001</v>
      </c>
      <c r="AB293" s="36">
        <v>0.13500000000000001</v>
      </c>
      <c r="AC293" s="7" t="s">
        <v>208</v>
      </c>
      <c r="AD293" t="s">
        <v>208</v>
      </c>
      <c r="AE293" t="s">
        <v>208</v>
      </c>
    </row>
    <row r="294" spans="1:31" x14ac:dyDescent="0.25">
      <c r="A294" t="s">
        <v>576</v>
      </c>
      <c r="B294" t="s">
        <v>470</v>
      </c>
      <c r="C294" t="s">
        <v>208</v>
      </c>
      <c r="D294" t="s">
        <v>208</v>
      </c>
      <c r="E294" t="s">
        <v>208</v>
      </c>
      <c r="F294" t="s">
        <v>208</v>
      </c>
      <c r="G294" t="s">
        <v>208</v>
      </c>
      <c r="H294" t="s">
        <v>208</v>
      </c>
      <c r="I294" t="s">
        <v>208</v>
      </c>
      <c r="J294" s="36">
        <v>5.0999999999999997E-2</v>
      </c>
      <c r="K294" s="7" t="s">
        <v>208</v>
      </c>
      <c r="L294" s="7" t="s">
        <v>208</v>
      </c>
      <c r="M294" s="35">
        <v>0.06</v>
      </c>
      <c r="N294" s="35">
        <v>0.06</v>
      </c>
      <c r="R294" t="s">
        <v>610</v>
      </c>
      <c r="S294" t="s">
        <v>589</v>
      </c>
      <c r="T294" t="s">
        <v>611</v>
      </c>
      <c r="U294" s="33">
        <v>750000</v>
      </c>
      <c r="V294" s="35">
        <v>3.0000000000000001E-3</v>
      </c>
      <c r="W294" s="35">
        <v>1.2999999999999999E-2</v>
      </c>
      <c r="X294" s="35">
        <v>0.01</v>
      </c>
      <c r="Y294" t="s">
        <v>208</v>
      </c>
      <c r="Z294" t="s">
        <v>208</v>
      </c>
      <c r="AA294" s="7" t="s">
        <v>208</v>
      </c>
      <c r="AB294" s="7" t="s">
        <v>208</v>
      </c>
      <c r="AC294" s="7" t="s">
        <v>208</v>
      </c>
      <c r="AD294" t="s">
        <v>208</v>
      </c>
      <c r="AE294" t="s">
        <v>208</v>
      </c>
    </row>
    <row r="295" spans="1:31" x14ac:dyDescent="0.25">
      <c r="A295" t="s">
        <v>517</v>
      </c>
      <c r="B295" t="s">
        <v>527</v>
      </c>
      <c r="C295" t="s">
        <v>208</v>
      </c>
      <c r="D295" t="s">
        <v>208</v>
      </c>
      <c r="E295" t="s">
        <v>208</v>
      </c>
      <c r="F295" t="s">
        <v>208</v>
      </c>
      <c r="G295" t="s">
        <v>208</v>
      </c>
      <c r="H295" t="s">
        <v>208</v>
      </c>
      <c r="I295" s="35">
        <v>1.2E-2</v>
      </c>
      <c r="J295" s="36">
        <v>1.2E-2</v>
      </c>
      <c r="K295" s="36">
        <v>1.2E-2</v>
      </c>
      <c r="L295" s="36">
        <v>1.2E-2</v>
      </c>
      <c r="M295" s="35">
        <v>1.2E-2</v>
      </c>
      <c r="N295" s="35">
        <v>1.2E-2</v>
      </c>
      <c r="R295" t="s">
        <v>353</v>
      </c>
      <c r="S295" t="s">
        <v>354</v>
      </c>
      <c r="T295" t="s">
        <v>208</v>
      </c>
      <c r="U295" t="s">
        <v>208</v>
      </c>
      <c r="V295" t="s">
        <v>255</v>
      </c>
      <c r="W295" t="s">
        <v>208</v>
      </c>
      <c r="X295" s="35">
        <v>5.2999999999999999E-2</v>
      </c>
      <c r="Y295" s="35">
        <v>5.2999999999999999E-2</v>
      </c>
      <c r="Z295" s="35">
        <v>5.2999999999999999E-2</v>
      </c>
      <c r="AA295" s="36">
        <v>5.2999999999999999E-2</v>
      </c>
      <c r="AB295" s="36">
        <v>5.2999999999999999E-2</v>
      </c>
      <c r="AC295" s="36">
        <v>5.2999999999999999E-2</v>
      </c>
      <c r="AD295" s="35">
        <v>5.5E-2</v>
      </c>
      <c r="AE295" s="35">
        <v>5.5E-2</v>
      </c>
    </row>
    <row r="296" spans="1:31" x14ac:dyDescent="0.25">
      <c r="A296" t="s">
        <v>585</v>
      </c>
      <c r="B296" t="s">
        <v>470</v>
      </c>
      <c r="C296" t="s">
        <v>208</v>
      </c>
      <c r="D296" t="s">
        <v>208</v>
      </c>
      <c r="E296" t="s">
        <v>208</v>
      </c>
      <c r="F296" t="s">
        <v>208</v>
      </c>
      <c r="G296" t="s">
        <v>208</v>
      </c>
      <c r="H296" s="35">
        <v>1.0999999999999999E-2</v>
      </c>
      <c r="I296" s="35">
        <v>1.0999999999999999E-2</v>
      </c>
      <c r="J296" s="36">
        <v>1.0999999999999999E-2</v>
      </c>
      <c r="K296" s="36">
        <v>1.0999999999999999E-2</v>
      </c>
      <c r="L296" s="7" t="s">
        <v>208</v>
      </c>
      <c r="M296" t="s">
        <v>208</v>
      </c>
      <c r="N296" t="s">
        <v>208</v>
      </c>
      <c r="R296" t="s">
        <v>353</v>
      </c>
      <c r="S296" t="s">
        <v>412</v>
      </c>
      <c r="T296" t="s">
        <v>426</v>
      </c>
      <c r="U296" s="33">
        <v>373500</v>
      </c>
      <c r="V296" s="35">
        <v>2E-3</v>
      </c>
      <c r="W296" s="35">
        <v>2.5999999999999999E-2</v>
      </c>
      <c r="X296" s="35">
        <v>2.3E-2</v>
      </c>
      <c r="Y296" s="35">
        <v>1.7000000000000001E-2</v>
      </c>
      <c r="Z296" t="s">
        <v>208</v>
      </c>
      <c r="AA296" s="7" t="s">
        <v>208</v>
      </c>
      <c r="AB296" s="7" t="s">
        <v>208</v>
      </c>
      <c r="AC296" s="7" t="s">
        <v>208</v>
      </c>
      <c r="AD296" t="s">
        <v>208</v>
      </c>
      <c r="AE296" t="s">
        <v>208</v>
      </c>
    </row>
    <row r="297" spans="1:31" x14ac:dyDescent="0.25">
      <c r="A297" t="s">
        <v>490</v>
      </c>
      <c r="B297" t="s">
        <v>548</v>
      </c>
      <c r="C297" t="s">
        <v>208</v>
      </c>
      <c r="D297" t="s">
        <v>208</v>
      </c>
      <c r="E297" t="s">
        <v>208</v>
      </c>
      <c r="F297" t="s">
        <v>208</v>
      </c>
      <c r="G297" t="s">
        <v>208</v>
      </c>
      <c r="H297" t="s">
        <v>208</v>
      </c>
      <c r="I297" t="s">
        <v>208</v>
      </c>
      <c r="J297" s="7" t="s">
        <v>208</v>
      </c>
      <c r="K297" s="7" t="s">
        <v>208</v>
      </c>
      <c r="L297" s="7" t="s">
        <v>208</v>
      </c>
      <c r="M297" s="35">
        <v>3.1E-2</v>
      </c>
      <c r="N297" s="35">
        <v>3.1E-2</v>
      </c>
      <c r="R297" t="s">
        <v>353</v>
      </c>
      <c r="S297" t="s">
        <v>501</v>
      </c>
      <c r="T297" t="s">
        <v>332</v>
      </c>
      <c r="U297" s="33">
        <v>232794</v>
      </c>
      <c r="V297" s="35">
        <v>2E-3</v>
      </c>
      <c r="W297" s="35">
        <v>1.6E-2</v>
      </c>
      <c r="X297" s="35">
        <v>1.4E-2</v>
      </c>
      <c r="Y297" s="35">
        <v>1.4E-2</v>
      </c>
      <c r="Z297" s="35">
        <v>1.4E-2</v>
      </c>
      <c r="AA297" s="36">
        <v>1.4E-2</v>
      </c>
      <c r="AB297" s="36">
        <v>1.4999999999999999E-2</v>
      </c>
      <c r="AC297" s="36">
        <v>1.4999999999999999E-2</v>
      </c>
      <c r="AD297" s="35">
        <v>1.7000000000000001E-2</v>
      </c>
      <c r="AE297" s="35">
        <v>1.7000000000000001E-2</v>
      </c>
    </row>
    <row r="298" spans="1:31" s="2" customFormat="1" x14ac:dyDescent="0.25">
      <c r="J298" s="38"/>
      <c r="K298" s="38"/>
      <c r="L298" s="38"/>
      <c r="R298" t="s">
        <v>353</v>
      </c>
      <c r="S298" t="s">
        <v>488</v>
      </c>
      <c r="T298" t="s">
        <v>208</v>
      </c>
      <c r="U298" t="s">
        <v>208</v>
      </c>
      <c r="V298" t="s">
        <v>208</v>
      </c>
      <c r="W298" t="s">
        <v>208</v>
      </c>
      <c r="X298" t="s">
        <v>208</v>
      </c>
      <c r="Y298" s="35">
        <v>1.4E-2</v>
      </c>
      <c r="Z298" s="35">
        <v>1.4E-2</v>
      </c>
      <c r="AA298" s="36">
        <v>1.4E-2</v>
      </c>
      <c r="AB298" s="36">
        <v>1.4999999999999999E-2</v>
      </c>
      <c r="AC298" s="36">
        <v>1.4999999999999999E-2</v>
      </c>
      <c r="AD298" s="35">
        <v>1.7000000000000001E-2</v>
      </c>
      <c r="AE298" s="35">
        <v>1.7000000000000001E-2</v>
      </c>
    </row>
    <row r="299" spans="1:31" x14ac:dyDescent="0.25">
      <c r="A299" s="16" t="s">
        <v>687</v>
      </c>
      <c r="B299" t="s">
        <v>688</v>
      </c>
      <c r="C299" t="s">
        <v>689</v>
      </c>
      <c r="D299" s="33">
        <v>994873</v>
      </c>
      <c r="E299" s="34">
        <v>0.01</v>
      </c>
      <c r="F299" s="35">
        <v>9.2999999999999999E-2</v>
      </c>
      <c r="G299" s="35">
        <v>8.3000000000000004E-2</v>
      </c>
      <c r="H299" s="35">
        <v>8.3000000000000004E-2</v>
      </c>
      <c r="I299" s="35">
        <v>8.3000000000000004E-2</v>
      </c>
      <c r="J299" s="35">
        <v>8.3000000000000004E-2</v>
      </c>
      <c r="K299" s="36">
        <v>8.3000000000000004E-2</v>
      </c>
      <c r="L299" s="36">
        <v>8.3000000000000004E-2</v>
      </c>
      <c r="M299" s="36">
        <v>8.3000000000000004E-2</v>
      </c>
      <c r="N299" s="35">
        <v>8.3000000000000004E-2</v>
      </c>
      <c r="R299" t="s">
        <v>353</v>
      </c>
      <c r="S299" t="s">
        <v>1435</v>
      </c>
      <c r="T299" t="s">
        <v>208</v>
      </c>
      <c r="U299" t="s">
        <v>208</v>
      </c>
      <c r="V299" t="s">
        <v>208</v>
      </c>
      <c r="W299" t="s">
        <v>208</v>
      </c>
      <c r="X299" t="s">
        <v>208</v>
      </c>
      <c r="Y299" t="s">
        <v>208</v>
      </c>
      <c r="Z299" t="s">
        <v>208</v>
      </c>
      <c r="AA299" s="7" t="s">
        <v>208</v>
      </c>
      <c r="AB299" s="7" t="s">
        <v>208</v>
      </c>
      <c r="AC299" s="7" t="s">
        <v>208</v>
      </c>
      <c r="AD299" t="s">
        <v>208</v>
      </c>
      <c r="AE299" s="35">
        <v>1.0999999999999999E-2</v>
      </c>
    </row>
    <row r="300" spans="1:31" x14ac:dyDescent="0.25">
      <c r="A300" t="s">
        <v>690</v>
      </c>
      <c r="B300" t="s">
        <v>691</v>
      </c>
      <c r="C300" t="s">
        <v>692</v>
      </c>
      <c r="D300" s="33">
        <v>5360000</v>
      </c>
      <c r="E300" s="34">
        <v>0</v>
      </c>
      <c r="F300" s="35">
        <v>1.7000000000000001E-2</v>
      </c>
      <c r="G300" s="35">
        <v>1.7000000000000001E-2</v>
      </c>
      <c r="H300" s="35">
        <v>1.7000000000000001E-2</v>
      </c>
      <c r="I300" s="35">
        <v>1.7000000000000001E-2</v>
      </c>
      <c r="J300" s="36">
        <v>1.7000000000000001E-2</v>
      </c>
      <c r="K300" s="36">
        <v>1.7000000000000001E-2</v>
      </c>
      <c r="L300" s="36">
        <v>1.7000000000000001E-2</v>
      </c>
      <c r="M300" s="35">
        <v>1.7000000000000001E-2</v>
      </c>
      <c r="N300" s="35">
        <v>1.7000000000000001E-2</v>
      </c>
      <c r="R300" t="s">
        <v>1180</v>
      </c>
      <c r="S300" t="s">
        <v>1021</v>
      </c>
      <c r="T300" t="s">
        <v>1181</v>
      </c>
      <c r="U300" s="33">
        <v>50000</v>
      </c>
      <c r="V300" s="34">
        <v>0</v>
      </c>
      <c r="W300" s="35">
        <v>1.7000000000000001E-2</v>
      </c>
      <c r="X300" s="35">
        <v>1.7000000000000001E-2</v>
      </c>
      <c r="Y300" s="35">
        <v>1.7000000000000001E-2</v>
      </c>
      <c r="Z300" s="35">
        <v>1.7000000000000001E-2</v>
      </c>
      <c r="AA300" s="36">
        <v>1.7000000000000001E-2</v>
      </c>
      <c r="AB300" s="36">
        <v>1.7000000000000001E-2</v>
      </c>
      <c r="AC300" s="36">
        <v>1.7000000000000001E-2</v>
      </c>
      <c r="AD300" s="35">
        <v>1.7000000000000001E-2</v>
      </c>
      <c r="AE300" s="35">
        <v>1.7000000000000001E-2</v>
      </c>
    </row>
    <row r="301" spans="1:31" x14ac:dyDescent="0.25">
      <c r="A301" t="s">
        <v>693</v>
      </c>
      <c r="B301" t="s">
        <v>694</v>
      </c>
      <c r="C301" t="s">
        <v>695</v>
      </c>
      <c r="D301" s="33">
        <v>2079531</v>
      </c>
      <c r="E301" s="34">
        <v>0</v>
      </c>
      <c r="F301" s="35">
        <v>1.2E-2</v>
      </c>
      <c r="G301" s="35">
        <v>1.2E-2</v>
      </c>
      <c r="H301" s="35">
        <v>1.2E-2</v>
      </c>
      <c r="I301" s="35">
        <v>1.2E-2</v>
      </c>
      <c r="J301" s="36">
        <v>1.2E-2</v>
      </c>
      <c r="K301" s="36">
        <v>1.2E-2</v>
      </c>
      <c r="L301" s="36">
        <v>1.2E-2</v>
      </c>
      <c r="M301" s="35">
        <v>1.2E-2</v>
      </c>
      <c r="N301" s="35">
        <v>1.2E-2</v>
      </c>
      <c r="R301" t="s">
        <v>1294</v>
      </c>
      <c r="S301" t="s">
        <v>1295</v>
      </c>
      <c r="T301" t="s">
        <v>1296</v>
      </c>
      <c r="U301" s="33">
        <v>4000020</v>
      </c>
      <c r="V301" s="34">
        <v>0</v>
      </c>
      <c r="W301" s="35">
        <v>2.3E-2</v>
      </c>
      <c r="X301" s="35">
        <v>2.3E-2</v>
      </c>
      <c r="Y301" s="35">
        <v>2.3E-2</v>
      </c>
      <c r="Z301" s="35">
        <v>2.3E-2</v>
      </c>
      <c r="AA301" s="36">
        <v>2.3E-2</v>
      </c>
      <c r="AB301" s="36">
        <v>2.3E-2</v>
      </c>
      <c r="AC301" s="36">
        <v>2.3E-2</v>
      </c>
      <c r="AD301" s="35">
        <v>2.3E-2</v>
      </c>
      <c r="AE301" s="35">
        <v>2.3E-2</v>
      </c>
    </row>
    <row r="302" spans="1:31" x14ac:dyDescent="0.25">
      <c r="A302" t="s">
        <v>696</v>
      </c>
      <c r="B302" t="s">
        <v>694</v>
      </c>
      <c r="C302" t="s">
        <v>697</v>
      </c>
      <c r="D302" s="33">
        <v>325000</v>
      </c>
      <c r="E302" s="34">
        <v>0</v>
      </c>
      <c r="F302" s="35">
        <v>2.5999999999999999E-2</v>
      </c>
      <c r="G302" s="35">
        <v>2.5999999999999999E-2</v>
      </c>
      <c r="H302" t="s">
        <v>208</v>
      </c>
      <c r="I302" t="s">
        <v>208</v>
      </c>
      <c r="J302" s="7" t="s">
        <v>208</v>
      </c>
      <c r="K302" s="7" t="s">
        <v>208</v>
      </c>
      <c r="L302" s="7" t="s">
        <v>208</v>
      </c>
      <c r="M302" t="s">
        <v>208</v>
      </c>
      <c r="N302" t="s">
        <v>208</v>
      </c>
      <c r="R302" t="s">
        <v>575</v>
      </c>
      <c r="S302" t="s">
        <v>518</v>
      </c>
      <c r="T302" t="s">
        <v>208</v>
      </c>
      <c r="U302" t="s">
        <v>208</v>
      </c>
      <c r="V302" t="s">
        <v>208</v>
      </c>
      <c r="W302" t="s">
        <v>208</v>
      </c>
      <c r="X302" t="s">
        <v>208</v>
      </c>
      <c r="Y302" s="35">
        <v>2.5999999999999999E-2</v>
      </c>
      <c r="Z302" s="35">
        <v>0.02</v>
      </c>
      <c r="AA302" s="7" t="s">
        <v>208</v>
      </c>
      <c r="AB302" s="7" t="s">
        <v>208</v>
      </c>
      <c r="AC302" s="7" t="s">
        <v>208</v>
      </c>
      <c r="AD302" s="35">
        <v>0.02</v>
      </c>
      <c r="AE302" s="35">
        <v>1.4999999999999999E-2</v>
      </c>
    </row>
    <row r="303" spans="1:31" x14ac:dyDescent="0.25">
      <c r="A303" t="s">
        <v>674</v>
      </c>
      <c r="B303" t="s">
        <v>698</v>
      </c>
      <c r="C303" t="s">
        <v>699</v>
      </c>
      <c r="D303" s="33">
        <v>405124</v>
      </c>
      <c r="E303" s="35">
        <v>-2E-3</v>
      </c>
      <c r="F303" s="35">
        <v>1.6E-2</v>
      </c>
      <c r="G303" s="35">
        <v>1.7999999999999999E-2</v>
      </c>
      <c r="H303" s="35">
        <v>1.7999999999999999E-2</v>
      </c>
      <c r="I303" s="35">
        <v>1.7999999999999999E-2</v>
      </c>
      <c r="J303" s="36">
        <v>1.7999999999999999E-2</v>
      </c>
      <c r="K303" s="36">
        <v>1.7999999999999999E-2</v>
      </c>
      <c r="L303" s="36">
        <v>1.7999999999999999E-2</v>
      </c>
      <c r="M303" s="35">
        <v>1.9E-2</v>
      </c>
      <c r="N303" s="35">
        <v>1.9E-2</v>
      </c>
      <c r="R303" t="s">
        <v>575</v>
      </c>
      <c r="S303" t="s">
        <v>527</v>
      </c>
      <c r="T303" t="s">
        <v>208</v>
      </c>
      <c r="U303" t="s">
        <v>208</v>
      </c>
      <c r="V303" t="s">
        <v>208</v>
      </c>
      <c r="W303" t="s">
        <v>208</v>
      </c>
      <c r="X303" t="s">
        <v>208</v>
      </c>
      <c r="Y303" t="s">
        <v>208</v>
      </c>
      <c r="Z303" s="35">
        <v>0.02</v>
      </c>
      <c r="AA303" s="7" t="s">
        <v>208</v>
      </c>
      <c r="AB303" s="7" t="s">
        <v>208</v>
      </c>
      <c r="AC303" s="7" t="s">
        <v>208</v>
      </c>
      <c r="AD303" s="35">
        <v>0.02</v>
      </c>
      <c r="AE303" s="35">
        <v>1.4999999999999999E-2</v>
      </c>
    </row>
    <row r="304" spans="1:31" x14ac:dyDescent="0.25">
      <c r="A304" t="s">
        <v>700</v>
      </c>
      <c r="B304" t="s">
        <v>701</v>
      </c>
      <c r="C304" t="s">
        <v>702</v>
      </c>
      <c r="D304" s="33">
        <v>67900</v>
      </c>
      <c r="E304" s="34">
        <v>0</v>
      </c>
      <c r="F304" s="35">
        <v>0.01</v>
      </c>
      <c r="G304" s="35">
        <v>0.01</v>
      </c>
      <c r="H304" s="35">
        <v>0.01</v>
      </c>
      <c r="I304" s="35">
        <v>0.01</v>
      </c>
      <c r="J304" s="36">
        <v>0.01</v>
      </c>
      <c r="K304" s="36">
        <v>0.01</v>
      </c>
      <c r="L304" s="36">
        <v>0.01</v>
      </c>
      <c r="M304" s="35">
        <v>0.01</v>
      </c>
      <c r="N304" s="35">
        <v>0.01</v>
      </c>
      <c r="R304" t="s">
        <v>989</v>
      </c>
      <c r="S304" t="s">
        <v>990</v>
      </c>
      <c r="T304" t="s">
        <v>991</v>
      </c>
      <c r="U304" s="33">
        <v>9260000</v>
      </c>
      <c r="V304" s="34">
        <v>0</v>
      </c>
      <c r="W304" s="35">
        <v>2.3E-2</v>
      </c>
      <c r="X304" s="35">
        <v>2.3E-2</v>
      </c>
      <c r="Y304" s="35">
        <v>2.3E-2</v>
      </c>
      <c r="Z304" s="35">
        <v>2.3E-2</v>
      </c>
      <c r="AA304" s="7" t="s">
        <v>208</v>
      </c>
      <c r="AB304" s="36">
        <v>1.9E-2</v>
      </c>
      <c r="AC304" s="36">
        <v>1.9E-2</v>
      </c>
      <c r="AD304" s="35">
        <v>1.9E-2</v>
      </c>
      <c r="AE304" s="35">
        <v>1.9E-2</v>
      </c>
    </row>
    <row r="305" spans="1:31" x14ac:dyDescent="0.25">
      <c r="A305" t="s">
        <v>703</v>
      </c>
      <c r="B305" t="s">
        <v>704</v>
      </c>
      <c r="C305" t="s">
        <v>705</v>
      </c>
      <c r="D305" s="33">
        <v>760500</v>
      </c>
      <c r="E305" s="34">
        <v>0</v>
      </c>
      <c r="F305" s="35">
        <v>1.4E-2</v>
      </c>
      <c r="G305" s="35">
        <v>1.4E-2</v>
      </c>
      <c r="H305" s="35">
        <v>1.4E-2</v>
      </c>
      <c r="I305" s="35">
        <v>1.4E-2</v>
      </c>
      <c r="J305" s="36">
        <v>1.4E-2</v>
      </c>
      <c r="K305" s="36">
        <v>1.4E-2</v>
      </c>
      <c r="L305" s="36">
        <v>1.4E-2</v>
      </c>
      <c r="M305" s="35">
        <v>1.4E-2</v>
      </c>
      <c r="N305" s="35">
        <v>1.4E-2</v>
      </c>
      <c r="R305" t="s">
        <v>1046</v>
      </c>
      <c r="S305" t="s">
        <v>1027</v>
      </c>
      <c r="T305" t="s">
        <v>886</v>
      </c>
      <c r="U305" s="33">
        <v>348960</v>
      </c>
      <c r="V305" s="34">
        <v>0</v>
      </c>
      <c r="W305" s="35">
        <v>3.1E-2</v>
      </c>
      <c r="X305" s="35">
        <v>3.1E-2</v>
      </c>
      <c r="Y305" s="35">
        <v>3.1E-2</v>
      </c>
      <c r="Z305" s="35">
        <v>3.1E-2</v>
      </c>
      <c r="AA305" s="36">
        <v>3.1E-2</v>
      </c>
      <c r="AB305" s="36">
        <v>3.1E-2</v>
      </c>
      <c r="AC305" s="7" t="s">
        <v>208</v>
      </c>
      <c r="AD305" t="s">
        <v>208</v>
      </c>
      <c r="AE305" t="s">
        <v>208</v>
      </c>
    </row>
    <row r="306" spans="1:31" x14ac:dyDescent="0.25">
      <c r="A306" t="s">
        <v>679</v>
      </c>
      <c r="B306" t="s">
        <v>706</v>
      </c>
      <c r="C306" t="s">
        <v>208</v>
      </c>
      <c r="D306" s="33">
        <v>22100</v>
      </c>
      <c r="E306" s="34">
        <v>0</v>
      </c>
      <c r="F306" s="35">
        <v>8.7999999999999995E-2</v>
      </c>
      <c r="G306" s="35">
        <v>8.7999999999999995E-2</v>
      </c>
      <c r="H306" s="35">
        <v>8.7999999999999995E-2</v>
      </c>
      <c r="I306" s="35">
        <v>8.7999999999999995E-2</v>
      </c>
      <c r="J306" s="36">
        <v>8.7999999999999995E-2</v>
      </c>
      <c r="K306" s="36">
        <v>8.7999999999999995E-2</v>
      </c>
      <c r="L306" s="36">
        <v>8.7999999999999995E-2</v>
      </c>
      <c r="M306" s="35">
        <v>8.7999999999999995E-2</v>
      </c>
      <c r="N306" s="35">
        <v>8.7999999999999995E-2</v>
      </c>
      <c r="R306" t="s">
        <v>772</v>
      </c>
      <c r="S306" t="s">
        <v>713</v>
      </c>
      <c r="T306" t="s">
        <v>208</v>
      </c>
      <c r="U306" t="s">
        <v>208</v>
      </c>
      <c r="V306" t="s">
        <v>208</v>
      </c>
      <c r="W306" t="s">
        <v>208</v>
      </c>
      <c r="X306" t="s">
        <v>208</v>
      </c>
      <c r="Y306" t="s">
        <v>208</v>
      </c>
      <c r="Z306" t="s">
        <v>208</v>
      </c>
      <c r="AA306" s="7" t="s">
        <v>208</v>
      </c>
      <c r="AB306" s="36">
        <v>1.6E-2</v>
      </c>
      <c r="AC306" s="36">
        <v>1.6E-2</v>
      </c>
      <c r="AD306" s="35">
        <v>1.6E-2</v>
      </c>
      <c r="AE306" s="35">
        <v>1.6E-2</v>
      </c>
    </row>
    <row r="307" spans="1:31" x14ac:dyDescent="0.25">
      <c r="A307" t="s">
        <v>707</v>
      </c>
      <c r="B307" t="s">
        <v>708</v>
      </c>
      <c r="C307" t="s">
        <v>208</v>
      </c>
      <c r="D307" t="s">
        <v>208</v>
      </c>
      <c r="E307" t="s">
        <v>208</v>
      </c>
      <c r="F307" t="s">
        <v>208</v>
      </c>
      <c r="G307" t="s">
        <v>208</v>
      </c>
      <c r="H307" s="35">
        <v>2.1000000000000001E-2</v>
      </c>
      <c r="I307" t="s">
        <v>208</v>
      </c>
      <c r="J307" s="36">
        <v>2.1000000000000001E-2</v>
      </c>
      <c r="K307" s="7" t="s">
        <v>208</v>
      </c>
      <c r="L307" s="36">
        <v>2.1000000000000001E-2</v>
      </c>
      <c r="M307" t="s">
        <v>208</v>
      </c>
      <c r="N307" t="s">
        <v>208</v>
      </c>
      <c r="R307" t="s">
        <v>563</v>
      </c>
      <c r="S307" t="s">
        <v>564</v>
      </c>
      <c r="T307" t="s">
        <v>565</v>
      </c>
      <c r="U307" s="33">
        <v>1024000</v>
      </c>
      <c r="V307" t="s">
        <v>288</v>
      </c>
      <c r="W307" s="35">
        <v>8.7999999999999995E-2</v>
      </c>
      <c r="X307" t="s">
        <v>208</v>
      </c>
      <c r="Y307" s="35">
        <v>8.7999999999999995E-2</v>
      </c>
      <c r="Z307" t="s">
        <v>208</v>
      </c>
      <c r="AA307" s="36">
        <v>8.7999999999999995E-2</v>
      </c>
      <c r="AB307" s="7" t="s">
        <v>208</v>
      </c>
      <c r="AC307" s="36">
        <v>8.7999999999999995E-2</v>
      </c>
      <c r="AD307" t="s">
        <v>208</v>
      </c>
      <c r="AE307" s="35">
        <v>8.7999999999999995E-2</v>
      </c>
    </row>
    <row r="308" spans="1:31" x14ac:dyDescent="0.25">
      <c r="A308" t="s">
        <v>709</v>
      </c>
      <c r="B308" t="s">
        <v>710</v>
      </c>
      <c r="C308" t="s">
        <v>208</v>
      </c>
      <c r="D308" t="s">
        <v>208</v>
      </c>
      <c r="E308" t="s">
        <v>208</v>
      </c>
      <c r="F308" t="s">
        <v>208</v>
      </c>
      <c r="G308" t="s">
        <v>208</v>
      </c>
      <c r="H308" s="35">
        <v>7.1999999999999995E-2</v>
      </c>
      <c r="I308" s="35">
        <v>7.1999999999999995E-2</v>
      </c>
      <c r="J308" s="36">
        <v>7.1999999999999995E-2</v>
      </c>
      <c r="K308" s="36">
        <v>7.1999999999999995E-2</v>
      </c>
      <c r="L308" s="36">
        <v>7.1999999999999995E-2</v>
      </c>
      <c r="M308" s="35">
        <v>7.1999999999999995E-2</v>
      </c>
      <c r="N308" s="35">
        <v>7.1999999999999995E-2</v>
      </c>
      <c r="R308" t="s">
        <v>587</v>
      </c>
      <c r="S308" t="s">
        <v>470</v>
      </c>
      <c r="T308" t="s">
        <v>208</v>
      </c>
      <c r="U308" t="s">
        <v>208</v>
      </c>
      <c r="V308" t="s">
        <v>208</v>
      </c>
      <c r="W308" t="s">
        <v>208</v>
      </c>
      <c r="X308" t="s">
        <v>208</v>
      </c>
      <c r="Y308" t="s">
        <v>208</v>
      </c>
      <c r="Z308" t="s">
        <v>208</v>
      </c>
      <c r="AA308" s="36">
        <v>8.3000000000000004E-2</v>
      </c>
      <c r="AB308" s="7" t="s">
        <v>208</v>
      </c>
      <c r="AC308" s="36">
        <v>8.3000000000000004E-2</v>
      </c>
      <c r="AD308" t="s">
        <v>208</v>
      </c>
      <c r="AE308" s="35">
        <v>8.3000000000000004E-2</v>
      </c>
    </row>
    <row r="309" spans="1:31" x14ac:dyDescent="0.25">
      <c r="A309" t="s">
        <v>711</v>
      </c>
      <c r="B309" t="s">
        <v>694</v>
      </c>
      <c r="C309" t="s">
        <v>208</v>
      </c>
      <c r="D309" t="s">
        <v>208</v>
      </c>
      <c r="E309" t="s">
        <v>208</v>
      </c>
      <c r="F309" t="s">
        <v>208</v>
      </c>
      <c r="G309" t="s">
        <v>208</v>
      </c>
      <c r="H309" s="35">
        <v>0.01</v>
      </c>
      <c r="I309" s="35">
        <v>0.01</v>
      </c>
      <c r="J309" s="36">
        <v>0.01</v>
      </c>
      <c r="K309" s="7" t="s">
        <v>208</v>
      </c>
      <c r="L309" s="7" t="s">
        <v>208</v>
      </c>
      <c r="M309" t="s">
        <v>208</v>
      </c>
      <c r="N309" t="s">
        <v>208</v>
      </c>
      <c r="R309" t="s">
        <v>587</v>
      </c>
      <c r="S309" t="s">
        <v>470</v>
      </c>
      <c r="T309" t="s">
        <v>208</v>
      </c>
      <c r="U309" t="s">
        <v>208</v>
      </c>
      <c r="V309" t="s">
        <v>208</v>
      </c>
      <c r="W309" t="s">
        <v>208</v>
      </c>
      <c r="X309" t="s">
        <v>208</v>
      </c>
      <c r="Y309" t="s">
        <v>208</v>
      </c>
      <c r="Z309" t="s">
        <v>208</v>
      </c>
      <c r="AA309" s="36">
        <v>8.3000000000000004E-2</v>
      </c>
      <c r="AB309" s="7" t="s">
        <v>208</v>
      </c>
      <c r="AC309" s="36">
        <v>8.3000000000000004E-2</v>
      </c>
      <c r="AD309" t="s">
        <v>208</v>
      </c>
      <c r="AE309" s="35">
        <v>8.3000000000000004E-2</v>
      </c>
    </row>
    <row r="310" spans="1:31" s="2" customFormat="1" x14ac:dyDescent="0.25">
      <c r="J310" s="38"/>
      <c r="K310" s="38"/>
      <c r="L310" s="38"/>
      <c r="R310" t="s">
        <v>956</v>
      </c>
      <c r="S310" t="s">
        <v>945</v>
      </c>
      <c r="T310" t="s">
        <v>753</v>
      </c>
      <c r="U310" s="33">
        <v>502603</v>
      </c>
      <c r="V310" s="35">
        <v>0</v>
      </c>
      <c r="W310" s="35">
        <v>1.7000000000000001E-2</v>
      </c>
      <c r="X310" s="35">
        <v>1.7000000000000001E-2</v>
      </c>
      <c r="Y310" s="35">
        <v>1.7000000000000001E-2</v>
      </c>
      <c r="Z310" s="35">
        <v>1.7000000000000001E-2</v>
      </c>
      <c r="AA310" s="36">
        <v>1.7000000000000001E-2</v>
      </c>
      <c r="AB310" s="36">
        <v>1.7000000000000001E-2</v>
      </c>
      <c r="AC310" s="36">
        <v>1.7000000000000001E-2</v>
      </c>
      <c r="AD310" s="35">
        <v>1.7000000000000001E-2</v>
      </c>
      <c r="AE310" s="35">
        <v>1.7000000000000001E-2</v>
      </c>
    </row>
    <row r="311" spans="1:31" x14ac:dyDescent="0.25">
      <c r="A311" s="16" t="s">
        <v>712</v>
      </c>
      <c r="B311" t="s">
        <v>713</v>
      </c>
      <c r="C311" t="s">
        <v>714</v>
      </c>
      <c r="D311" s="33">
        <v>5870000</v>
      </c>
      <c r="E311" s="35">
        <v>0</v>
      </c>
      <c r="F311" s="35">
        <v>8.7999999999999995E-2</v>
      </c>
      <c r="G311" s="35">
        <v>8.7999999999999995E-2</v>
      </c>
      <c r="H311" s="35">
        <v>8.7999999999999995E-2</v>
      </c>
      <c r="I311" s="35">
        <v>8.7999999999999995E-2</v>
      </c>
      <c r="J311" s="35">
        <v>9.0999999999999998E-2</v>
      </c>
      <c r="K311" s="36">
        <v>0.105</v>
      </c>
      <c r="L311" s="36">
        <v>0.105</v>
      </c>
      <c r="M311" s="36">
        <v>0.105</v>
      </c>
      <c r="N311" s="35">
        <v>0.105</v>
      </c>
      <c r="R311" s="16" t="s">
        <v>944</v>
      </c>
      <c r="S311" t="s">
        <v>945</v>
      </c>
      <c r="T311" t="s">
        <v>946</v>
      </c>
      <c r="U311" s="33">
        <v>1947740</v>
      </c>
      <c r="V311" s="35">
        <v>-5.0000000000000001E-3</v>
      </c>
      <c r="W311" s="35">
        <v>4.4999999999999998E-2</v>
      </c>
      <c r="X311" s="35">
        <v>4.9000000000000002E-2</v>
      </c>
      <c r="Y311" s="35">
        <v>4.7E-2</v>
      </c>
      <c r="Z311" s="35">
        <v>4.4999999999999998E-2</v>
      </c>
      <c r="AA311" s="35">
        <v>4.4999999999999998E-2</v>
      </c>
      <c r="AB311" s="36">
        <v>4.3999999999999997E-2</v>
      </c>
      <c r="AC311" s="36">
        <v>0.04</v>
      </c>
      <c r="AD311" s="36">
        <v>3.9E-2</v>
      </c>
      <c r="AE311" s="35">
        <v>4.1000000000000002E-2</v>
      </c>
    </row>
    <row r="312" spans="1:31" x14ac:dyDescent="0.25">
      <c r="A312" t="s">
        <v>715</v>
      </c>
      <c r="B312" t="s">
        <v>716</v>
      </c>
      <c r="C312" t="s">
        <v>717</v>
      </c>
      <c r="D312" s="33">
        <v>6565000</v>
      </c>
      <c r="E312" s="35">
        <v>1E-3</v>
      </c>
      <c r="F312" s="35">
        <v>2.8000000000000001E-2</v>
      </c>
      <c r="G312" s="35">
        <v>2.7E-2</v>
      </c>
      <c r="H312" s="35">
        <v>2.7E-2</v>
      </c>
      <c r="I312" s="35">
        <v>2.8000000000000001E-2</v>
      </c>
      <c r="J312" s="36">
        <v>2.8000000000000001E-2</v>
      </c>
      <c r="K312" s="36">
        <v>4.3999999999999997E-2</v>
      </c>
      <c r="L312" s="36">
        <v>4.3999999999999997E-2</v>
      </c>
      <c r="M312" s="35">
        <v>4.2999999999999997E-2</v>
      </c>
      <c r="N312" s="35">
        <v>4.1000000000000002E-2</v>
      </c>
      <c r="R312" t="s">
        <v>406</v>
      </c>
      <c r="S312" t="s">
        <v>407</v>
      </c>
      <c r="T312" t="s">
        <v>408</v>
      </c>
      <c r="U312" s="33">
        <v>9174777</v>
      </c>
      <c r="V312" s="35">
        <v>2E-3</v>
      </c>
      <c r="W312" s="35">
        <v>3.9E-2</v>
      </c>
      <c r="X312" s="35">
        <v>3.6999999999999998E-2</v>
      </c>
      <c r="Y312" s="35">
        <v>3.3000000000000002E-2</v>
      </c>
      <c r="Z312" s="35">
        <v>2.1000000000000001E-2</v>
      </c>
      <c r="AA312" s="36">
        <v>2.1000000000000001E-2</v>
      </c>
      <c r="AB312" s="36">
        <v>1.7999999999999999E-2</v>
      </c>
      <c r="AC312" s="36">
        <v>1.7999999999999999E-2</v>
      </c>
      <c r="AD312" s="35">
        <v>1.4999999999999999E-2</v>
      </c>
      <c r="AE312" s="35">
        <v>1.0999999999999999E-2</v>
      </c>
    </row>
    <row r="313" spans="1:31" x14ac:dyDescent="0.25">
      <c r="A313" t="s">
        <v>718</v>
      </c>
      <c r="B313" t="s">
        <v>713</v>
      </c>
      <c r="C313" t="s">
        <v>719</v>
      </c>
      <c r="D313" s="33">
        <v>4004000</v>
      </c>
      <c r="E313" s="35">
        <v>1.0999999999999999E-2</v>
      </c>
      <c r="F313" s="35">
        <v>0.05</v>
      </c>
      <c r="G313" s="35">
        <v>3.9E-2</v>
      </c>
      <c r="H313" s="35">
        <v>3.5000000000000003E-2</v>
      </c>
      <c r="I313" s="35">
        <v>2.3E-2</v>
      </c>
      <c r="J313" s="36">
        <v>2.3E-2</v>
      </c>
      <c r="K313" s="36">
        <v>2.1999999999999999E-2</v>
      </c>
      <c r="L313" s="36">
        <v>1.2E-2</v>
      </c>
      <c r="M313" t="s">
        <v>208</v>
      </c>
      <c r="N313" t="s">
        <v>208</v>
      </c>
      <c r="R313" t="s">
        <v>1269</v>
      </c>
      <c r="S313" t="s">
        <v>1253</v>
      </c>
      <c r="T313" t="s">
        <v>208</v>
      </c>
      <c r="U313" t="s">
        <v>208</v>
      </c>
      <c r="V313" t="s">
        <v>208</v>
      </c>
      <c r="W313" t="s">
        <v>208</v>
      </c>
      <c r="X313" t="s">
        <v>208</v>
      </c>
      <c r="Y313" t="s">
        <v>208</v>
      </c>
      <c r="Z313" t="s">
        <v>208</v>
      </c>
      <c r="AA313" s="7" t="s">
        <v>208</v>
      </c>
      <c r="AB313" s="7" t="s">
        <v>208</v>
      </c>
      <c r="AC313" s="7" t="s">
        <v>208</v>
      </c>
      <c r="AD313" t="s">
        <v>208</v>
      </c>
      <c r="AE313" s="35">
        <v>1.0999999999999999E-2</v>
      </c>
    </row>
    <row r="314" spans="1:31" x14ac:dyDescent="0.25">
      <c r="A314" t="s">
        <v>720</v>
      </c>
      <c r="B314" t="s">
        <v>713</v>
      </c>
      <c r="C314" t="s">
        <v>721</v>
      </c>
      <c r="D314" s="33">
        <v>6400000</v>
      </c>
      <c r="E314" s="35">
        <v>0</v>
      </c>
      <c r="F314" s="35">
        <v>2.7E-2</v>
      </c>
      <c r="G314" s="35">
        <v>2.7E-2</v>
      </c>
      <c r="H314" s="35">
        <v>2.5999999999999999E-2</v>
      </c>
      <c r="I314" s="35">
        <v>2.4E-2</v>
      </c>
      <c r="J314" s="36">
        <v>2.4E-2</v>
      </c>
      <c r="K314" s="36">
        <v>2.9000000000000001E-2</v>
      </c>
      <c r="L314" s="36">
        <v>2.8000000000000001E-2</v>
      </c>
      <c r="M314" s="35">
        <v>2.7E-2</v>
      </c>
      <c r="N314" s="35">
        <v>2.7E-2</v>
      </c>
      <c r="R314" t="s">
        <v>1160</v>
      </c>
      <c r="S314" t="s">
        <v>1021</v>
      </c>
      <c r="T314" t="s">
        <v>1161</v>
      </c>
      <c r="U314" s="33">
        <v>152170</v>
      </c>
      <c r="V314" s="34">
        <v>0</v>
      </c>
      <c r="W314" s="35">
        <v>1.0999999999999999E-2</v>
      </c>
      <c r="X314" s="35">
        <v>1.0999999999999999E-2</v>
      </c>
      <c r="Y314" s="35">
        <v>1.0999999999999999E-2</v>
      </c>
      <c r="Z314" s="35">
        <v>1.0999999999999999E-2</v>
      </c>
      <c r="AA314" s="36">
        <v>1.0999999999999999E-2</v>
      </c>
      <c r="AB314" s="7" t="s">
        <v>208</v>
      </c>
      <c r="AC314" s="7" t="s">
        <v>208</v>
      </c>
      <c r="AD314" t="s">
        <v>208</v>
      </c>
      <c r="AE314" t="s">
        <v>208</v>
      </c>
    </row>
    <row r="315" spans="1:31" x14ac:dyDescent="0.25">
      <c r="A315" t="s">
        <v>722</v>
      </c>
      <c r="B315" t="s">
        <v>713</v>
      </c>
      <c r="C315" t="s">
        <v>723</v>
      </c>
      <c r="D315" s="33">
        <v>8200000</v>
      </c>
      <c r="E315" s="34">
        <v>0</v>
      </c>
      <c r="F315" s="35">
        <v>4.3999999999999997E-2</v>
      </c>
      <c r="G315" s="35">
        <v>4.3999999999999997E-2</v>
      </c>
      <c r="H315" s="35">
        <v>4.3999999999999997E-2</v>
      </c>
      <c r="I315" s="35">
        <v>4.3999999999999997E-2</v>
      </c>
      <c r="J315" s="36">
        <v>4.3999999999999997E-2</v>
      </c>
      <c r="K315" s="36">
        <v>4.2999999999999997E-2</v>
      </c>
      <c r="L315" s="36">
        <v>4.2999999999999997E-2</v>
      </c>
      <c r="M315" s="35">
        <v>4.2999999999999997E-2</v>
      </c>
      <c r="N315" s="35">
        <v>4.2000000000000003E-2</v>
      </c>
      <c r="R315" t="s">
        <v>711</v>
      </c>
      <c r="S315" t="s">
        <v>694</v>
      </c>
      <c r="T315" t="s">
        <v>208</v>
      </c>
      <c r="U315" t="s">
        <v>208</v>
      </c>
      <c r="V315" t="s">
        <v>208</v>
      </c>
      <c r="W315" t="s">
        <v>208</v>
      </c>
      <c r="X315" t="s">
        <v>208</v>
      </c>
      <c r="Y315" s="35">
        <v>0.01</v>
      </c>
      <c r="Z315" s="35">
        <v>0.01</v>
      </c>
      <c r="AA315" s="36">
        <v>0.01</v>
      </c>
      <c r="AB315" s="7" t="s">
        <v>208</v>
      </c>
      <c r="AC315" s="7" t="s">
        <v>208</v>
      </c>
      <c r="AD315" t="s">
        <v>208</v>
      </c>
      <c r="AE315" t="s">
        <v>208</v>
      </c>
    </row>
    <row r="316" spans="1:31" x14ac:dyDescent="0.25">
      <c r="A316" t="s">
        <v>724</v>
      </c>
      <c r="B316" t="s">
        <v>725</v>
      </c>
      <c r="C316" t="s">
        <v>726</v>
      </c>
      <c r="D316" s="33">
        <v>825000</v>
      </c>
      <c r="E316" s="35">
        <v>2E-3</v>
      </c>
      <c r="F316" s="35">
        <v>9.0999999999999998E-2</v>
      </c>
      <c r="G316" s="35">
        <v>8.8999999999999996E-2</v>
      </c>
      <c r="H316" s="35">
        <v>8.8999999999999996E-2</v>
      </c>
      <c r="I316" s="35">
        <v>8.8999999999999996E-2</v>
      </c>
      <c r="J316" s="36">
        <v>8.8999999999999996E-2</v>
      </c>
      <c r="K316" s="36">
        <v>8.8999999999999996E-2</v>
      </c>
      <c r="L316" s="36">
        <v>8.8999999999999996E-2</v>
      </c>
      <c r="M316" s="35">
        <v>8.8999999999999996E-2</v>
      </c>
      <c r="N316" s="35">
        <v>8.8999999999999996E-2</v>
      </c>
      <c r="R316" t="s">
        <v>505</v>
      </c>
      <c r="S316" t="s">
        <v>478</v>
      </c>
      <c r="T316" t="s">
        <v>506</v>
      </c>
      <c r="U316" s="33">
        <v>3158510</v>
      </c>
      <c r="V316" s="35">
        <v>0</v>
      </c>
      <c r="W316" s="35">
        <v>1.2999999999999999E-2</v>
      </c>
      <c r="X316" s="35">
        <v>1.2999999999999999E-2</v>
      </c>
      <c r="Y316" s="35">
        <v>1.2E-2</v>
      </c>
      <c r="Z316" s="35">
        <v>0.01</v>
      </c>
      <c r="AA316" s="7" t="s">
        <v>208</v>
      </c>
      <c r="AB316" s="7" t="s">
        <v>208</v>
      </c>
      <c r="AC316" s="7" t="s">
        <v>208</v>
      </c>
      <c r="AD316" t="s">
        <v>208</v>
      </c>
      <c r="AE316" t="s">
        <v>208</v>
      </c>
    </row>
    <row r="317" spans="1:31" x14ac:dyDescent="0.25">
      <c r="A317" t="s">
        <v>727</v>
      </c>
      <c r="B317" t="s">
        <v>725</v>
      </c>
      <c r="C317" t="s">
        <v>728</v>
      </c>
      <c r="D317" s="33">
        <v>1091000</v>
      </c>
      <c r="E317" s="34">
        <v>0</v>
      </c>
      <c r="F317" s="35">
        <v>5.5E-2</v>
      </c>
      <c r="G317" s="35">
        <v>5.5E-2</v>
      </c>
      <c r="H317" s="35">
        <v>5.5E-2</v>
      </c>
      <c r="I317" s="35">
        <v>5.5E-2</v>
      </c>
      <c r="J317" s="36">
        <v>5.3999999999999999E-2</v>
      </c>
      <c r="K317" s="36">
        <v>5.7000000000000002E-2</v>
      </c>
      <c r="L317" s="7" t="s">
        <v>208</v>
      </c>
      <c r="M317" s="35">
        <v>5.5E-2</v>
      </c>
      <c r="N317" s="35">
        <v>0.04</v>
      </c>
      <c r="R317" t="s">
        <v>253</v>
      </c>
      <c r="S317" t="s">
        <v>254</v>
      </c>
      <c r="T317" t="s">
        <v>208</v>
      </c>
      <c r="U317" t="s">
        <v>208</v>
      </c>
      <c r="V317" t="s">
        <v>255</v>
      </c>
      <c r="W317" t="s">
        <v>208</v>
      </c>
      <c r="X317" s="35">
        <v>1.0999999999999999E-2</v>
      </c>
      <c r="Y317" s="35">
        <v>1.0999999999999999E-2</v>
      </c>
      <c r="Z317" t="s">
        <v>208</v>
      </c>
      <c r="AA317" s="7" t="s">
        <v>208</v>
      </c>
      <c r="AB317" s="36">
        <v>0.01</v>
      </c>
      <c r="AC317" s="7" t="s">
        <v>208</v>
      </c>
      <c r="AD317" s="35">
        <v>0.01</v>
      </c>
      <c r="AE317" t="s">
        <v>208</v>
      </c>
    </row>
    <row r="318" spans="1:31" x14ac:dyDescent="0.25">
      <c r="A318" t="s">
        <v>543</v>
      </c>
      <c r="B318" t="s">
        <v>713</v>
      </c>
      <c r="C318" t="s">
        <v>729</v>
      </c>
      <c r="D318" s="33">
        <v>1330000</v>
      </c>
      <c r="E318" s="35">
        <v>0</v>
      </c>
      <c r="F318" s="35">
        <v>3.3000000000000002E-2</v>
      </c>
      <c r="G318" s="35">
        <v>3.3000000000000002E-2</v>
      </c>
      <c r="H318" s="35">
        <v>3.3000000000000002E-2</v>
      </c>
      <c r="I318" s="35">
        <v>3.3000000000000002E-2</v>
      </c>
      <c r="J318" s="36">
        <v>3.3000000000000002E-2</v>
      </c>
      <c r="K318" s="36">
        <v>3.3000000000000002E-2</v>
      </c>
      <c r="L318" s="36">
        <v>3.6999999999999998E-2</v>
      </c>
      <c r="M318" s="35">
        <v>3.6999999999999998E-2</v>
      </c>
      <c r="N318" s="35">
        <v>3.6999999999999998E-2</v>
      </c>
      <c r="R318" t="s">
        <v>289</v>
      </c>
      <c r="S318" t="s">
        <v>290</v>
      </c>
      <c r="T318" t="s">
        <v>291</v>
      </c>
      <c r="U318" s="33">
        <v>10020000</v>
      </c>
      <c r="V318" t="s">
        <v>288</v>
      </c>
      <c r="W318" s="35">
        <v>6.3E-2</v>
      </c>
      <c r="X318" t="s">
        <v>208</v>
      </c>
      <c r="Y318" t="s">
        <v>208</v>
      </c>
      <c r="Z318" t="s">
        <v>208</v>
      </c>
      <c r="AA318" s="7" t="s">
        <v>208</v>
      </c>
      <c r="AB318" s="7" t="s">
        <v>208</v>
      </c>
      <c r="AC318" s="7" t="s">
        <v>208</v>
      </c>
      <c r="AD318" t="s">
        <v>208</v>
      </c>
      <c r="AE318" t="s">
        <v>208</v>
      </c>
    </row>
    <row r="319" spans="1:31" x14ac:dyDescent="0.25">
      <c r="A319" t="s">
        <v>730</v>
      </c>
      <c r="B319" t="s">
        <v>725</v>
      </c>
      <c r="C319" t="s">
        <v>731</v>
      </c>
      <c r="D319" s="33">
        <v>1810000</v>
      </c>
      <c r="E319" s="34">
        <v>0</v>
      </c>
      <c r="F319" s="35">
        <v>4.8000000000000001E-2</v>
      </c>
      <c r="G319" s="35">
        <v>4.8000000000000001E-2</v>
      </c>
      <c r="H319" s="35">
        <v>4.8000000000000001E-2</v>
      </c>
      <c r="I319" s="35">
        <v>4.8000000000000001E-2</v>
      </c>
      <c r="J319" s="36">
        <v>4.8000000000000001E-2</v>
      </c>
      <c r="K319" s="36">
        <v>4.8000000000000001E-2</v>
      </c>
      <c r="L319" s="36">
        <v>4.8000000000000001E-2</v>
      </c>
      <c r="M319" s="35">
        <v>4.8000000000000001E-2</v>
      </c>
      <c r="N319" s="35">
        <v>4.8000000000000001E-2</v>
      </c>
      <c r="R319" t="s">
        <v>269</v>
      </c>
      <c r="S319" t="s">
        <v>270</v>
      </c>
      <c r="T319" t="s">
        <v>271</v>
      </c>
      <c r="U319" s="33">
        <v>10020000</v>
      </c>
      <c r="V319" s="35">
        <v>5.0000000000000001E-3</v>
      </c>
      <c r="W319" s="35">
        <v>6.3E-2</v>
      </c>
      <c r="X319" s="35">
        <v>5.8000000000000003E-2</v>
      </c>
      <c r="Y319" s="35">
        <v>5.7000000000000002E-2</v>
      </c>
      <c r="Z319" s="35">
        <v>5.0999999999999997E-2</v>
      </c>
      <c r="AA319" s="36">
        <v>4.3999999999999997E-2</v>
      </c>
      <c r="AB319" s="36">
        <v>3.5000000000000003E-2</v>
      </c>
      <c r="AC319" s="36">
        <v>3.5000000000000003E-2</v>
      </c>
      <c r="AD319" s="35">
        <v>1.9E-2</v>
      </c>
      <c r="AE319" s="35">
        <v>1.6E-2</v>
      </c>
    </row>
    <row r="320" spans="1:31" x14ac:dyDescent="0.25">
      <c r="A320" t="s">
        <v>732</v>
      </c>
      <c r="B320" t="s">
        <v>713</v>
      </c>
      <c r="C320" t="s">
        <v>733</v>
      </c>
      <c r="D320" s="33">
        <v>100500</v>
      </c>
      <c r="E320" s="35">
        <v>0</v>
      </c>
      <c r="F320" s="35">
        <v>3.2000000000000001E-2</v>
      </c>
      <c r="G320" s="35">
        <v>3.1E-2</v>
      </c>
      <c r="H320" s="35">
        <v>3.1E-2</v>
      </c>
      <c r="I320" s="35">
        <v>2.8000000000000001E-2</v>
      </c>
      <c r="J320" s="36">
        <v>2.8000000000000001E-2</v>
      </c>
      <c r="K320" s="36">
        <v>2.8000000000000001E-2</v>
      </c>
      <c r="L320" s="36">
        <v>2.8000000000000001E-2</v>
      </c>
      <c r="M320" s="35">
        <v>2.8000000000000001E-2</v>
      </c>
      <c r="N320" s="35">
        <v>2.8000000000000001E-2</v>
      </c>
      <c r="R320" t="s">
        <v>1224</v>
      </c>
      <c r="S320" t="s">
        <v>1225</v>
      </c>
      <c r="T320" t="s">
        <v>1226</v>
      </c>
      <c r="U320" s="33">
        <v>19167</v>
      </c>
      <c r="V320" s="34">
        <v>0</v>
      </c>
      <c r="W320" s="35">
        <v>2E-3</v>
      </c>
      <c r="X320" s="35">
        <v>2E-3</v>
      </c>
      <c r="Y320" s="35">
        <v>2E-3</v>
      </c>
      <c r="Z320" s="35">
        <v>2E-3</v>
      </c>
      <c r="AA320" s="36">
        <v>2E-3</v>
      </c>
      <c r="AB320" s="36">
        <v>2E-3</v>
      </c>
      <c r="AC320" s="36">
        <v>2E-3</v>
      </c>
      <c r="AD320" s="35">
        <v>2E-3</v>
      </c>
      <c r="AE320" s="35">
        <v>2E-3</v>
      </c>
    </row>
    <row r="321" spans="1:31" x14ac:dyDescent="0.25">
      <c r="A321" t="s">
        <v>734</v>
      </c>
      <c r="B321" t="s">
        <v>713</v>
      </c>
      <c r="C321" t="s">
        <v>735</v>
      </c>
      <c r="D321" s="33">
        <v>367000</v>
      </c>
      <c r="E321" s="35">
        <v>0</v>
      </c>
      <c r="F321" s="35">
        <v>1.2E-2</v>
      </c>
      <c r="G321" s="35">
        <v>1.2E-2</v>
      </c>
      <c r="H321" s="35">
        <v>1.4999999999999999E-2</v>
      </c>
      <c r="I321" s="35">
        <v>1.9E-2</v>
      </c>
      <c r="J321" s="36">
        <v>1.9E-2</v>
      </c>
      <c r="K321" s="36">
        <v>1.9E-2</v>
      </c>
      <c r="L321" s="36">
        <v>1.9E-2</v>
      </c>
      <c r="M321" s="35">
        <v>1.9E-2</v>
      </c>
      <c r="N321" s="35">
        <v>1.9E-2</v>
      </c>
      <c r="R321" t="s">
        <v>969</v>
      </c>
      <c r="S321" t="s">
        <v>970</v>
      </c>
      <c r="T321" t="s">
        <v>971</v>
      </c>
      <c r="U321" s="33">
        <v>742150</v>
      </c>
      <c r="V321" s="34">
        <v>0</v>
      </c>
      <c r="W321" s="35">
        <v>1.2E-2</v>
      </c>
      <c r="X321" s="35">
        <v>1.2E-2</v>
      </c>
      <c r="Y321" s="35">
        <v>1.2E-2</v>
      </c>
      <c r="Z321" s="35">
        <v>1.2E-2</v>
      </c>
      <c r="AA321" s="7" t="s">
        <v>208</v>
      </c>
      <c r="AB321" s="36">
        <v>0.01</v>
      </c>
      <c r="AC321" s="7" t="s">
        <v>208</v>
      </c>
      <c r="AD321" t="s">
        <v>208</v>
      </c>
      <c r="AE321" t="s">
        <v>208</v>
      </c>
    </row>
    <row r="322" spans="1:31" x14ac:dyDescent="0.25">
      <c r="A322" t="s">
        <v>736</v>
      </c>
      <c r="B322" t="s">
        <v>713</v>
      </c>
      <c r="C322" t="s">
        <v>737</v>
      </c>
      <c r="D322" s="33">
        <v>868500</v>
      </c>
      <c r="E322" s="35">
        <v>-1E-3</v>
      </c>
      <c r="F322" s="35">
        <v>1.7999999999999999E-2</v>
      </c>
      <c r="G322" s="35">
        <v>1.9E-2</v>
      </c>
      <c r="H322" s="35">
        <v>1.9E-2</v>
      </c>
      <c r="I322" s="35">
        <v>1.9E-2</v>
      </c>
      <c r="J322" s="36">
        <v>1.9E-2</v>
      </c>
      <c r="K322" s="36">
        <v>0.02</v>
      </c>
      <c r="L322" s="36">
        <v>0.02</v>
      </c>
      <c r="M322" s="35">
        <v>0.02</v>
      </c>
      <c r="N322" s="35">
        <v>0.02</v>
      </c>
      <c r="R322" t="s">
        <v>764</v>
      </c>
      <c r="S322" t="s">
        <v>713</v>
      </c>
      <c r="T322" t="s">
        <v>702</v>
      </c>
      <c r="U322" s="33">
        <v>490000</v>
      </c>
      <c r="V322" s="34">
        <v>0</v>
      </c>
      <c r="W322" s="35">
        <v>1.9E-2</v>
      </c>
      <c r="X322" s="35">
        <v>1.9E-2</v>
      </c>
      <c r="Y322" s="35">
        <v>1.9E-2</v>
      </c>
      <c r="Z322" s="35">
        <v>1.9E-2</v>
      </c>
      <c r="AA322" s="36">
        <v>1.9E-2</v>
      </c>
      <c r="AB322" s="36">
        <v>1.9E-2</v>
      </c>
      <c r="AC322" s="36">
        <v>1.9E-2</v>
      </c>
      <c r="AD322" s="35">
        <v>1.9E-2</v>
      </c>
      <c r="AE322" s="35">
        <v>1.9E-2</v>
      </c>
    </row>
    <row r="323" spans="1:31" x14ac:dyDescent="0.25">
      <c r="A323" t="s">
        <v>738</v>
      </c>
      <c r="B323" t="s">
        <v>713</v>
      </c>
      <c r="C323" t="s">
        <v>739</v>
      </c>
      <c r="D323" s="33">
        <v>825000</v>
      </c>
      <c r="E323" s="34">
        <v>0</v>
      </c>
      <c r="F323" s="35">
        <v>1.7999999999999999E-2</v>
      </c>
      <c r="G323" s="35">
        <v>1.7999999999999999E-2</v>
      </c>
      <c r="H323" s="35">
        <v>1.7000000000000001E-2</v>
      </c>
      <c r="I323" s="35">
        <v>1.7000000000000001E-2</v>
      </c>
      <c r="J323" s="36">
        <v>1.7000000000000001E-2</v>
      </c>
      <c r="K323" s="36">
        <v>2.1000000000000001E-2</v>
      </c>
      <c r="L323" s="36">
        <v>2.1000000000000001E-2</v>
      </c>
      <c r="M323" s="35">
        <v>2.1000000000000001E-2</v>
      </c>
      <c r="N323" t="s">
        <v>208</v>
      </c>
      <c r="R323" t="s">
        <v>897</v>
      </c>
      <c r="S323" t="s">
        <v>898</v>
      </c>
      <c r="T323" t="s">
        <v>899</v>
      </c>
      <c r="U323" s="33">
        <v>314675</v>
      </c>
      <c r="V323" s="34">
        <v>0</v>
      </c>
      <c r="W323" s="35">
        <v>4.9000000000000002E-2</v>
      </c>
      <c r="X323" s="35">
        <v>4.9000000000000002E-2</v>
      </c>
      <c r="Y323" s="35">
        <v>4.9000000000000002E-2</v>
      </c>
      <c r="Z323" s="35">
        <v>4.9000000000000002E-2</v>
      </c>
      <c r="AA323" s="36">
        <v>4.9000000000000002E-2</v>
      </c>
      <c r="AB323" s="36">
        <v>4.9000000000000002E-2</v>
      </c>
      <c r="AC323" s="7" t="s">
        <v>208</v>
      </c>
      <c r="AD323" s="35">
        <v>4.9000000000000002E-2</v>
      </c>
      <c r="AE323" s="35">
        <v>4.9000000000000002E-2</v>
      </c>
    </row>
    <row r="324" spans="1:31" x14ac:dyDescent="0.25">
      <c r="A324" t="s">
        <v>740</v>
      </c>
      <c r="B324" t="s">
        <v>725</v>
      </c>
      <c r="C324" t="s">
        <v>741</v>
      </c>
      <c r="D324" s="33">
        <v>1053120</v>
      </c>
      <c r="E324" s="34">
        <v>0</v>
      </c>
      <c r="F324" s="35">
        <v>0.01</v>
      </c>
      <c r="G324" s="35">
        <v>0.01</v>
      </c>
      <c r="H324" s="35">
        <v>0.01</v>
      </c>
      <c r="I324" s="35">
        <v>1.0999999999999999E-2</v>
      </c>
      <c r="J324" s="36">
        <v>1.0999999999999999E-2</v>
      </c>
      <c r="K324" s="36">
        <v>2.3E-2</v>
      </c>
      <c r="L324" s="36">
        <v>2.3E-2</v>
      </c>
      <c r="M324" s="35">
        <v>2.3E-2</v>
      </c>
      <c r="N324" s="35">
        <v>2.3E-2</v>
      </c>
      <c r="R324" s="16" t="s">
        <v>897</v>
      </c>
      <c r="S324" t="s">
        <v>958</v>
      </c>
      <c r="T324" t="s">
        <v>959</v>
      </c>
      <c r="U324" s="33">
        <v>310157</v>
      </c>
      <c r="V324" s="34">
        <v>0</v>
      </c>
      <c r="W324" s="35">
        <v>4.8000000000000001E-2</v>
      </c>
      <c r="X324" s="35">
        <v>4.8000000000000001E-2</v>
      </c>
      <c r="Y324" s="35">
        <v>4.8000000000000001E-2</v>
      </c>
      <c r="Z324" s="35">
        <v>4.8000000000000001E-2</v>
      </c>
      <c r="AA324" s="35">
        <v>4.8000000000000001E-2</v>
      </c>
      <c r="AB324" s="36">
        <v>4.8000000000000001E-2</v>
      </c>
      <c r="AC324" s="36">
        <v>4.8000000000000001E-2</v>
      </c>
      <c r="AD324" s="36">
        <v>4.8000000000000001E-2</v>
      </c>
      <c r="AE324" s="35">
        <v>4.8000000000000001E-2</v>
      </c>
    </row>
    <row r="325" spans="1:31" x14ac:dyDescent="0.25">
      <c r="A325" t="s">
        <v>742</v>
      </c>
      <c r="B325" t="s">
        <v>725</v>
      </c>
      <c r="C325" t="s">
        <v>743</v>
      </c>
      <c r="D325" s="33">
        <v>572000</v>
      </c>
      <c r="E325" s="34">
        <v>0</v>
      </c>
      <c r="F325" s="35">
        <v>4.1000000000000002E-2</v>
      </c>
      <c r="G325" s="35">
        <v>4.1000000000000002E-2</v>
      </c>
      <c r="H325" s="35">
        <v>0.04</v>
      </c>
      <c r="I325" s="35">
        <v>3.5000000000000003E-2</v>
      </c>
      <c r="J325" s="36">
        <v>3.1E-2</v>
      </c>
      <c r="K325" s="36">
        <v>2.8000000000000001E-2</v>
      </c>
      <c r="L325" s="36">
        <v>2.7E-2</v>
      </c>
      <c r="M325" s="35">
        <v>2.7E-2</v>
      </c>
      <c r="N325" t="s">
        <v>208</v>
      </c>
      <c r="R325" t="s">
        <v>1176</v>
      </c>
      <c r="S325" t="s">
        <v>1021</v>
      </c>
      <c r="T325" t="s">
        <v>1177</v>
      </c>
      <c r="U325" s="33">
        <v>63070</v>
      </c>
      <c r="V325" s="34">
        <v>0</v>
      </c>
      <c r="W325" s="35">
        <v>1.0999999999999999E-2</v>
      </c>
      <c r="X325" s="35">
        <v>1.0999999999999999E-2</v>
      </c>
      <c r="Y325" s="35">
        <v>1.0999999999999999E-2</v>
      </c>
      <c r="Z325" s="35">
        <v>1.0999999999999999E-2</v>
      </c>
      <c r="AA325" s="36">
        <v>1.0999999999999999E-2</v>
      </c>
      <c r="AB325" s="36">
        <v>1.0999999999999999E-2</v>
      </c>
      <c r="AC325" s="7" t="s">
        <v>208</v>
      </c>
      <c r="AD325" t="s">
        <v>208</v>
      </c>
      <c r="AE325" t="s">
        <v>208</v>
      </c>
    </row>
    <row r="326" spans="1:31" x14ac:dyDescent="0.25">
      <c r="A326" t="s">
        <v>744</v>
      </c>
      <c r="B326" t="s">
        <v>713</v>
      </c>
      <c r="C326" t="s">
        <v>745</v>
      </c>
      <c r="D326" s="33">
        <v>2750000</v>
      </c>
      <c r="E326" s="34">
        <v>0</v>
      </c>
      <c r="F326" s="35">
        <v>3.3000000000000002E-2</v>
      </c>
      <c r="G326" s="35">
        <v>3.3000000000000002E-2</v>
      </c>
      <c r="H326" s="35">
        <v>3.3000000000000002E-2</v>
      </c>
      <c r="I326" s="35">
        <v>3.3000000000000002E-2</v>
      </c>
      <c r="J326" s="36">
        <v>3.3000000000000002E-2</v>
      </c>
      <c r="K326" s="36">
        <v>3.3000000000000002E-2</v>
      </c>
      <c r="L326" s="36">
        <v>3.3000000000000002E-2</v>
      </c>
      <c r="M326" s="35">
        <v>3.3000000000000002E-2</v>
      </c>
      <c r="N326" s="35">
        <v>3.3000000000000002E-2</v>
      </c>
      <c r="R326" t="s">
        <v>529</v>
      </c>
      <c r="S326" t="s">
        <v>530</v>
      </c>
      <c r="T326" t="s">
        <v>531</v>
      </c>
      <c r="U326" s="33">
        <v>1048191</v>
      </c>
      <c r="V326" s="35">
        <v>2E-3</v>
      </c>
      <c r="W326" s="35">
        <v>3.9E-2</v>
      </c>
      <c r="X326" s="35">
        <v>3.6999999999999998E-2</v>
      </c>
      <c r="Y326" s="35">
        <v>3.6999999999999998E-2</v>
      </c>
      <c r="Z326" s="35">
        <v>3.6999999999999998E-2</v>
      </c>
      <c r="AA326" s="36">
        <v>3.7999999999999999E-2</v>
      </c>
      <c r="AB326" s="36">
        <v>3.7999999999999999E-2</v>
      </c>
      <c r="AC326" s="36">
        <v>3.7999999999999999E-2</v>
      </c>
      <c r="AD326" s="35">
        <v>3.6999999999999998E-2</v>
      </c>
      <c r="AE326" s="35">
        <v>3.7999999999999999E-2</v>
      </c>
    </row>
    <row r="327" spans="1:31" x14ac:dyDescent="0.25">
      <c r="A327" t="s">
        <v>746</v>
      </c>
      <c r="B327" t="s">
        <v>725</v>
      </c>
      <c r="C327" t="s">
        <v>552</v>
      </c>
      <c r="D327" s="33">
        <v>454000</v>
      </c>
      <c r="E327" s="34">
        <v>0</v>
      </c>
      <c r="F327" s="35">
        <v>1.0999999999999999E-2</v>
      </c>
      <c r="G327" s="35">
        <v>1.0999999999999999E-2</v>
      </c>
      <c r="H327" s="35">
        <v>1.0999999999999999E-2</v>
      </c>
      <c r="I327" s="35">
        <v>1.0999999999999999E-2</v>
      </c>
      <c r="J327" s="36">
        <v>1.0999999999999999E-2</v>
      </c>
      <c r="K327" s="36">
        <v>1.0999999999999999E-2</v>
      </c>
      <c r="L327" s="36">
        <v>1.0999999999999999E-2</v>
      </c>
      <c r="M327" s="35">
        <v>1.0999999999999999E-2</v>
      </c>
      <c r="N327" s="35">
        <v>1.0999999999999999E-2</v>
      </c>
      <c r="R327" t="s">
        <v>529</v>
      </c>
      <c r="S327" t="s">
        <v>465</v>
      </c>
      <c r="T327" t="s">
        <v>684</v>
      </c>
      <c r="U327" s="33">
        <v>576455</v>
      </c>
      <c r="V327" s="35">
        <v>2E-3</v>
      </c>
      <c r="W327" s="35">
        <v>2.1000000000000001E-2</v>
      </c>
      <c r="X327" s="35">
        <v>0.02</v>
      </c>
      <c r="Y327" s="35">
        <v>0.02</v>
      </c>
      <c r="Z327" s="35">
        <v>0.02</v>
      </c>
      <c r="AA327" s="36">
        <v>0.02</v>
      </c>
      <c r="AB327" s="36">
        <v>0.02</v>
      </c>
      <c r="AC327" s="7" t="s">
        <v>208</v>
      </c>
      <c r="AD327" s="35">
        <v>0.02</v>
      </c>
      <c r="AE327" s="35">
        <v>0.02</v>
      </c>
    </row>
    <row r="328" spans="1:31" x14ac:dyDescent="0.25">
      <c r="A328" t="s">
        <v>747</v>
      </c>
      <c r="B328" t="s">
        <v>748</v>
      </c>
      <c r="C328" t="s">
        <v>749</v>
      </c>
      <c r="D328" s="33">
        <v>900000</v>
      </c>
      <c r="E328" s="34">
        <v>0</v>
      </c>
      <c r="F328" s="35">
        <v>0.06</v>
      </c>
      <c r="G328" s="35">
        <v>0.06</v>
      </c>
      <c r="H328" s="35">
        <v>0.06</v>
      </c>
      <c r="I328" s="35">
        <v>0.06</v>
      </c>
      <c r="J328" s="36">
        <v>0.06</v>
      </c>
      <c r="K328" s="36">
        <v>0.06</v>
      </c>
      <c r="L328" s="36">
        <v>0.06</v>
      </c>
      <c r="M328" s="35">
        <v>0.06</v>
      </c>
      <c r="N328" s="35">
        <v>0.06</v>
      </c>
      <c r="R328" t="s">
        <v>529</v>
      </c>
      <c r="S328" t="s">
        <v>1021</v>
      </c>
      <c r="T328" t="s">
        <v>1031</v>
      </c>
      <c r="U328" s="33">
        <v>295900</v>
      </c>
      <c r="V328" s="34">
        <v>0</v>
      </c>
      <c r="W328" s="35">
        <v>1.0999999999999999E-2</v>
      </c>
      <c r="X328" s="35">
        <v>1.0999999999999999E-2</v>
      </c>
      <c r="Y328" s="35">
        <v>1.0999999999999999E-2</v>
      </c>
      <c r="Z328" s="35">
        <v>1.0999999999999999E-2</v>
      </c>
      <c r="AA328" s="36">
        <v>1.0999999999999999E-2</v>
      </c>
      <c r="AB328" s="36">
        <v>1.0999999999999999E-2</v>
      </c>
      <c r="AC328" s="36">
        <v>1.0999999999999999E-2</v>
      </c>
      <c r="AD328" s="35">
        <v>1.0999999999999999E-2</v>
      </c>
      <c r="AE328" s="35">
        <v>1.0999999999999999E-2</v>
      </c>
    </row>
    <row r="329" spans="1:31" x14ac:dyDescent="0.25">
      <c r="A329" t="s">
        <v>750</v>
      </c>
      <c r="B329" t="s">
        <v>713</v>
      </c>
      <c r="C329" t="s">
        <v>751</v>
      </c>
      <c r="D329" s="33">
        <v>221024</v>
      </c>
      <c r="E329" s="35">
        <v>1E-3</v>
      </c>
      <c r="F329" s="35">
        <v>3.2000000000000001E-2</v>
      </c>
      <c r="G329" s="35">
        <v>0.03</v>
      </c>
      <c r="H329" s="35">
        <v>1.2999999999999999E-2</v>
      </c>
      <c r="I329" t="s">
        <v>208</v>
      </c>
      <c r="J329" s="7" t="s">
        <v>208</v>
      </c>
      <c r="K329" s="7" t="s">
        <v>208</v>
      </c>
      <c r="L329" s="7" t="s">
        <v>208</v>
      </c>
      <c r="M329" t="s">
        <v>208</v>
      </c>
      <c r="N329" t="s">
        <v>208</v>
      </c>
      <c r="R329" t="s">
        <v>1082</v>
      </c>
      <c r="S329" t="s">
        <v>1021</v>
      </c>
      <c r="T329" t="s">
        <v>983</v>
      </c>
      <c r="U329" s="33">
        <v>194110</v>
      </c>
      <c r="V329" s="34">
        <v>0</v>
      </c>
      <c r="W329" s="35">
        <v>3.7999999999999999E-2</v>
      </c>
      <c r="X329" s="35">
        <v>3.7999999999999999E-2</v>
      </c>
      <c r="Y329" s="35">
        <v>3.7999999999999999E-2</v>
      </c>
      <c r="Z329" s="35">
        <v>3.7999999999999999E-2</v>
      </c>
      <c r="AA329" s="36">
        <v>3.7999999999999999E-2</v>
      </c>
      <c r="AB329" s="36">
        <v>3.7999999999999999E-2</v>
      </c>
      <c r="AC329" s="7" t="s">
        <v>208</v>
      </c>
      <c r="AD329" t="s">
        <v>208</v>
      </c>
      <c r="AE329" t="s">
        <v>208</v>
      </c>
    </row>
    <row r="330" spans="1:31" x14ac:dyDescent="0.25">
      <c r="A330" t="s">
        <v>752</v>
      </c>
      <c r="B330" t="s">
        <v>725</v>
      </c>
      <c r="C330" t="s">
        <v>753</v>
      </c>
      <c r="D330" s="33">
        <v>326100</v>
      </c>
      <c r="E330" t="s">
        <v>208</v>
      </c>
      <c r="F330" t="s">
        <v>208</v>
      </c>
      <c r="G330" t="s">
        <v>208</v>
      </c>
      <c r="H330" t="s">
        <v>208</v>
      </c>
      <c r="I330" s="35">
        <v>2.7E-2</v>
      </c>
      <c r="J330" s="36">
        <v>2.7E-2</v>
      </c>
      <c r="K330" s="36">
        <v>2.7E-2</v>
      </c>
      <c r="L330" s="36">
        <v>2.7E-2</v>
      </c>
      <c r="M330" s="35">
        <v>2.7E-2</v>
      </c>
      <c r="N330" s="35">
        <v>2.7E-2</v>
      </c>
      <c r="R330" t="s">
        <v>1278</v>
      </c>
      <c r="S330" t="s">
        <v>1279</v>
      </c>
      <c r="T330" t="s">
        <v>1280</v>
      </c>
      <c r="U330" s="33">
        <v>763363</v>
      </c>
      <c r="V330" t="s">
        <v>288</v>
      </c>
      <c r="W330" s="35">
        <v>1.7999999999999999E-2</v>
      </c>
      <c r="X330" t="s">
        <v>208</v>
      </c>
      <c r="Y330" t="s">
        <v>208</v>
      </c>
      <c r="Z330" t="s">
        <v>208</v>
      </c>
      <c r="AA330" s="7" t="s">
        <v>208</v>
      </c>
      <c r="AB330" s="7" t="s">
        <v>208</v>
      </c>
      <c r="AC330" s="7" t="s">
        <v>208</v>
      </c>
      <c r="AD330" t="s">
        <v>208</v>
      </c>
      <c r="AE330" t="s">
        <v>208</v>
      </c>
    </row>
    <row r="331" spans="1:31" x14ac:dyDescent="0.25">
      <c r="A331" t="s">
        <v>754</v>
      </c>
      <c r="B331" t="s">
        <v>713</v>
      </c>
      <c r="C331" t="s">
        <v>755</v>
      </c>
      <c r="D331" s="33">
        <v>266041</v>
      </c>
      <c r="E331" s="35">
        <v>4.0000000000000001E-3</v>
      </c>
      <c r="F331" s="35">
        <v>3.9E-2</v>
      </c>
      <c r="G331" s="35">
        <v>3.5999999999999997E-2</v>
      </c>
      <c r="H331" s="35">
        <v>3.5999999999999997E-2</v>
      </c>
      <c r="I331" s="35">
        <v>3.5999999999999997E-2</v>
      </c>
      <c r="J331" s="36">
        <v>3.5999999999999997E-2</v>
      </c>
      <c r="K331" s="36">
        <v>3.5999999999999997E-2</v>
      </c>
      <c r="L331" s="36">
        <v>3.5999999999999997E-2</v>
      </c>
      <c r="M331" s="35">
        <v>3.3000000000000002E-2</v>
      </c>
      <c r="N331" s="35">
        <v>3.3000000000000002E-2</v>
      </c>
      <c r="R331" t="s">
        <v>999</v>
      </c>
      <c r="S331" t="s">
        <v>1000</v>
      </c>
      <c r="T331" t="s">
        <v>1001</v>
      </c>
      <c r="U331" s="33">
        <v>6200</v>
      </c>
      <c r="V331" s="34">
        <v>0</v>
      </c>
      <c r="W331" s="35">
        <v>2.5000000000000001E-2</v>
      </c>
      <c r="X331" s="35">
        <v>2.5000000000000001E-2</v>
      </c>
      <c r="Y331" s="35">
        <v>2.5000000000000001E-2</v>
      </c>
      <c r="Z331" s="35">
        <v>2.5000000000000001E-2</v>
      </c>
      <c r="AA331" s="36">
        <v>2.5000000000000001E-2</v>
      </c>
      <c r="AB331" s="36">
        <v>2.5000000000000001E-2</v>
      </c>
      <c r="AC331" s="36">
        <v>2.5000000000000001E-2</v>
      </c>
      <c r="AD331" s="35">
        <v>2.5000000000000001E-2</v>
      </c>
      <c r="AE331" s="35">
        <v>2.5000000000000001E-2</v>
      </c>
    </row>
    <row r="332" spans="1:31" x14ac:dyDescent="0.25">
      <c r="A332" t="s">
        <v>756</v>
      </c>
      <c r="B332" t="s">
        <v>713</v>
      </c>
      <c r="C332" t="s">
        <v>757</v>
      </c>
      <c r="D332" s="33">
        <v>248000</v>
      </c>
      <c r="E332" s="34">
        <v>0</v>
      </c>
      <c r="F332" s="35">
        <v>1.6E-2</v>
      </c>
      <c r="G332" s="35">
        <v>1.6E-2</v>
      </c>
      <c r="H332" s="35">
        <v>1.6E-2</v>
      </c>
      <c r="I332" s="35">
        <v>1.6E-2</v>
      </c>
      <c r="J332" s="36">
        <v>0.02</v>
      </c>
      <c r="K332" s="36">
        <v>0.02</v>
      </c>
      <c r="L332" s="36">
        <v>0.02</v>
      </c>
      <c r="M332" s="35">
        <v>0.02</v>
      </c>
      <c r="N332" s="35">
        <v>0.02</v>
      </c>
      <c r="R332" t="s">
        <v>304</v>
      </c>
      <c r="S332" t="s">
        <v>305</v>
      </c>
      <c r="T332" t="s">
        <v>306</v>
      </c>
      <c r="U332" s="33">
        <v>35983516</v>
      </c>
      <c r="V332" t="s">
        <v>212</v>
      </c>
      <c r="W332" t="s">
        <v>208</v>
      </c>
      <c r="X332" s="35">
        <v>4.4999999999999998E-2</v>
      </c>
      <c r="Y332" s="35">
        <v>4.4999999999999998E-2</v>
      </c>
      <c r="Z332" s="35">
        <v>4.4999999999999998E-2</v>
      </c>
      <c r="AA332" s="36">
        <v>4.2000000000000003E-2</v>
      </c>
      <c r="AB332" s="36">
        <v>4.2000000000000003E-2</v>
      </c>
      <c r="AC332" s="36">
        <v>4.2000000000000003E-2</v>
      </c>
      <c r="AD332" s="35">
        <v>4.2000000000000003E-2</v>
      </c>
      <c r="AE332" s="35">
        <v>4.2000000000000003E-2</v>
      </c>
    </row>
    <row r="333" spans="1:31" x14ac:dyDescent="0.25">
      <c r="A333" t="s">
        <v>758</v>
      </c>
      <c r="B333" t="s">
        <v>713</v>
      </c>
      <c r="C333" t="s">
        <v>759</v>
      </c>
      <c r="D333" s="33">
        <v>531214</v>
      </c>
      <c r="E333" s="34">
        <v>0</v>
      </c>
      <c r="F333" s="35">
        <v>1.4999999999999999E-2</v>
      </c>
      <c r="G333" s="35">
        <v>1.4999999999999999E-2</v>
      </c>
      <c r="H333" s="35">
        <v>1.4999999999999999E-2</v>
      </c>
      <c r="I333" s="35">
        <v>1.4999999999999999E-2</v>
      </c>
      <c r="J333" s="36">
        <v>1.4999999999999999E-2</v>
      </c>
      <c r="K333" s="36">
        <v>1.4999999999999999E-2</v>
      </c>
      <c r="L333" s="36">
        <v>1.4999999999999999E-2</v>
      </c>
      <c r="M333" s="35">
        <v>1.4999999999999999E-2</v>
      </c>
      <c r="N333" s="35">
        <v>1.4999999999999999E-2</v>
      </c>
      <c r="R333" t="s">
        <v>304</v>
      </c>
      <c r="S333" t="s">
        <v>367</v>
      </c>
      <c r="T333" t="s">
        <v>378</v>
      </c>
      <c r="U333" s="33">
        <v>19600180</v>
      </c>
      <c r="V333" t="s">
        <v>212</v>
      </c>
      <c r="W333" t="s">
        <v>208</v>
      </c>
      <c r="X333" s="35">
        <v>2.5000000000000001E-2</v>
      </c>
      <c r="Y333" s="35">
        <v>2.5000000000000001E-2</v>
      </c>
      <c r="Z333" s="35">
        <v>2.5000000000000001E-2</v>
      </c>
      <c r="AA333" s="36">
        <v>2.5000000000000001E-2</v>
      </c>
      <c r="AB333" s="36">
        <v>0.02</v>
      </c>
      <c r="AC333" s="36">
        <v>1.9E-2</v>
      </c>
      <c r="AD333" s="35">
        <v>1.7000000000000001E-2</v>
      </c>
      <c r="AE333" s="35">
        <v>1.7000000000000001E-2</v>
      </c>
    </row>
    <row r="334" spans="1:31" x14ac:dyDescent="0.25">
      <c r="A334" t="s">
        <v>760</v>
      </c>
      <c r="B334" t="s">
        <v>713</v>
      </c>
      <c r="C334" t="s">
        <v>761</v>
      </c>
      <c r="D334" s="33">
        <v>200000</v>
      </c>
      <c r="E334" s="34">
        <v>0</v>
      </c>
      <c r="F334" s="35">
        <v>1.9E-2</v>
      </c>
      <c r="G334" s="35">
        <v>1.9E-2</v>
      </c>
      <c r="H334" s="35">
        <v>1.9E-2</v>
      </c>
      <c r="I334" s="35">
        <v>1.9E-2</v>
      </c>
      <c r="J334" s="36">
        <v>1.9E-2</v>
      </c>
      <c r="K334" s="36">
        <v>1.9E-2</v>
      </c>
      <c r="L334" s="36">
        <v>1.9E-2</v>
      </c>
      <c r="M334" s="35">
        <v>1.9E-2</v>
      </c>
      <c r="N334" s="35">
        <v>1.9E-2</v>
      </c>
      <c r="R334" t="s">
        <v>432</v>
      </c>
      <c r="S334" t="s">
        <v>412</v>
      </c>
      <c r="T334" t="s">
        <v>433</v>
      </c>
      <c r="U334" s="33">
        <v>625000</v>
      </c>
      <c r="V334" s="34">
        <v>0</v>
      </c>
      <c r="W334" s="35">
        <v>0.01</v>
      </c>
      <c r="X334" s="35">
        <v>0.01</v>
      </c>
      <c r="Y334" t="s">
        <v>208</v>
      </c>
      <c r="Z334" t="s">
        <v>208</v>
      </c>
      <c r="AA334" s="7" t="s">
        <v>208</v>
      </c>
      <c r="AB334" s="7" t="s">
        <v>208</v>
      </c>
      <c r="AC334" s="7" t="s">
        <v>208</v>
      </c>
      <c r="AD334" t="s">
        <v>208</v>
      </c>
      <c r="AE334" t="s">
        <v>208</v>
      </c>
    </row>
    <row r="335" spans="1:31" x14ac:dyDescent="0.25">
      <c r="A335" t="s">
        <v>762</v>
      </c>
      <c r="B335" t="s">
        <v>713</v>
      </c>
      <c r="C335" t="s">
        <v>763</v>
      </c>
      <c r="D335" s="33">
        <v>20600</v>
      </c>
      <c r="E335" s="34">
        <v>0</v>
      </c>
      <c r="F335" s="35">
        <v>1.6E-2</v>
      </c>
      <c r="G335" s="35">
        <v>1.6E-2</v>
      </c>
      <c r="H335" s="35">
        <v>1.6E-2</v>
      </c>
      <c r="I335" s="35">
        <v>1.6E-2</v>
      </c>
      <c r="J335" s="36">
        <v>1.6E-2</v>
      </c>
      <c r="K335" s="36">
        <v>1.6E-2</v>
      </c>
      <c r="L335" s="36">
        <v>1.6E-2</v>
      </c>
      <c r="M335" s="35">
        <v>1.6E-2</v>
      </c>
      <c r="N335" s="35">
        <v>1.6E-2</v>
      </c>
      <c r="R335" t="s">
        <v>432</v>
      </c>
      <c r="S335" t="s">
        <v>653</v>
      </c>
      <c r="T335" t="s">
        <v>208</v>
      </c>
      <c r="U335" t="s">
        <v>208</v>
      </c>
      <c r="V335" t="s">
        <v>208</v>
      </c>
      <c r="W335" t="s">
        <v>208</v>
      </c>
      <c r="X335" t="s">
        <v>208</v>
      </c>
      <c r="Y335" s="35">
        <v>4.8000000000000001E-2</v>
      </c>
      <c r="Z335" s="35">
        <v>7.0999999999999994E-2</v>
      </c>
      <c r="AA335" s="36">
        <v>8.2000000000000003E-2</v>
      </c>
      <c r="AB335" s="36">
        <v>8.5999999999999993E-2</v>
      </c>
      <c r="AC335" s="36">
        <v>8.8999999999999996E-2</v>
      </c>
      <c r="AD335" s="35">
        <v>8.8999999999999996E-2</v>
      </c>
      <c r="AE335" s="35">
        <v>8.8999999999999996E-2</v>
      </c>
    </row>
    <row r="336" spans="1:31" x14ac:dyDescent="0.25">
      <c r="A336" t="s">
        <v>764</v>
      </c>
      <c r="B336" t="s">
        <v>713</v>
      </c>
      <c r="C336" t="s">
        <v>702</v>
      </c>
      <c r="D336" s="33">
        <v>490000</v>
      </c>
      <c r="E336" s="34">
        <v>0</v>
      </c>
      <c r="F336" s="35">
        <v>1.9E-2</v>
      </c>
      <c r="G336" s="35">
        <v>1.9E-2</v>
      </c>
      <c r="H336" s="35">
        <v>1.9E-2</v>
      </c>
      <c r="I336" s="35">
        <v>1.9E-2</v>
      </c>
      <c r="J336" s="36">
        <v>1.9E-2</v>
      </c>
      <c r="K336" s="36">
        <v>1.9E-2</v>
      </c>
      <c r="L336" s="36">
        <v>1.9E-2</v>
      </c>
      <c r="M336" s="35">
        <v>1.9E-2</v>
      </c>
      <c r="N336" s="35">
        <v>1.9E-2</v>
      </c>
      <c r="R336" t="s">
        <v>258</v>
      </c>
      <c r="S336" t="s">
        <v>234</v>
      </c>
      <c r="T336" t="s">
        <v>208</v>
      </c>
      <c r="U336" t="s">
        <v>208</v>
      </c>
      <c r="V336" t="s">
        <v>255</v>
      </c>
      <c r="W336" t="s">
        <v>208</v>
      </c>
      <c r="X336" s="35">
        <v>1.0999999999999999E-2</v>
      </c>
      <c r="Y336" s="35">
        <v>1.0999999999999999E-2</v>
      </c>
      <c r="Z336" s="35">
        <v>1.0999999999999999E-2</v>
      </c>
      <c r="AA336" s="36">
        <v>1.0999999999999999E-2</v>
      </c>
      <c r="AB336" s="7" t="s">
        <v>208</v>
      </c>
      <c r="AC336" s="7" t="s">
        <v>208</v>
      </c>
      <c r="AD336" t="s">
        <v>208</v>
      </c>
      <c r="AE336" t="s">
        <v>208</v>
      </c>
    </row>
    <row r="337" spans="1:31" x14ac:dyDescent="0.25">
      <c r="A337" t="s">
        <v>765</v>
      </c>
      <c r="B337" t="s">
        <v>725</v>
      </c>
      <c r="C337" t="s">
        <v>766</v>
      </c>
      <c r="D337" s="33">
        <v>80000</v>
      </c>
      <c r="E337" s="34">
        <v>0</v>
      </c>
      <c r="F337" s="35">
        <v>2.3E-2</v>
      </c>
      <c r="G337" s="35">
        <v>2.3E-2</v>
      </c>
      <c r="H337" s="35">
        <v>2.3E-2</v>
      </c>
      <c r="I337" s="35">
        <v>2.3E-2</v>
      </c>
      <c r="J337" s="36">
        <v>2.3E-2</v>
      </c>
      <c r="K337" s="36">
        <v>2.3E-2</v>
      </c>
      <c r="L337" s="36">
        <v>2.3E-2</v>
      </c>
      <c r="M337" s="35">
        <v>2.3E-2</v>
      </c>
      <c r="N337" s="35">
        <v>2.3E-2</v>
      </c>
      <c r="R337" t="s">
        <v>258</v>
      </c>
      <c r="S337" t="s">
        <v>1417</v>
      </c>
      <c r="T337" t="s">
        <v>1418</v>
      </c>
      <c r="U337" s="33">
        <v>190000</v>
      </c>
      <c r="V337" s="35">
        <v>0</v>
      </c>
      <c r="W337" s="35">
        <v>1.4999999999999999E-2</v>
      </c>
      <c r="X337" s="35">
        <v>1.4999999999999999E-2</v>
      </c>
      <c r="Y337" s="35">
        <v>1.4999999999999999E-2</v>
      </c>
      <c r="Z337" s="35">
        <v>1.4999999999999999E-2</v>
      </c>
      <c r="AA337" s="36">
        <v>2.7E-2</v>
      </c>
      <c r="AB337" s="36">
        <v>2.5999999999999999E-2</v>
      </c>
      <c r="AC337" s="36">
        <v>2.5999999999999999E-2</v>
      </c>
      <c r="AD337" s="35">
        <v>1.4999999999999999E-2</v>
      </c>
      <c r="AE337" s="35">
        <v>1.4999999999999999E-2</v>
      </c>
    </row>
    <row r="338" spans="1:31" x14ac:dyDescent="0.25">
      <c r="A338" t="s">
        <v>767</v>
      </c>
      <c r="B338" t="s">
        <v>713</v>
      </c>
      <c r="C338" t="s">
        <v>768</v>
      </c>
      <c r="D338" s="33">
        <v>184100</v>
      </c>
      <c r="E338" s="34">
        <v>0</v>
      </c>
      <c r="F338" s="35">
        <v>5.5E-2</v>
      </c>
      <c r="G338" s="35">
        <v>5.5E-2</v>
      </c>
      <c r="H338" s="35">
        <v>5.5E-2</v>
      </c>
      <c r="I338" s="35">
        <v>5.5E-2</v>
      </c>
      <c r="J338" s="36">
        <v>5.5E-2</v>
      </c>
      <c r="K338" s="36">
        <v>5.5E-2</v>
      </c>
      <c r="L338" s="36">
        <v>5.5E-2</v>
      </c>
      <c r="M338" s="35">
        <v>5.5E-2</v>
      </c>
      <c r="N338" s="35">
        <v>5.5E-2</v>
      </c>
      <c r="R338" t="s">
        <v>829</v>
      </c>
      <c r="S338" t="s">
        <v>818</v>
      </c>
      <c r="T338" t="s">
        <v>208</v>
      </c>
      <c r="U338" t="s">
        <v>208</v>
      </c>
      <c r="V338" t="s">
        <v>208</v>
      </c>
      <c r="W338" t="s">
        <v>208</v>
      </c>
      <c r="X338" t="s">
        <v>208</v>
      </c>
      <c r="Y338" t="s">
        <v>208</v>
      </c>
      <c r="Z338" t="s">
        <v>208</v>
      </c>
      <c r="AA338" s="36">
        <v>1.4E-2</v>
      </c>
      <c r="AB338" s="36">
        <v>1.4E-2</v>
      </c>
      <c r="AC338" s="36">
        <v>1.4E-2</v>
      </c>
      <c r="AD338" s="35">
        <v>1.4E-2</v>
      </c>
      <c r="AE338" t="s">
        <v>208</v>
      </c>
    </row>
    <row r="339" spans="1:31" x14ac:dyDescent="0.25">
      <c r="A339" t="s">
        <v>769</v>
      </c>
      <c r="B339" t="s">
        <v>713</v>
      </c>
      <c r="C339" t="s">
        <v>770</v>
      </c>
      <c r="D339" s="33">
        <v>30000</v>
      </c>
      <c r="E339" s="34">
        <v>0</v>
      </c>
      <c r="F339" s="35">
        <v>6.0000000000000001E-3</v>
      </c>
      <c r="G339" s="35">
        <v>6.0000000000000001E-3</v>
      </c>
      <c r="H339" s="35">
        <v>6.0000000000000001E-3</v>
      </c>
      <c r="I339" t="s">
        <v>208</v>
      </c>
      <c r="J339" s="36">
        <v>6.0000000000000001E-3</v>
      </c>
      <c r="K339" s="36">
        <v>6.0000000000000001E-3</v>
      </c>
      <c r="L339" s="36">
        <v>6.0000000000000001E-3</v>
      </c>
      <c r="M339" s="35">
        <v>6.0000000000000001E-3</v>
      </c>
      <c r="N339" s="35">
        <v>6.0000000000000001E-3</v>
      </c>
      <c r="R339" t="s">
        <v>829</v>
      </c>
      <c r="S339" t="s">
        <v>1253</v>
      </c>
      <c r="T339" t="s">
        <v>1255</v>
      </c>
      <c r="U339" s="33">
        <v>4305812</v>
      </c>
      <c r="V339" s="35">
        <v>8.9999999999999993E-3</v>
      </c>
      <c r="W339" s="35">
        <v>3.3000000000000002E-2</v>
      </c>
      <c r="X339" s="35">
        <v>2.5000000000000001E-2</v>
      </c>
      <c r="Y339" s="35">
        <v>2.4E-2</v>
      </c>
      <c r="Z339" t="s">
        <v>208</v>
      </c>
      <c r="AA339" s="7" t="s">
        <v>208</v>
      </c>
      <c r="AB339" s="7" t="s">
        <v>208</v>
      </c>
      <c r="AC339" s="7" t="s">
        <v>208</v>
      </c>
      <c r="AD339" t="s">
        <v>208</v>
      </c>
      <c r="AE339" t="s">
        <v>208</v>
      </c>
    </row>
    <row r="340" spans="1:31" x14ac:dyDescent="0.25">
      <c r="A340" t="s">
        <v>771</v>
      </c>
      <c r="B340" t="s">
        <v>713</v>
      </c>
      <c r="C340" t="s">
        <v>208</v>
      </c>
      <c r="D340" t="s">
        <v>208</v>
      </c>
      <c r="E340" t="s">
        <v>208</v>
      </c>
      <c r="F340" t="s">
        <v>208</v>
      </c>
      <c r="G340" t="s">
        <v>208</v>
      </c>
      <c r="H340" t="s">
        <v>208</v>
      </c>
      <c r="I340" s="35">
        <v>2.1000000000000001E-2</v>
      </c>
      <c r="J340" s="36">
        <v>2.5999999999999999E-2</v>
      </c>
      <c r="K340" s="36">
        <v>2.8000000000000001E-2</v>
      </c>
      <c r="L340" s="36">
        <v>2.8000000000000001E-2</v>
      </c>
      <c r="M340" s="35">
        <v>2.8000000000000001E-2</v>
      </c>
      <c r="N340" s="35">
        <v>2.8000000000000001E-2</v>
      </c>
      <c r="R340" t="s">
        <v>538</v>
      </c>
      <c r="S340" t="s">
        <v>512</v>
      </c>
      <c r="T340" t="s">
        <v>539</v>
      </c>
      <c r="U340" s="33">
        <v>425000</v>
      </c>
      <c r="V340" s="34">
        <v>0</v>
      </c>
      <c r="W340" s="35">
        <v>3.6999999999999998E-2</v>
      </c>
      <c r="X340" s="35">
        <v>3.6999999999999998E-2</v>
      </c>
      <c r="Y340" s="35">
        <v>3.6999999999999998E-2</v>
      </c>
      <c r="Z340" t="s">
        <v>208</v>
      </c>
      <c r="AA340" s="36">
        <v>3.6999999999999998E-2</v>
      </c>
      <c r="AB340" s="36">
        <v>3.6999999999999998E-2</v>
      </c>
      <c r="AC340" s="36">
        <v>3.6999999999999998E-2</v>
      </c>
      <c r="AD340" s="35">
        <v>3.6999999999999998E-2</v>
      </c>
      <c r="AE340" s="35">
        <v>3.6999999999999998E-2</v>
      </c>
    </row>
    <row r="341" spans="1:31" x14ac:dyDescent="0.25">
      <c r="A341" t="s">
        <v>772</v>
      </c>
      <c r="B341" t="s">
        <v>713</v>
      </c>
      <c r="C341" t="s">
        <v>208</v>
      </c>
      <c r="D341" t="s">
        <v>208</v>
      </c>
      <c r="E341" t="s">
        <v>208</v>
      </c>
      <c r="F341" t="s">
        <v>208</v>
      </c>
      <c r="G341" t="s">
        <v>208</v>
      </c>
      <c r="H341" t="s">
        <v>208</v>
      </c>
      <c r="I341" t="s">
        <v>208</v>
      </c>
      <c r="J341" s="7" t="s">
        <v>208</v>
      </c>
      <c r="K341" s="36">
        <v>1.6E-2</v>
      </c>
      <c r="L341" s="36">
        <v>1.6E-2</v>
      </c>
      <c r="M341" s="35">
        <v>1.6E-2</v>
      </c>
      <c r="N341" s="35">
        <v>1.6E-2</v>
      </c>
      <c r="R341" t="s">
        <v>986</v>
      </c>
      <c r="S341" t="s">
        <v>978</v>
      </c>
      <c r="T341" t="s">
        <v>208</v>
      </c>
      <c r="U341" t="s">
        <v>208</v>
      </c>
      <c r="V341" t="s">
        <v>208</v>
      </c>
      <c r="W341" t="s">
        <v>208</v>
      </c>
      <c r="X341" t="s">
        <v>208</v>
      </c>
      <c r="Y341" t="s">
        <v>208</v>
      </c>
      <c r="Z341" t="s">
        <v>208</v>
      </c>
      <c r="AA341" s="7" t="s">
        <v>208</v>
      </c>
      <c r="AB341" s="7" t="s">
        <v>208</v>
      </c>
      <c r="AC341" s="7" t="s">
        <v>208</v>
      </c>
      <c r="AD341" s="35">
        <v>1.2999999999999999E-2</v>
      </c>
      <c r="AE341" t="s">
        <v>208</v>
      </c>
    </row>
    <row r="342" spans="1:31" x14ac:dyDescent="0.25">
      <c r="A342" t="s">
        <v>773</v>
      </c>
      <c r="B342" t="s">
        <v>713</v>
      </c>
      <c r="C342" t="s">
        <v>208</v>
      </c>
      <c r="D342" t="s">
        <v>208</v>
      </c>
      <c r="E342" t="s">
        <v>208</v>
      </c>
      <c r="F342" t="s">
        <v>208</v>
      </c>
      <c r="G342" t="s">
        <v>208</v>
      </c>
      <c r="H342" t="s">
        <v>208</v>
      </c>
      <c r="I342" s="35">
        <v>1.2999999999999999E-2</v>
      </c>
      <c r="J342" s="36">
        <v>3.1E-2</v>
      </c>
      <c r="K342" s="36">
        <v>3.1E-2</v>
      </c>
      <c r="L342" s="36">
        <v>3.1E-2</v>
      </c>
      <c r="M342" s="35">
        <v>3.1E-2</v>
      </c>
      <c r="N342" s="35">
        <v>3.1E-2</v>
      </c>
      <c r="R342" t="s">
        <v>1439</v>
      </c>
      <c r="S342" t="s">
        <v>1429</v>
      </c>
      <c r="T342" t="s">
        <v>208</v>
      </c>
      <c r="U342" t="s">
        <v>208</v>
      </c>
      <c r="V342" t="s">
        <v>208</v>
      </c>
      <c r="W342" t="s">
        <v>208</v>
      </c>
      <c r="X342" t="s">
        <v>208</v>
      </c>
      <c r="Y342" t="s">
        <v>208</v>
      </c>
      <c r="Z342" t="s">
        <v>208</v>
      </c>
      <c r="AA342" s="36">
        <v>1.2999999999999999E-2</v>
      </c>
      <c r="AB342" s="36">
        <v>1.2999999999999999E-2</v>
      </c>
      <c r="AC342" s="36">
        <v>1.2999999999999999E-2</v>
      </c>
      <c r="AD342" s="35">
        <v>1.2999999999999999E-2</v>
      </c>
      <c r="AE342" s="35">
        <v>1.2999999999999999E-2</v>
      </c>
    </row>
    <row r="343" spans="1:31" x14ac:dyDescent="0.25">
      <c r="A343" t="s">
        <v>774</v>
      </c>
      <c r="B343" t="s">
        <v>725</v>
      </c>
      <c r="C343" t="s">
        <v>208</v>
      </c>
      <c r="D343" t="s">
        <v>208</v>
      </c>
      <c r="E343" t="s">
        <v>255</v>
      </c>
      <c r="F343" t="s">
        <v>208</v>
      </c>
      <c r="G343" s="35">
        <v>0.06</v>
      </c>
      <c r="H343" s="35">
        <v>0.06</v>
      </c>
      <c r="I343" s="35">
        <v>0.06</v>
      </c>
      <c r="J343" s="36">
        <v>0.121</v>
      </c>
      <c r="K343" s="36">
        <v>0.06</v>
      </c>
      <c r="L343" s="36">
        <v>0.06</v>
      </c>
      <c r="M343" s="35">
        <v>0.06</v>
      </c>
      <c r="N343" s="35">
        <v>0.06</v>
      </c>
      <c r="R343" t="s">
        <v>938</v>
      </c>
      <c r="S343" t="s">
        <v>939</v>
      </c>
      <c r="T343" t="s">
        <v>208</v>
      </c>
      <c r="U343" t="s">
        <v>208</v>
      </c>
      <c r="V343" t="s">
        <v>208</v>
      </c>
      <c r="W343" t="s">
        <v>208</v>
      </c>
      <c r="X343" t="s">
        <v>208</v>
      </c>
      <c r="Y343" t="s">
        <v>208</v>
      </c>
      <c r="Z343" s="35">
        <v>1.0999999999999999E-2</v>
      </c>
      <c r="AA343" s="36">
        <v>1.0999999999999999E-2</v>
      </c>
      <c r="AB343" s="36">
        <v>1.0999999999999999E-2</v>
      </c>
      <c r="AC343" s="36">
        <v>1.0999999999999999E-2</v>
      </c>
      <c r="AD343" t="s">
        <v>208</v>
      </c>
      <c r="AE343" t="s">
        <v>208</v>
      </c>
    </row>
    <row r="344" spans="1:31" x14ac:dyDescent="0.25">
      <c r="A344" t="s">
        <v>775</v>
      </c>
      <c r="B344" t="s">
        <v>713</v>
      </c>
      <c r="C344" t="s">
        <v>208</v>
      </c>
      <c r="D344" t="s">
        <v>208</v>
      </c>
      <c r="E344" t="s">
        <v>208</v>
      </c>
      <c r="F344" t="s">
        <v>208</v>
      </c>
      <c r="G344" t="s">
        <v>208</v>
      </c>
      <c r="H344" t="s">
        <v>208</v>
      </c>
      <c r="I344" t="s">
        <v>208</v>
      </c>
      <c r="J344" s="7" t="s">
        <v>208</v>
      </c>
      <c r="K344" s="7" t="s">
        <v>208</v>
      </c>
      <c r="L344" s="7" t="s">
        <v>208</v>
      </c>
      <c r="M344" s="35">
        <v>0.01</v>
      </c>
      <c r="N344" s="35">
        <v>0.01</v>
      </c>
      <c r="R344" t="s">
        <v>957</v>
      </c>
      <c r="S344" t="s">
        <v>945</v>
      </c>
      <c r="T344" t="s">
        <v>208</v>
      </c>
      <c r="U344" t="s">
        <v>208</v>
      </c>
      <c r="V344" t="s">
        <v>208</v>
      </c>
      <c r="W344" t="s">
        <v>208</v>
      </c>
      <c r="X344" t="s">
        <v>208</v>
      </c>
      <c r="Y344" t="s">
        <v>208</v>
      </c>
      <c r="Z344" t="s">
        <v>208</v>
      </c>
      <c r="AA344" s="7" t="s">
        <v>208</v>
      </c>
      <c r="AB344" s="7" t="s">
        <v>208</v>
      </c>
      <c r="AC344" s="36">
        <v>1.2E-2</v>
      </c>
      <c r="AD344" s="35">
        <v>1.2E-2</v>
      </c>
      <c r="AE344" s="35">
        <v>1.2E-2</v>
      </c>
    </row>
    <row r="345" spans="1:31" x14ac:dyDescent="0.25">
      <c r="A345" t="s">
        <v>776</v>
      </c>
      <c r="B345" t="s">
        <v>713</v>
      </c>
      <c r="C345" t="s">
        <v>208</v>
      </c>
      <c r="D345" t="s">
        <v>208</v>
      </c>
      <c r="E345" t="s">
        <v>208</v>
      </c>
      <c r="F345" t="s">
        <v>208</v>
      </c>
      <c r="G345" t="s">
        <v>208</v>
      </c>
      <c r="H345" t="s">
        <v>208</v>
      </c>
      <c r="I345" t="s">
        <v>208</v>
      </c>
      <c r="J345" s="36">
        <v>1.4E-2</v>
      </c>
      <c r="K345" s="36">
        <v>1.4E-2</v>
      </c>
      <c r="L345" s="36">
        <v>1.4E-2</v>
      </c>
      <c r="M345" s="35">
        <v>1.4E-2</v>
      </c>
      <c r="N345" s="35">
        <v>1.4E-2</v>
      </c>
      <c r="R345" t="s">
        <v>1357</v>
      </c>
      <c r="S345" t="s">
        <v>1358</v>
      </c>
      <c r="T345" t="s">
        <v>1359</v>
      </c>
      <c r="U345" s="33">
        <v>73926</v>
      </c>
      <c r="V345" s="34">
        <v>0</v>
      </c>
      <c r="W345" s="35">
        <v>4.2999999999999997E-2</v>
      </c>
      <c r="X345" s="35">
        <v>4.2999999999999997E-2</v>
      </c>
      <c r="Y345" s="35">
        <v>4.2999999999999997E-2</v>
      </c>
      <c r="Z345" s="35">
        <v>4.2999999999999997E-2</v>
      </c>
      <c r="AA345" s="36">
        <v>4.2999999999999997E-2</v>
      </c>
      <c r="AB345" s="36">
        <v>4.2999999999999997E-2</v>
      </c>
      <c r="AC345" s="36">
        <v>4.2999999999999997E-2</v>
      </c>
      <c r="AD345" s="35">
        <v>4.2999999999999997E-2</v>
      </c>
      <c r="AE345" s="35">
        <v>4.2999999999999997E-2</v>
      </c>
    </row>
    <row r="346" spans="1:31" x14ac:dyDescent="0.25">
      <c r="A346" t="s">
        <v>777</v>
      </c>
      <c r="B346" t="s">
        <v>778</v>
      </c>
      <c r="C346" t="s">
        <v>208</v>
      </c>
      <c r="D346" t="s">
        <v>208</v>
      </c>
      <c r="E346" t="s">
        <v>208</v>
      </c>
      <c r="F346" t="s">
        <v>208</v>
      </c>
      <c r="G346" t="s">
        <v>208</v>
      </c>
      <c r="H346" t="s">
        <v>208</v>
      </c>
      <c r="I346" s="35">
        <v>1.4999999999999999E-2</v>
      </c>
      <c r="J346" s="36">
        <v>2.3E-2</v>
      </c>
      <c r="K346" s="36">
        <v>2.3E-2</v>
      </c>
      <c r="L346" s="36">
        <v>2.3E-2</v>
      </c>
      <c r="M346" s="35">
        <v>2.3E-2</v>
      </c>
      <c r="N346" s="35">
        <v>2.1000000000000001E-2</v>
      </c>
      <c r="R346" t="s">
        <v>1312</v>
      </c>
      <c r="S346" t="s">
        <v>1313</v>
      </c>
      <c r="T346" t="s">
        <v>889</v>
      </c>
      <c r="U346" s="33">
        <v>602424</v>
      </c>
      <c r="V346" s="34">
        <v>0</v>
      </c>
      <c r="W346" s="35">
        <v>3.4000000000000002E-2</v>
      </c>
      <c r="X346" s="35">
        <v>3.4000000000000002E-2</v>
      </c>
      <c r="Y346" s="35">
        <v>3.4000000000000002E-2</v>
      </c>
      <c r="Z346" s="35">
        <v>2.3E-2</v>
      </c>
      <c r="AA346" s="36">
        <v>2.3E-2</v>
      </c>
      <c r="AB346" s="36">
        <v>2.3E-2</v>
      </c>
      <c r="AC346" s="36">
        <v>2.3E-2</v>
      </c>
      <c r="AD346" s="35">
        <v>2.3E-2</v>
      </c>
      <c r="AE346" s="35">
        <v>2.3E-2</v>
      </c>
    </row>
    <row r="347" spans="1:31" x14ac:dyDescent="0.25">
      <c r="A347" t="s">
        <v>779</v>
      </c>
      <c r="B347" t="s">
        <v>725</v>
      </c>
      <c r="C347" t="s">
        <v>208</v>
      </c>
      <c r="D347" t="s">
        <v>208</v>
      </c>
      <c r="E347" t="s">
        <v>208</v>
      </c>
      <c r="F347" t="s">
        <v>208</v>
      </c>
      <c r="G347" t="s">
        <v>208</v>
      </c>
      <c r="H347" t="s">
        <v>208</v>
      </c>
      <c r="I347" t="s">
        <v>208</v>
      </c>
      <c r="J347" s="7" t="s">
        <v>208</v>
      </c>
      <c r="K347" s="36">
        <v>1.7000000000000001E-2</v>
      </c>
      <c r="L347" s="36">
        <v>1.7000000000000001E-2</v>
      </c>
      <c r="M347" s="35">
        <v>1.7000000000000001E-2</v>
      </c>
      <c r="N347" t="s">
        <v>208</v>
      </c>
      <c r="R347" t="s">
        <v>526</v>
      </c>
      <c r="S347" t="s">
        <v>527</v>
      </c>
      <c r="T347" t="s">
        <v>528</v>
      </c>
      <c r="U347" s="33">
        <v>189731</v>
      </c>
      <c r="V347" s="35">
        <v>1E-3</v>
      </c>
      <c r="W347" s="35">
        <v>1.6E-2</v>
      </c>
      <c r="X347" s="35">
        <v>1.4999999999999999E-2</v>
      </c>
      <c r="Y347" s="35">
        <v>1.2E-2</v>
      </c>
      <c r="Z347" s="35">
        <v>1.2E-2</v>
      </c>
      <c r="AA347" s="36">
        <v>1.2E-2</v>
      </c>
      <c r="AB347" s="36">
        <v>1.2E-2</v>
      </c>
      <c r="AC347" s="36">
        <v>1.2E-2</v>
      </c>
      <c r="AD347" s="35">
        <v>1.2E-2</v>
      </c>
      <c r="AE347" s="35">
        <v>1.2E-2</v>
      </c>
    </row>
    <row r="348" spans="1:31" s="2" customFormat="1" x14ac:dyDescent="0.25">
      <c r="J348" s="38"/>
      <c r="K348" s="38"/>
      <c r="L348" s="38"/>
      <c r="R348" t="s">
        <v>526</v>
      </c>
      <c r="S348" t="s">
        <v>527</v>
      </c>
      <c r="T348" t="s">
        <v>528</v>
      </c>
      <c r="U348" s="33">
        <v>189731</v>
      </c>
      <c r="V348" s="35">
        <v>1E-3</v>
      </c>
      <c r="W348" s="35">
        <v>1.6E-2</v>
      </c>
      <c r="X348" s="35">
        <v>1.4999999999999999E-2</v>
      </c>
      <c r="Y348" s="35">
        <v>1.2E-2</v>
      </c>
      <c r="Z348" s="35">
        <v>1.2E-2</v>
      </c>
      <c r="AA348" s="36">
        <v>1.2E-2</v>
      </c>
      <c r="AB348" s="36">
        <v>1.2E-2</v>
      </c>
      <c r="AC348" s="36">
        <v>1.2E-2</v>
      </c>
      <c r="AD348" s="35">
        <v>1.2E-2</v>
      </c>
      <c r="AE348" s="35">
        <v>1.2E-2</v>
      </c>
    </row>
    <row r="349" spans="1:31" x14ac:dyDescent="0.25">
      <c r="A349" s="16" t="s">
        <v>482</v>
      </c>
      <c r="B349" t="s">
        <v>780</v>
      </c>
      <c r="C349" t="s">
        <v>781</v>
      </c>
      <c r="D349" s="33">
        <v>16239068</v>
      </c>
      <c r="E349" s="35">
        <v>3.2000000000000001E-2</v>
      </c>
      <c r="F349" s="35">
        <v>6.3E-2</v>
      </c>
      <c r="G349" s="35">
        <v>0.03</v>
      </c>
      <c r="H349" s="35">
        <v>6.5000000000000002E-2</v>
      </c>
      <c r="I349" s="35">
        <v>0.06</v>
      </c>
      <c r="J349" s="35">
        <v>0.06</v>
      </c>
      <c r="K349" s="36">
        <v>0.06</v>
      </c>
      <c r="L349" s="36">
        <v>3.4000000000000002E-2</v>
      </c>
      <c r="M349" s="36">
        <v>3.5999999999999997E-2</v>
      </c>
      <c r="N349" s="35">
        <v>3.1E-2</v>
      </c>
      <c r="R349" t="s">
        <v>1372</v>
      </c>
      <c r="S349" t="s">
        <v>1295</v>
      </c>
      <c r="T349" t="s">
        <v>1373</v>
      </c>
      <c r="U349" s="33">
        <v>81000</v>
      </c>
      <c r="V349" s="34">
        <v>0</v>
      </c>
      <c r="W349" s="35">
        <v>3.1E-2</v>
      </c>
      <c r="X349" s="35">
        <v>3.1E-2</v>
      </c>
      <c r="Y349" s="35">
        <v>3.1E-2</v>
      </c>
      <c r="Z349" s="35">
        <v>3.1E-2</v>
      </c>
      <c r="AA349" s="36">
        <v>3.1E-2</v>
      </c>
      <c r="AB349" s="36">
        <v>3.1E-2</v>
      </c>
      <c r="AC349" s="36">
        <v>3.1E-2</v>
      </c>
      <c r="AD349" s="35">
        <v>3.1E-2</v>
      </c>
      <c r="AE349" s="35">
        <v>3.1E-2</v>
      </c>
    </row>
    <row r="350" spans="1:31" x14ac:dyDescent="0.25">
      <c r="A350" t="s">
        <v>782</v>
      </c>
      <c r="B350" t="s">
        <v>783</v>
      </c>
      <c r="C350" t="s">
        <v>784</v>
      </c>
      <c r="D350" s="33">
        <v>122133333</v>
      </c>
      <c r="E350" t="s">
        <v>288</v>
      </c>
      <c r="F350" s="35">
        <v>0.23100000000000001</v>
      </c>
      <c r="G350" t="s">
        <v>208</v>
      </c>
      <c r="H350" s="35">
        <v>0.23100000000000001</v>
      </c>
      <c r="I350" s="35">
        <v>0.23100000000000001</v>
      </c>
      <c r="J350" s="36">
        <v>0.25</v>
      </c>
      <c r="K350" s="36">
        <v>0.25</v>
      </c>
      <c r="L350" s="7" t="s">
        <v>208</v>
      </c>
      <c r="M350" t="s">
        <v>208</v>
      </c>
      <c r="N350" s="35">
        <v>0.25</v>
      </c>
      <c r="R350" t="s">
        <v>1354</v>
      </c>
      <c r="S350" t="s">
        <v>1290</v>
      </c>
      <c r="T350" t="s">
        <v>1355</v>
      </c>
      <c r="U350" s="33">
        <v>604000</v>
      </c>
      <c r="V350" t="s">
        <v>288</v>
      </c>
      <c r="W350" s="35">
        <v>0.05</v>
      </c>
      <c r="X350" t="s">
        <v>208</v>
      </c>
      <c r="Y350" t="s">
        <v>208</v>
      </c>
      <c r="Z350" t="s">
        <v>208</v>
      </c>
      <c r="AA350" s="7" t="s">
        <v>208</v>
      </c>
      <c r="AB350" s="7" t="s">
        <v>208</v>
      </c>
      <c r="AC350" s="36">
        <v>0.05</v>
      </c>
      <c r="AD350" t="s">
        <v>208</v>
      </c>
      <c r="AE350" t="s">
        <v>208</v>
      </c>
    </row>
    <row r="351" spans="1:31" x14ac:dyDescent="0.25">
      <c r="A351" t="s">
        <v>785</v>
      </c>
      <c r="B351" t="s">
        <v>786</v>
      </c>
      <c r="C351" t="s">
        <v>787</v>
      </c>
      <c r="D351" s="33">
        <v>10205810</v>
      </c>
      <c r="E351" s="35">
        <v>4.5999999999999999E-2</v>
      </c>
      <c r="F351" s="35">
        <v>6.9000000000000006E-2</v>
      </c>
      <c r="G351" s="35">
        <v>2.1999999999999999E-2</v>
      </c>
      <c r="H351" s="35">
        <v>6.5000000000000002E-2</v>
      </c>
      <c r="I351" s="35">
        <v>6.5000000000000002E-2</v>
      </c>
      <c r="J351" s="36">
        <v>6.5000000000000002E-2</v>
      </c>
      <c r="K351" s="36">
        <v>6.5000000000000002E-2</v>
      </c>
      <c r="L351" s="36">
        <v>6.5000000000000002E-2</v>
      </c>
      <c r="M351" s="35">
        <v>6.6000000000000003E-2</v>
      </c>
      <c r="N351" s="35">
        <v>6.6000000000000003E-2</v>
      </c>
      <c r="R351" t="s">
        <v>866</v>
      </c>
      <c r="S351" t="s">
        <v>843</v>
      </c>
      <c r="T351" t="s">
        <v>208</v>
      </c>
      <c r="U351" t="s">
        <v>208</v>
      </c>
      <c r="V351" t="s">
        <v>208</v>
      </c>
      <c r="W351" t="s">
        <v>208</v>
      </c>
      <c r="X351" t="s">
        <v>208</v>
      </c>
      <c r="Y351" t="s">
        <v>208</v>
      </c>
      <c r="Z351" t="s">
        <v>208</v>
      </c>
      <c r="AA351" s="36">
        <v>0.01</v>
      </c>
      <c r="AB351" s="36">
        <v>0.01</v>
      </c>
      <c r="AC351" s="36">
        <v>0.01</v>
      </c>
      <c r="AD351" s="35">
        <v>0.01</v>
      </c>
      <c r="AE351" s="35">
        <v>0.01</v>
      </c>
    </row>
    <row r="352" spans="1:31" x14ac:dyDescent="0.25">
      <c r="A352" t="s">
        <v>788</v>
      </c>
      <c r="B352" t="s">
        <v>789</v>
      </c>
      <c r="C352" t="s">
        <v>790</v>
      </c>
      <c r="D352" s="33">
        <v>919369</v>
      </c>
      <c r="E352" s="34">
        <v>0</v>
      </c>
      <c r="F352" s="35">
        <v>3.7999999999999999E-2</v>
      </c>
      <c r="G352" s="35">
        <v>3.7999999999999999E-2</v>
      </c>
      <c r="H352" s="35">
        <v>3.7999999999999999E-2</v>
      </c>
      <c r="I352" s="35">
        <v>2.7E-2</v>
      </c>
      <c r="J352" s="36">
        <v>2.5999999999999999E-2</v>
      </c>
      <c r="K352" s="36">
        <v>2.5999999999999999E-2</v>
      </c>
      <c r="L352" s="36">
        <v>2.5999999999999999E-2</v>
      </c>
      <c r="M352" s="35">
        <v>2.5000000000000001E-2</v>
      </c>
      <c r="N352" s="35">
        <v>2.5000000000000001E-2</v>
      </c>
      <c r="R352" t="s">
        <v>651</v>
      </c>
      <c r="S352" t="s">
        <v>644</v>
      </c>
      <c r="T352" t="s">
        <v>652</v>
      </c>
      <c r="U352" s="33">
        <v>5101357</v>
      </c>
      <c r="V352" s="34">
        <v>-0.01</v>
      </c>
      <c r="W352" s="35">
        <v>6.7000000000000004E-2</v>
      </c>
      <c r="X352" s="35">
        <v>7.6999999999999999E-2</v>
      </c>
      <c r="Y352" s="35">
        <v>7.6999999999999999E-2</v>
      </c>
      <c r="Z352" s="35">
        <v>7.6999999999999999E-2</v>
      </c>
      <c r="AA352" s="36">
        <v>7.3999999999999996E-2</v>
      </c>
      <c r="AB352" s="36">
        <v>7.1999999999999995E-2</v>
      </c>
      <c r="AC352" s="36">
        <v>6.7000000000000004E-2</v>
      </c>
      <c r="AD352" s="35">
        <v>6.6000000000000003E-2</v>
      </c>
      <c r="AE352" s="35">
        <v>6.6000000000000003E-2</v>
      </c>
    </row>
    <row r="353" spans="1:31" x14ac:dyDescent="0.25">
      <c r="A353" t="s">
        <v>791</v>
      </c>
      <c r="B353" t="s">
        <v>792</v>
      </c>
      <c r="C353" t="s">
        <v>793</v>
      </c>
      <c r="D353" s="33">
        <v>901604</v>
      </c>
      <c r="E353" s="35">
        <v>-3.0000000000000001E-3</v>
      </c>
      <c r="F353" s="35">
        <v>1.2999999999999999E-2</v>
      </c>
      <c r="G353" s="35">
        <v>1.4999999999999999E-2</v>
      </c>
      <c r="H353" s="35">
        <v>1.9E-2</v>
      </c>
      <c r="I353" s="35">
        <v>2.8000000000000001E-2</v>
      </c>
      <c r="J353" s="36">
        <v>2.8000000000000001E-2</v>
      </c>
      <c r="K353" s="36">
        <v>5.6000000000000001E-2</v>
      </c>
      <c r="L353" s="36">
        <v>2.8000000000000001E-2</v>
      </c>
      <c r="M353" s="35">
        <v>2.8000000000000001E-2</v>
      </c>
      <c r="N353" s="35">
        <v>2.8000000000000001E-2</v>
      </c>
      <c r="R353" t="s">
        <v>631</v>
      </c>
      <c r="S353" t="s">
        <v>589</v>
      </c>
      <c r="T353" t="s">
        <v>208</v>
      </c>
      <c r="U353" t="s">
        <v>208</v>
      </c>
      <c r="V353" t="s">
        <v>208</v>
      </c>
      <c r="W353" t="s">
        <v>208</v>
      </c>
      <c r="X353" t="s">
        <v>208</v>
      </c>
      <c r="Y353" t="s">
        <v>208</v>
      </c>
      <c r="Z353" s="35">
        <v>1.0999999999999999E-2</v>
      </c>
      <c r="AA353" s="36">
        <v>1.7000000000000001E-2</v>
      </c>
      <c r="AB353" s="36">
        <v>1.7000000000000001E-2</v>
      </c>
      <c r="AC353" s="36">
        <v>1.7000000000000001E-2</v>
      </c>
      <c r="AD353" s="35">
        <v>1.6E-2</v>
      </c>
      <c r="AE353" t="s">
        <v>208</v>
      </c>
    </row>
    <row r="354" spans="1:31" x14ac:dyDescent="0.25">
      <c r="A354" t="s">
        <v>794</v>
      </c>
      <c r="B354" t="s">
        <v>795</v>
      </c>
      <c r="C354" t="s">
        <v>796</v>
      </c>
      <c r="D354" s="33">
        <v>128758107</v>
      </c>
      <c r="E354" s="34">
        <v>0</v>
      </c>
      <c r="F354" s="35">
        <v>4.9000000000000002E-2</v>
      </c>
      <c r="G354" s="35">
        <v>4.9000000000000002E-2</v>
      </c>
      <c r="H354" s="35">
        <v>4.9000000000000002E-2</v>
      </c>
      <c r="I354" s="35">
        <v>4.9000000000000002E-2</v>
      </c>
      <c r="J354" s="36">
        <v>4.9000000000000002E-2</v>
      </c>
      <c r="K354" s="36">
        <v>4.9000000000000002E-2</v>
      </c>
      <c r="L354" s="36">
        <v>4.9000000000000002E-2</v>
      </c>
      <c r="M354" s="35">
        <v>4.9000000000000002E-2</v>
      </c>
      <c r="N354" s="35">
        <v>4.9000000000000002E-2</v>
      </c>
      <c r="R354" t="s">
        <v>715</v>
      </c>
      <c r="S354" t="s">
        <v>716</v>
      </c>
      <c r="T354" t="s">
        <v>717</v>
      </c>
      <c r="U354" s="33">
        <v>6565000</v>
      </c>
      <c r="V354" s="35">
        <v>1E-3</v>
      </c>
      <c r="W354" s="35">
        <v>2.8000000000000001E-2</v>
      </c>
      <c r="X354" s="35">
        <v>2.7E-2</v>
      </c>
      <c r="Y354" s="35">
        <v>2.7E-2</v>
      </c>
      <c r="Z354" s="35">
        <v>2.8000000000000001E-2</v>
      </c>
      <c r="AA354" s="36">
        <v>2.8000000000000001E-2</v>
      </c>
      <c r="AB354" s="36">
        <v>4.3999999999999997E-2</v>
      </c>
      <c r="AC354" s="36">
        <v>4.3999999999999997E-2</v>
      </c>
      <c r="AD354" s="35">
        <v>4.2999999999999997E-2</v>
      </c>
      <c r="AE354" s="35">
        <v>4.1000000000000002E-2</v>
      </c>
    </row>
    <row r="355" spans="1:31" x14ac:dyDescent="0.25">
      <c r="A355" t="s">
        <v>797</v>
      </c>
      <c r="B355" t="s">
        <v>783</v>
      </c>
      <c r="C355" t="s">
        <v>798</v>
      </c>
      <c r="D355" s="33">
        <v>814367</v>
      </c>
      <c r="E355" s="34">
        <v>0</v>
      </c>
      <c r="F355" s="35">
        <v>1.6E-2</v>
      </c>
      <c r="G355" s="35">
        <v>1.6E-2</v>
      </c>
      <c r="H355" s="35">
        <v>1.6E-2</v>
      </c>
      <c r="I355" s="35">
        <v>1.6E-2</v>
      </c>
      <c r="J355" s="36">
        <v>1.4999999999999999E-2</v>
      </c>
      <c r="K355" s="7" t="s">
        <v>208</v>
      </c>
      <c r="L355" s="36">
        <v>1.4999999999999999E-2</v>
      </c>
      <c r="M355" s="35">
        <v>1.4999999999999999E-2</v>
      </c>
      <c r="N355" s="35">
        <v>1.4999999999999999E-2</v>
      </c>
      <c r="R355" t="s">
        <v>1107</v>
      </c>
      <c r="S355" t="s">
        <v>1021</v>
      </c>
      <c r="T355" t="s">
        <v>1108</v>
      </c>
      <c r="U355" s="33">
        <v>733670</v>
      </c>
      <c r="V355" s="34">
        <v>0</v>
      </c>
      <c r="W355" s="35">
        <v>0.05</v>
      </c>
      <c r="X355" s="35">
        <v>0.05</v>
      </c>
      <c r="Y355" s="35">
        <v>0.05</v>
      </c>
      <c r="Z355" s="35">
        <v>0.05</v>
      </c>
      <c r="AA355" s="7" t="s">
        <v>208</v>
      </c>
      <c r="AB355" s="36">
        <v>0.05</v>
      </c>
      <c r="AC355" s="7" t="s">
        <v>208</v>
      </c>
      <c r="AD355" t="s">
        <v>208</v>
      </c>
      <c r="AE355" t="s">
        <v>208</v>
      </c>
    </row>
    <row r="356" spans="1:31" x14ac:dyDescent="0.25">
      <c r="A356" t="s">
        <v>239</v>
      </c>
      <c r="B356" t="s">
        <v>783</v>
      </c>
      <c r="C356" t="s">
        <v>799</v>
      </c>
      <c r="D356" s="33">
        <v>870000</v>
      </c>
      <c r="E356" s="34">
        <v>0</v>
      </c>
      <c r="F356" s="35">
        <v>0.01</v>
      </c>
      <c r="G356" s="35">
        <v>0.01</v>
      </c>
      <c r="H356" s="35">
        <v>0.01</v>
      </c>
      <c r="I356" s="35">
        <v>0.01</v>
      </c>
      <c r="J356" s="36">
        <v>0.01</v>
      </c>
      <c r="K356" s="36">
        <v>0.01</v>
      </c>
      <c r="L356" s="36">
        <v>0.01</v>
      </c>
      <c r="M356" s="35">
        <v>0.01</v>
      </c>
      <c r="N356" s="35">
        <v>0.01</v>
      </c>
      <c r="R356" t="s">
        <v>1124</v>
      </c>
      <c r="S356" t="s">
        <v>1027</v>
      </c>
      <c r="T356" t="s">
        <v>1125</v>
      </c>
      <c r="U356" s="33">
        <v>334690</v>
      </c>
      <c r="V356" s="34">
        <v>0</v>
      </c>
      <c r="W356" s="35">
        <v>1.2E-2</v>
      </c>
      <c r="X356" s="35">
        <v>1.2E-2</v>
      </c>
      <c r="Y356" s="35">
        <v>1.2E-2</v>
      </c>
      <c r="Z356" s="35">
        <v>1.2E-2</v>
      </c>
      <c r="AA356" s="36">
        <v>1.2E-2</v>
      </c>
      <c r="AB356" s="36">
        <v>1.0999999999999999E-2</v>
      </c>
      <c r="AC356" s="7" t="s">
        <v>208</v>
      </c>
      <c r="AD356" t="s">
        <v>208</v>
      </c>
      <c r="AE356" t="s">
        <v>208</v>
      </c>
    </row>
    <row r="357" spans="1:31" x14ac:dyDescent="0.25">
      <c r="A357" t="s">
        <v>800</v>
      </c>
      <c r="B357" t="s">
        <v>795</v>
      </c>
      <c r="C357" t="s">
        <v>676</v>
      </c>
      <c r="D357" s="33">
        <v>1441835</v>
      </c>
      <c r="E357" s="35">
        <v>-8.9999999999999993E-3</v>
      </c>
      <c r="F357" s="35">
        <v>9.4E-2</v>
      </c>
      <c r="G357" s="35">
        <v>0.10299999999999999</v>
      </c>
      <c r="H357" s="35">
        <v>0.105</v>
      </c>
      <c r="I357" s="35">
        <v>0.105</v>
      </c>
      <c r="J357" s="7" t="s">
        <v>208</v>
      </c>
      <c r="K357" s="7" t="s">
        <v>208</v>
      </c>
      <c r="L357" s="7" t="s">
        <v>208</v>
      </c>
      <c r="M357" s="35">
        <v>0.105</v>
      </c>
      <c r="N357" s="35">
        <v>0.105</v>
      </c>
      <c r="R357" s="16" t="s">
        <v>687</v>
      </c>
      <c r="S357" t="s">
        <v>688</v>
      </c>
      <c r="T357" t="s">
        <v>689</v>
      </c>
      <c r="U357" s="33">
        <v>994873</v>
      </c>
      <c r="V357" s="34">
        <v>0.01</v>
      </c>
      <c r="W357" s="35">
        <v>9.2999999999999999E-2</v>
      </c>
      <c r="X357" s="35">
        <v>8.3000000000000004E-2</v>
      </c>
      <c r="Y357" s="35">
        <v>8.3000000000000004E-2</v>
      </c>
      <c r="Z357" s="35">
        <v>8.3000000000000004E-2</v>
      </c>
      <c r="AA357" s="35">
        <v>8.3000000000000004E-2</v>
      </c>
      <c r="AB357" s="36">
        <v>8.3000000000000004E-2</v>
      </c>
      <c r="AC357" s="36">
        <v>8.3000000000000004E-2</v>
      </c>
      <c r="AD357" s="36">
        <v>8.3000000000000004E-2</v>
      </c>
      <c r="AE357" s="35">
        <v>8.3000000000000004E-2</v>
      </c>
    </row>
    <row r="358" spans="1:31" x14ac:dyDescent="0.25">
      <c r="A358" t="s">
        <v>801</v>
      </c>
      <c r="B358" t="s">
        <v>792</v>
      </c>
      <c r="C358" t="s">
        <v>802</v>
      </c>
      <c r="D358" s="33">
        <v>1170117</v>
      </c>
      <c r="E358" s="34">
        <v>0</v>
      </c>
      <c r="F358" s="35">
        <v>4.4999999999999998E-2</v>
      </c>
      <c r="G358" s="35">
        <v>4.4999999999999998E-2</v>
      </c>
      <c r="H358" s="35">
        <v>4.4999999999999998E-2</v>
      </c>
      <c r="I358" s="35">
        <v>4.4999999999999998E-2</v>
      </c>
      <c r="J358" s="7" t="s">
        <v>208</v>
      </c>
      <c r="K358" s="7" t="s">
        <v>208</v>
      </c>
      <c r="L358" s="7" t="s">
        <v>208</v>
      </c>
      <c r="M358" t="s">
        <v>208</v>
      </c>
      <c r="N358" t="s">
        <v>208</v>
      </c>
      <c r="R358" t="s">
        <v>1071</v>
      </c>
      <c r="S358" t="s">
        <v>1072</v>
      </c>
      <c r="T358" t="s">
        <v>702</v>
      </c>
      <c r="U358" s="33">
        <v>2753700</v>
      </c>
      <c r="V358" s="34">
        <v>0</v>
      </c>
      <c r="W358" s="35">
        <v>6.8000000000000005E-2</v>
      </c>
      <c r="X358" s="35">
        <v>6.8000000000000005E-2</v>
      </c>
      <c r="Y358" s="35">
        <v>6.8000000000000005E-2</v>
      </c>
      <c r="Z358" s="35">
        <v>6.8000000000000005E-2</v>
      </c>
      <c r="AA358" s="36">
        <v>6.8000000000000005E-2</v>
      </c>
      <c r="AB358" s="36">
        <v>6.8000000000000005E-2</v>
      </c>
      <c r="AC358" s="36">
        <v>6.8000000000000005E-2</v>
      </c>
      <c r="AD358" s="35">
        <v>6.8000000000000005E-2</v>
      </c>
      <c r="AE358" s="35">
        <v>6.8000000000000005E-2</v>
      </c>
    </row>
    <row r="359" spans="1:31" x14ac:dyDescent="0.25">
      <c r="A359" t="s">
        <v>803</v>
      </c>
      <c r="B359" t="s">
        <v>795</v>
      </c>
      <c r="C359" t="s">
        <v>804</v>
      </c>
      <c r="D359" s="33">
        <v>290363</v>
      </c>
      <c r="E359" s="34">
        <v>0</v>
      </c>
      <c r="F359" s="35">
        <v>2.7E-2</v>
      </c>
      <c r="G359" s="35">
        <v>2.7E-2</v>
      </c>
      <c r="H359" s="35">
        <v>1.9E-2</v>
      </c>
      <c r="I359" s="35">
        <v>1.2E-2</v>
      </c>
      <c r="J359" s="7" t="s">
        <v>208</v>
      </c>
      <c r="K359" s="7" t="s">
        <v>208</v>
      </c>
      <c r="L359" s="7" t="s">
        <v>208</v>
      </c>
      <c r="M359" t="s">
        <v>208</v>
      </c>
      <c r="N359" t="s">
        <v>208</v>
      </c>
      <c r="R359" t="s">
        <v>681</v>
      </c>
      <c r="S359" t="s">
        <v>659</v>
      </c>
      <c r="T359" t="s">
        <v>208</v>
      </c>
      <c r="U359" t="s">
        <v>208</v>
      </c>
      <c r="V359" t="s">
        <v>255</v>
      </c>
      <c r="W359" t="s">
        <v>208</v>
      </c>
      <c r="X359" s="35">
        <v>1.0999999999999999E-2</v>
      </c>
      <c r="Y359" s="35">
        <v>0.01</v>
      </c>
      <c r="Z359" s="35">
        <v>0.01</v>
      </c>
      <c r="AA359" s="36">
        <v>0.01</v>
      </c>
      <c r="AB359" s="36">
        <v>0.01</v>
      </c>
      <c r="AC359" s="36">
        <v>0.01</v>
      </c>
      <c r="AD359" s="35">
        <v>0.01</v>
      </c>
      <c r="AE359" s="35">
        <v>0.01</v>
      </c>
    </row>
    <row r="360" spans="1:31" x14ac:dyDescent="0.25">
      <c r="A360" t="s">
        <v>805</v>
      </c>
      <c r="B360" t="s">
        <v>792</v>
      </c>
      <c r="C360" t="s">
        <v>763</v>
      </c>
      <c r="D360" s="33">
        <v>202050</v>
      </c>
      <c r="E360" s="34">
        <v>0</v>
      </c>
      <c r="F360" s="35">
        <v>1.7999999999999999E-2</v>
      </c>
      <c r="G360" s="35">
        <v>1.7999999999999999E-2</v>
      </c>
      <c r="H360" s="35">
        <v>1.7999999999999999E-2</v>
      </c>
      <c r="I360" t="s">
        <v>208</v>
      </c>
      <c r="J360" s="36">
        <v>2.3E-2</v>
      </c>
      <c r="K360" s="36">
        <v>2.3E-2</v>
      </c>
      <c r="L360" s="36">
        <v>2.3E-2</v>
      </c>
      <c r="M360" s="35">
        <v>2.3E-2</v>
      </c>
      <c r="N360" s="35">
        <v>2.3E-2</v>
      </c>
      <c r="R360" t="s">
        <v>1436</v>
      </c>
      <c r="S360" t="s">
        <v>1437</v>
      </c>
      <c r="T360" t="s">
        <v>208</v>
      </c>
      <c r="U360" t="s">
        <v>208</v>
      </c>
      <c r="V360" t="s">
        <v>208</v>
      </c>
      <c r="W360" t="s">
        <v>208</v>
      </c>
      <c r="X360" t="s">
        <v>208</v>
      </c>
      <c r="Y360" t="s">
        <v>208</v>
      </c>
      <c r="Z360" t="s">
        <v>208</v>
      </c>
      <c r="AA360" s="7" t="s">
        <v>208</v>
      </c>
      <c r="AB360" s="7" t="s">
        <v>208</v>
      </c>
      <c r="AC360" s="7" t="s">
        <v>208</v>
      </c>
      <c r="AD360" t="s">
        <v>208</v>
      </c>
      <c r="AE360" s="35">
        <v>5.8999999999999997E-2</v>
      </c>
    </row>
    <row r="361" spans="1:31" x14ac:dyDescent="0.25">
      <c r="A361" t="s">
        <v>806</v>
      </c>
      <c r="B361" t="s">
        <v>792</v>
      </c>
      <c r="C361" t="s">
        <v>807</v>
      </c>
      <c r="D361" s="33">
        <v>536263</v>
      </c>
      <c r="E361" s="34">
        <v>0</v>
      </c>
      <c r="F361" s="35">
        <v>2.1999999999999999E-2</v>
      </c>
      <c r="G361" s="35">
        <v>2.1999999999999999E-2</v>
      </c>
      <c r="H361" s="35">
        <v>2.1999999999999999E-2</v>
      </c>
      <c r="I361" s="35">
        <v>2.1999999999999999E-2</v>
      </c>
      <c r="J361" s="36">
        <v>2.1999999999999999E-2</v>
      </c>
      <c r="K361" s="7" t="s">
        <v>208</v>
      </c>
      <c r="L361" s="7" t="s">
        <v>208</v>
      </c>
      <c r="M361" t="s">
        <v>208</v>
      </c>
      <c r="N361" s="35">
        <v>2.1999999999999999E-2</v>
      </c>
      <c r="R361" t="s">
        <v>1141</v>
      </c>
      <c r="S361" t="s">
        <v>1021</v>
      </c>
      <c r="T361" t="s">
        <v>1142</v>
      </c>
      <c r="U361" s="33">
        <v>363080</v>
      </c>
      <c r="V361" s="34">
        <v>0</v>
      </c>
      <c r="W361" s="35">
        <v>5.1999999999999998E-2</v>
      </c>
      <c r="X361" s="35">
        <v>5.1999999999999998E-2</v>
      </c>
      <c r="Y361" s="35">
        <v>5.1999999999999998E-2</v>
      </c>
      <c r="Z361" s="35">
        <v>5.1999999999999998E-2</v>
      </c>
      <c r="AA361" s="36">
        <v>5.1999999999999998E-2</v>
      </c>
      <c r="AB361" s="36">
        <v>5.1999999999999998E-2</v>
      </c>
      <c r="AC361" s="7" t="s">
        <v>208</v>
      </c>
      <c r="AD361" t="s">
        <v>208</v>
      </c>
      <c r="AE361" t="s">
        <v>208</v>
      </c>
    </row>
    <row r="362" spans="1:31" x14ac:dyDescent="0.25">
      <c r="A362" t="s">
        <v>808</v>
      </c>
      <c r="B362" t="s">
        <v>792</v>
      </c>
      <c r="C362" t="s">
        <v>809</v>
      </c>
      <c r="D362" s="33">
        <v>3170322</v>
      </c>
      <c r="E362" t="s">
        <v>288</v>
      </c>
      <c r="F362" s="35">
        <v>2.7E-2</v>
      </c>
      <c r="G362" t="s">
        <v>208</v>
      </c>
      <c r="H362" t="s">
        <v>208</v>
      </c>
      <c r="I362" t="s">
        <v>208</v>
      </c>
      <c r="J362" s="7" t="s">
        <v>208</v>
      </c>
      <c r="K362" s="36">
        <v>2.7E-2</v>
      </c>
      <c r="L362" s="36">
        <v>2.7E-2</v>
      </c>
      <c r="M362" s="35">
        <v>2.7E-2</v>
      </c>
      <c r="N362" s="35">
        <v>2.7E-2</v>
      </c>
      <c r="R362" t="s">
        <v>1093</v>
      </c>
      <c r="S362" t="s">
        <v>1094</v>
      </c>
      <c r="T362" t="s">
        <v>1085</v>
      </c>
      <c r="U362" s="33">
        <v>235732</v>
      </c>
      <c r="V362" s="35">
        <v>0</v>
      </c>
      <c r="W362" s="35">
        <v>1.0999999999999999E-2</v>
      </c>
      <c r="X362" s="35">
        <v>1.0999999999999999E-2</v>
      </c>
      <c r="Y362" s="35">
        <v>1.0999999999999999E-2</v>
      </c>
      <c r="Z362" s="35">
        <v>1.0999999999999999E-2</v>
      </c>
      <c r="AA362" s="36">
        <v>1.0999999999999999E-2</v>
      </c>
      <c r="AB362" s="36">
        <v>1.0999999999999999E-2</v>
      </c>
      <c r="AC362" s="36">
        <v>4.7E-2</v>
      </c>
      <c r="AD362" s="35">
        <v>1.0999999999999999E-2</v>
      </c>
      <c r="AE362" s="35">
        <v>1.0999999999999999E-2</v>
      </c>
    </row>
    <row r="363" spans="1:31" x14ac:dyDescent="0.25">
      <c r="A363" t="s">
        <v>810</v>
      </c>
      <c r="B363" t="s">
        <v>783</v>
      </c>
      <c r="C363" t="s">
        <v>811</v>
      </c>
      <c r="D363" s="33">
        <v>578216</v>
      </c>
      <c r="E363" s="34">
        <v>0</v>
      </c>
      <c r="F363" s="35">
        <v>0.03</v>
      </c>
      <c r="G363" s="35">
        <v>0.03</v>
      </c>
      <c r="H363" s="35">
        <v>0.03</v>
      </c>
      <c r="I363" s="35">
        <v>0.03</v>
      </c>
      <c r="J363" s="7" t="s">
        <v>208</v>
      </c>
      <c r="K363" s="36">
        <v>0.03</v>
      </c>
      <c r="L363" s="36">
        <v>0.03</v>
      </c>
      <c r="M363" s="35">
        <v>0.03</v>
      </c>
      <c r="N363" s="35">
        <v>0.03</v>
      </c>
      <c r="R363" t="s">
        <v>500</v>
      </c>
      <c r="S363" t="s">
        <v>501</v>
      </c>
      <c r="T363" t="s">
        <v>502</v>
      </c>
      <c r="U363" s="33">
        <v>5500400</v>
      </c>
      <c r="V363" s="34">
        <v>0</v>
      </c>
      <c r="W363" s="35">
        <v>1.7000000000000001E-2</v>
      </c>
      <c r="X363" s="35">
        <v>1.7000000000000001E-2</v>
      </c>
      <c r="Y363" s="35">
        <v>1.7000000000000001E-2</v>
      </c>
      <c r="Z363" s="35">
        <v>1.7000000000000001E-2</v>
      </c>
      <c r="AA363" s="36">
        <v>1.2999999999999999E-2</v>
      </c>
      <c r="AB363" s="36">
        <v>1.0999999999999999E-2</v>
      </c>
      <c r="AC363" s="36">
        <v>1.2E-2</v>
      </c>
      <c r="AD363" s="35">
        <v>0.01</v>
      </c>
      <c r="AE363" s="35">
        <v>0.01</v>
      </c>
    </row>
    <row r="364" spans="1:31" x14ac:dyDescent="0.25">
      <c r="A364" t="s">
        <v>812</v>
      </c>
      <c r="B364" t="s">
        <v>795</v>
      </c>
      <c r="C364" t="s">
        <v>813</v>
      </c>
      <c r="D364" s="33">
        <v>21754</v>
      </c>
      <c r="E364" s="34">
        <v>0</v>
      </c>
      <c r="F364" s="35">
        <v>1.4999999999999999E-2</v>
      </c>
      <c r="G364" s="35">
        <v>1.4999999999999999E-2</v>
      </c>
      <c r="H364" t="s">
        <v>208</v>
      </c>
      <c r="I364" s="35">
        <v>1.4999999999999999E-2</v>
      </c>
      <c r="J364" s="36">
        <v>1.4999999999999999E-2</v>
      </c>
      <c r="K364" s="36">
        <v>1.4999999999999999E-2</v>
      </c>
      <c r="L364" s="36">
        <v>1.4999999999999999E-2</v>
      </c>
      <c r="M364" s="35">
        <v>1.4999999999999999E-2</v>
      </c>
      <c r="N364" s="35">
        <v>1.4999999999999999E-2</v>
      </c>
      <c r="R364" t="s">
        <v>500</v>
      </c>
      <c r="S364" t="s">
        <v>488</v>
      </c>
      <c r="T364" t="s">
        <v>208</v>
      </c>
      <c r="U364" t="s">
        <v>208</v>
      </c>
      <c r="V364" t="s">
        <v>208</v>
      </c>
      <c r="W364" t="s">
        <v>208</v>
      </c>
      <c r="X364" t="s">
        <v>208</v>
      </c>
      <c r="Y364" t="s">
        <v>208</v>
      </c>
      <c r="Z364" s="35">
        <v>1.7000000000000001E-2</v>
      </c>
      <c r="AA364" s="36">
        <v>1.2999999999999999E-2</v>
      </c>
      <c r="AB364" s="36">
        <v>1.0999999999999999E-2</v>
      </c>
      <c r="AC364" s="36">
        <v>1.2E-2</v>
      </c>
      <c r="AD364" s="35">
        <v>0.01</v>
      </c>
      <c r="AE364" s="35">
        <v>0.01</v>
      </c>
    </row>
    <row r="365" spans="1:31" x14ac:dyDescent="0.25">
      <c r="A365" t="s">
        <v>814</v>
      </c>
      <c r="B365" t="s">
        <v>795</v>
      </c>
      <c r="C365" t="s">
        <v>815</v>
      </c>
      <c r="D365" s="33">
        <v>443344</v>
      </c>
      <c r="E365" t="s">
        <v>208</v>
      </c>
      <c r="F365" t="s">
        <v>208</v>
      </c>
      <c r="G365" t="s">
        <v>208</v>
      </c>
      <c r="H365" t="s">
        <v>208</v>
      </c>
      <c r="I365" s="35">
        <v>7.2999999999999995E-2</v>
      </c>
      <c r="J365" s="36">
        <v>7.2999999999999995E-2</v>
      </c>
      <c r="K365" s="7" t="s">
        <v>208</v>
      </c>
      <c r="L365" s="7" t="s">
        <v>208</v>
      </c>
      <c r="M365" t="s">
        <v>208</v>
      </c>
      <c r="N365" t="s">
        <v>208</v>
      </c>
      <c r="R365" t="s">
        <v>266</v>
      </c>
      <c r="S365" t="s">
        <v>267</v>
      </c>
      <c r="T365" t="s">
        <v>268</v>
      </c>
      <c r="U365" s="33">
        <v>7245605</v>
      </c>
      <c r="V365" s="34">
        <v>0</v>
      </c>
      <c r="W365" s="35">
        <v>1.6E-2</v>
      </c>
      <c r="X365" s="35">
        <v>1.6E-2</v>
      </c>
      <c r="Y365" s="35">
        <v>1.4999999999999999E-2</v>
      </c>
      <c r="Z365" s="35">
        <v>1.4999999999999999E-2</v>
      </c>
      <c r="AA365" s="36">
        <v>1.4999999999999999E-2</v>
      </c>
      <c r="AB365" s="36">
        <v>1.4999999999999999E-2</v>
      </c>
      <c r="AC365" s="36">
        <v>1.6E-2</v>
      </c>
      <c r="AD365" s="35">
        <v>1.7000000000000001E-2</v>
      </c>
      <c r="AE365" s="35">
        <v>1.9E-2</v>
      </c>
    </row>
    <row r="366" spans="1:31" x14ac:dyDescent="0.25">
      <c r="A366" t="s">
        <v>816</v>
      </c>
      <c r="B366" t="s">
        <v>783</v>
      </c>
      <c r="C366" t="s">
        <v>208</v>
      </c>
      <c r="D366" t="s">
        <v>208</v>
      </c>
      <c r="E366" t="s">
        <v>208</v>
      </c>
      <c r="F366" t="s">
        <v>208</v>
      </c>
      <c r="G366" t="s">
        <v>208</v>
      </c>
      <c r="H366" s="35">
        <v>1.2999999999999999E-2</v>
      </c>
      <c r="I366" s="35">
        <v>1.2999999999999999E-2</v>
      </c>
      <c r="J366" s="36">
        <v>1.2999999999999999E-2</v>
      </c>
      <c r="K366" s="36">
        <v>1.2999999999999999E-2</v>
      </c>
      <c r="L366" s="36">
        <v>1.2999999999999999E-2</v>
      </c>
      <c r="M366" s="35">
        <v>1.2999999999999999E-2</v>
      </c>
      <c r="N366" s="35">
        <v>1.4E-2</v>
      </c>
      <c r="R366" t="s">
        <v>409</v>
      </c>
      <c r="S366" t="s">
        <v>410</v>
      </c>
      <c r="T366" t="s">
        <v>325</v>
      </c>
      <c r="U366" s="33">
        <v>334300</v>
      </c>
      <c r="V366" s="34">
        <v>0</v>
      </c>
      <c r="W366" s="35">
        <v>1.2999999999999999E-2</v>
      </c>
      <c r="X366" s="35">
        <v>1.2999999999999999E-2</v>
      </c>
      <c r="Y366" s="35">
        <v>1.2999999999999999E-2</v>
      </c>
      <c r="Z366" t="s">
        <v>208</v>
      </c>
      <c r="AA366" s="7" t="s">
        <v>208</v>
      </c>
      <c r="AB366" s="36">
        <v>1.2E-2</v>
      </c>
      <c r="AC366" s="36">
        <v>1.2E-2</v>
      </c>
      <c r="AD366" s="35">
        <v>1.2E-2</v>
      </c>
      <c r="AE366" s="35">
        <v>1.2E-2</v>
      </c>
    </row>
    <row r="367" spans="1:31" x14ac:dyDescent="0.25">
      <c r="A367" t="s">
        <v>817</v>
      </c>
      <c r="B367" t="s">
        <v>783</v>
      </c>
      <c r="C367" t="s">
        <v>208</v>
      </c>
      <c r="D367" t="s">
        <v>208</v>
      </c>
      <c r="E367" t="s">
        <v>208</v>
      </c>
      <c r="F367" t="s">
        <v>208</v>
      </c>
      <c r="G367" t="s">
        <v>208</v>
      </c>
      <c r="H367" t="s">
        <v>208</v>
      </c>
      <c r="I367" s="35">
        <v>1.0999999999999999E-2</v>
      </c>
      <c r="J367" s="36">
        <v>1.0999999999999999E-2</v>
      </c>
      <c r="K367" s="36">
        <v>1.0999999999999999E-2</v>
      </c>
      <c r="L367" s="36">
        <v>1.0999999999999999E-2</v>
      </c>
      <c r="M367" s="35">
        <v>0.01</v>
      </c>
      <c r="N367" s="35">
        <v>0.01</v>
      </c>
      <c r="R367" t="s">
        <v>860</v>
      </c>
      <c r="S367" t="s">
        <v>861</v>
      </c>
      <c r="T367" t="s">
        <v>862</v>
      </c>
      <c r="U367" s="33">
        <v>1807911</v>
      </c>
      <c r="V367" s="35">
        <v>-7.0000000000000001E-3</v>
      </c>
      <c r="W367" s="35">
        <v>9.2999999999999999E-2</v>
      </c>
      <c r="X367" s="35">
        <v>0.1</v>
      </c>
      <c r="Y367" s="35">
        <v>0.1</v>
      </c>
      <c r="Z367" s="35">
        <v>0.223</v>
      </c>
      <c r="AA367" s="36">
        <v>0.34399999999999997</v>
      </c>
      <c r="AB367" s="36">
        <v>0.34399999999999997</v>
      </c>
      <c r="AC367" s="36">
        <v>0.34399999999999997</v>
      </c>
      <c r="AD367" s="35">
        <v>0.34399999999999997</v>
      </c>
      <c r="AE367" s="35">
        <v>0.34399999999999997</v>
      </c>
    </row>
    <row r="368" spans="1:31" s="2" customFormat="1" x14ac:dyDescent="0.25">
      <c r="J368" s="38"/>
      <c r="K368" s="38"/>
      <c r="L368" s="38"/>
      <c r="R368" t="s">
        <v>1378</v>
      </c>
      <c r="S368" t="s">
        <v>1293</v>
      </c>
      <c r="T368" t="s">
        <v>1379</v>
      </c>
      <c r="U368" s="33">
        <v>253300</v>
      </c>
      <c r="V368" s="34">
        <v>0</v>
      </c>
      <c r="W368" s="35">
        <v>4.3999999999999997E-2</v>
      </c>
      <c r="X368" s="35">
        <v>4.3999999999999997E-2</v>
      </c>
      <c r="Y368" s="35">
        <v>4.3999999999999997E-2</v>
      </c>
      <c r="Z368" s="35">
        <v>4.3999999999999997E-2</v>
      </c>
      <c r="AA368" s="36">
        <v>4.3999999999999997E-2</v>
      </c>
      <c r="AB368" s="36">
        <v>4.3999999999999997E-2</v>
      </c>
      <c r="AC368" s="36">
        <v>4.3999999999999997E-2</v>
      </c>
      <c r="AD368" s="35">
        <v>4.3999999999999997E-2</v>
      </c>
      <c r="AE368" s="35">
        <v>4.3999999999999997E-2</v>
      </c>
    </row>
    <row r="369" spans="1:31" x14ac:dyDescent="0.25">
      <c r="A369" s="16" t="s">
        <v>693</v>
      </c>
      <c r="B369" t="s">
        <v>818</v>
      </c>
      <c r="C369" t="s">
        <v>819</v>
      </c>
      <c r="D369" s="33">
        <v>6235574</v>
      </c>
      <c r="E369" t="s">
        <v>288</v>
      </c>
      <c r="F369" s="35">
        <v>3.5000000000000003E-2</v>
      </c>
      <c r="G369" t="s">
        <v>208</v>
      </c>
      <c r="H369" t="s">
        <v>208</v>
      </c>
      <c r="I369" s="35">
        <v>3.5000000000000003E-2</v>
      </c>
      <c r="J369" s="35">
        <v>3.4000000000000002E-2</v>
      </c>
      <c r="K369" s="7" t="s">
        <v>208</v>
      </c>
      <c r="L369" s="7" t="s">
        <v>208</v>
      </c>
      <c r="M369" s="36">
        <v>1.9E-2</v>
      </c>
      <c r="N369" s="35">
        <v>1.9E-2</v>
      </c>
      <c r="R369" t="s">
        <v>1035</v>
      </c>
      <c r="S369" t="s">
        <v>1021</v>
      </c>
      <c r="T369" t="s">
        <v>699</v>
      </c>
      <c r="U369" s="33">
        <v>741370</v>
      </c>
      <c r="V369" s="34">
        <v>0</v>
      </c>
      <c r="W369" s="35">
        <v>8.3000000000000004E-2</v>
      </c>
      <c r="X369" s="35">
        <v>8.3000000000000004E-2</v>
      </c>
      <c r="Y369" s="35">
        <v>8.3000000000000004E-2</v>
      </c>
      <c r="Z369" s="35">
        <v>8.3000000000000004E-2</v>
      </c>
      <c r="AA369" s="36">
        <v>8.3000000000000004E-2</v>
      </c>
      <c r="AB369" s="36">
        <v>8.3000000000000004E-2</v>
      </c>
      <c r="AC369" s="7" t="s">
        <v>208</v>
      </c>
      <c r="AD369" t="s">
        <v>208</v>
      </c>
      <c r="AE369" t="s">
        <v>208</v>
      </c>
    </row>
    <row r="370" spans="1:31" x14ac:dyDescent="0.25">
      <c r="A370" t="s">
        <v>820</v>
      </c>
      <c r="B370" t="s">
        <v>821</v>
      </c>
      <c r="C370" t="s">
        <v>822</v>
      </c>
      <c r="D370" s="33">
        <v>2611362</v>
      </c>
      <c r="E370" s="35">
        <v>4.0000000000000001E-3</v>
      </c>
      <c r="F370" s="35">
        <v>2.3E-2</v>
      </c>
      <c r="G370" s="35">
        <v>1.9E-2</v>
      </c>
      <c r="H370" s="35">
        <v>2.1999999999999999E-2</v>
      </c>
      <c r="I370" s="35">
        <v>0.02</v>
      </c>
      <c r="J370" s="36">
        <v>0.02</v>
      </c>
      <c r="K370" s="36">
        <v>2.7E-2</v>
      </c>
      <c r="L370" s="36">
        <v>2.3E-2</v>
      </c>
      <c r="M370" s="35">
        <v>2.3E-2</v>
      </c>
      <c r="N370" s="35">
        <v>2.3E-2</v>
      </c>
      <c r="R370" t="s">
        <v>936</v>
      </c>
      <c r="S370" t="s">
        <v>914</v>
      </c>
      <c r="T370" t="s">
        <v>208</v>
      </c>
      <c r="U370" t="s">
        <v>208</v>
      </c>
      <c r="V370" t="s">
        <v>208</v>
      </c>
      <c r="W370" t="s">
        <v>208</v>
      </c>
      <c r="X370" t="s">
        <v>208</v>
      </c>
      <c r="Y370" t="s">
        <v>208</v>
      </c>
      <c r="Z370" s="35">
        <v>4.2999999999999997E-2</v>
      </c>
      <c r="AA370" s="36">
        <v>4.2999999999999997E-2</v>
      </c>
      <c r="AB370" s="7" t="s">
        <v>208</v>
      </c>
      <c r="AC370" s="7" t="s">
        <v>208</v>
      </c>
      <c r="AD370" t="s">
        <v>208</v>
      </c>
      <c r="AE370" t="s">
        <v>208</v>
      </c>
    </row>
    <row r="371" spans="1:31" x14ac:dyDescent="0.25">
      <c r="A371" t="s">
        <v>574</v>
      </c>
      <c r="B371" t="s">
        <v>821</v>
      </c>
      <c r="C371" t="s">
        <v>823</v>
      </c>
      <c r="D371" s="33">
        <v>2110574</v>
      </c>
      <c r="E371" s="35">
        <v>0</v>
      </c>
      <c r="F371" s="35">
        <v>1.6E-2</v>
      </c>
      <c r="G371" s="35">
        <v>1.6E-2</v>
      </c>
      <c r="H371" s="35">
        <v>1.4E-2</v>
      </c>
      <c r="I371" t="s">
        <v>208</v>
      </c>
      <c r="J371" s="7" t="s">
        <v>208</v>
      </c>
      <c r="K371" s="7" t="s">
        <v>208</v>
      </c>
      <c r="L371" s="7" t="s">
        <v>208</v>
      </c>
      <c r="M371" t="s">
        <v>208</v>
      </c>
      <c r="N371" t="s">
        <v>208</v>
      </c>
      <c r="R371" t="s">
        <v>742</v>
      </c>
      <c r="S371" t="s">
        <v>725</v>
      </c>
      <c r="T371" t="s">
        <v>743</v>
      </c>
      <c r="U371" s="33">
        <v>572000</v>
      </c>
      <c r="V371" s="34">
        <v>0</v>
      </c>
      <c r="W371" s="35">
        <v>4.1000000000000002E-2</v>
      </c>
      <c r="X371" s="35">
        <v>4.1000000000000002E-2</v>
      </c>
      <c r="Y371" s="35">
        <v>0.04</v>
      </c>
      <c r="Z371" s="35">
        <v>3.5000000000000003E-2</v>
      </c>
      <c r="AA371" s="36">
        <v>3.1E-2</v>
      </c>
      <c r="AB371" s="36">
        <v>2.8000000000000001E-2</v>
      </c>
      <c r="AC371" s="36">
        <v>2.7E-2</v>
      </c>
      <c r="AD371" s="35">
        <v>2.7E-2</v>
      </c>
      <c r="AE371" t="s">
        <v>208</v>
      </c>
    </row>
    <row r="372" spans="1:31" x14ac:dyDescent="0.25">
      <c r="A372" t="s">
        <v>797</v>
      </c>
      <c r="B372" t="s">
        <v>818</v>
      </c>
      <c r="C372" t="s">
        <v>824</v>
      </c>
      <c r="D372" s="33">
        <v>878962</v>
      </c>
      <c r="E372" s="34">
        <v>0</v>
      </c>
      <c r="F372" s="35">
        <v>1.7999999999999999E-2</v>
      </c>
      <c r="G372" s="35">
        <v>1.7999999999999999E-2</v>
      </c>
      <c r="H372" s="35">
        <v>1.7999999999999999E-2</v>
      </c>
      <c r="I372" s="35">
        <v>1.7999999999999999E-2</v>
      </c>
      <c r="J372" s="36">
        <v>1.7999999999999999E-2</v>
      </c>
      <c r="K372" s="36">
        <v>1.4999999999999999E-2</v>
      </c>
      <c r="L372" s="7" t="s">
        <v>208</v>
      </c>
      <c r="M372" t="s">
        <v>208</v>
      </c>
      <c r="N372" t="s">
        <v>208</v>
      </c>
      <c r="R372" t="s">
        <v>669</v>
      </c>
      <c r="S372" t="s">
        <v>666</v>
      </c>
      <c r="T372" t="s">
        <v>670</v>
      </c>
      <c r="U372" s="33">
        <v>1239681</v>
      </c>
      <c r="V372" s="34">
        <v>0</v>
      </c>
      <c r="W372" s="35">
        <v>1.9E-2</v>
      </c>
      <c r="X372" s="35">
        <v>1.9E-2</v>
      </c>
      <c r="Y372" s="35">
        <v>1.9E-2</v>
      </c>
      <c r="Z372" s="35">
        <v>1.9E-2</v>
      </c>
      <c r="AA372" s="36">
        <v>1.9E-2</v>
      </c>
      <c r="AB372" s="36">
        <v>1.9E-2</v>
      </c>
      <c r="AC372" s="36">
        <v>1.9E-2</v>
      </c>
      <c r="AD372" s="35">
        <v>1.9E-2</v>
      </c>
      <c r="AE372" s="35">
        <v>1.9E-2</v>
      </c>
    </row>
    <row r="373" spans="1:31" x14ac:dyDescent="0.25">
      <c r="A373" t="s">
        <v>825</v>
      </c>
      <c r="B373" t="s">
        <v>818</v>
      </c>
      <c r="C373" t="s">
        <v>826</v>
      </c>
      <c r="D373" s="33">
        <v>140337</v>
      </c>
      <c r="E373" s="34">
        <v>0</v>
      </c>
      <c r="F373" s="35">
        <v>1.9E-2</v>
      </c>
      <c r="G373" s="35">
        <v>1.9E-2</v>
      </c>
      <c r="H373" s="35">
        <v>1.9E-2</v>
      </c>
      <c r="I373" s="35">
        <v>1.9E-2</v>
      </c>
      <c r="J373" s="36">
        <v>1.9E-2</v>
      </c>
      <c r="K373" s="36">
        <v>1.9E-2</v>
      </c>
      <c r="L373" s="36">
        <v>1.9E-2</v>
      </c>
      <c r="M373" s="35">
        <v>1.9E-2</v>
      </c>
      <c r="N373" s="35">
        <v>1.9E-2</v>
      </c>
      <c r="R373" t="s">
        <v>1361</v>
      </c>
      <c r="S373" t="s">
        <v>1362</v>
      </c>
      <c r="T373" t="s">
        <v>1363</v>
      </c>
      <c r="U373" s="33">
        <v>496600</v>
      </c>
      <c r="V373" s="34">
        <v>0</v>
      </c>
      <c r="W373" s="35">
        <v>6.3E-2</v>
      </c>
      <c r="X373" s="35">
        <v>6.3E-2</v>
      </c>
      <c r="Y373" s="35">
        <v>6.3E-2</v>
      </c>
      <c r="Z373" s="35">
        <v>6.3E-2</v>
      </c>
      <c r="AA373" s="36">
        <v>6.3E-2</v>
      </c>
      <c r="AB373" s="36">
        <v>6.3E-2</v>
      </c>
      <c r="AC373" s="36">
        <v>6.3E-2</v>
      </c>
      <c r="AD373" s="35">
        <v>6.3E-2</v>
      </c>
      <c r="AE373" s="35">
        <v>6.3E-2</v>
      </c>
    </row>
    <row r="374" spans="1:31" x14ac:dyDescent="0.25">
      <c r="A374" t="s">
        <v>775</v>
      </c>
      <c r="B374" t="s">
        <v>818</v>
      </c>
      <c r="C374" t="s">
        <v>352</v>
      </c>
      <c r="D374" s="33">
        <v>193512</v>
      </c>
      <c r="E374" s="34">
        <v>0</v>
      </c>
      <c r="F374" s="35">
        <v>1.2999999999999999E-2</v>
      </c>
      <c r="G374" s="35">
        <v>1.2999999999999999E-2</v>
      </c>
      <c r="H374" s="35">
        <v>1.2999999999999999E-2</v>
      </c>
      <c r="I374" s="35">
        <v>1.2999999999999999E-2</v>
      </c>
      <c r="J374" s="36">
        <v>1.2999999999999999E-2</v>
      </c>
      <c r="K374" s="36">
        <v>1.6E-2</v>
      </c>
      <c r="L374" s="36">
        <v>3.7999999999999999E-2</v>
      </c>
      <c r="M374" s="35">
        <v>3.7999999999999999E-2</v>
      </c>
      <c r="N374" s="35">
        <v>3.7999999999999999E-2</v>
      </c>
      <c r="R374" t="s">
        <v>665</v>
      </c>
      <c r="S374" t="s">
        <v>657</v>
      </c>
      <c r="T374" t="s">
        <v>486</v>
      </c>
      <c r="U374" s="33">
        <v>1099756</v>
      </c>
      <c r="V374" s="35">
        <v>-1E-3</v>
      </c>
      <c r="W374" s="35">
        <v>1.4999999999999999E-2</v>
      </c>
      <c r="X374" s="35">
        <v>1.6E-2</v>
      </c>
      <c r="Y374" t="s">
        <v>208</v>
      </c>
      <c r="Z374" s="35">
        <v>1.9E-2</v>
      </c>
      <c r="AA374" s="36">
        <v>1.9E-2</v>
      </c>
      <c r="AB374" s="36">
        <v>1.9E-2</v>
      </c>
      <c r="AC374" s="36">
        <v>1.9E-2</v>
      </c>
      <c r="AD374" s="35">
        <v>1.4E-2</v>
      </c>
      <c r="AE374" s="35">
        <v>1.4E-2</v>
      </c>
    </row>
    <row r="375" spans="1:31" x14ac:dyDescent="0.25">
      <c r="A375" t="s">
        <v>827</v>
      </c>
      <c r="B375" t="s">
        <v>821</v>
      </c>
      <c r="C375" t="s">
        <v>828</v>
      </c>
      <c r="D375" s="33">
        <v>49248</v>
      </c>
      <c r="E375" s="34">
        <v>0</v>
      </c>
      <c r="F375" s="35">
        <v>2.5000000000000001E-2</v>
      </c>
      <c r="G375" s="35">
        <v>2.5000000000000001E-2</v>
      </c>
      <c r="H375" s="35">
        <v>2.5000000000000001E-2</v>
      </c>
      <c r="I375" s="35">
        <v>2.5000000000000001E-2</v>
      </c>
      <c r="J375" s="36">
        <v>2.5000000000000001E-2</v>
      </c>
      <c r="K375" s="36">
        <v>2.5000000000000001E-2</v>
      </c>
      <c r="L375" s="36">
        <v>2.5000000000000001E-2</v>
      </c>
      <c r="M375" s="35">
        <v>2.5000000000000001E-2</v>
      </c>
      <c r="N375" s="35">
        <v>2.5000000000000001E-2</v>
      </c>
      <c r="R375" t="s">
        <v>637</v>
      </c>
      <c r="S375" t="s">
        <v>589</v>
      </c>
      <c r="T375" t="s">
        <v>208</v>
      </c>
      <c r="U375" t="s">
        <v>208</v>
      </c>
      <c r="V375" t="s">
        <v>208</v>
      </c>
      <c r="W375" t="s">
        <v>208</v>
      </c>
      <c r="X375" t="s">
        <v>208</v>
      </c>
      <c r="Y375" s="35">
        <v>2.3E-2</v>
      </c>
      <c r="Z375" s="35">
        <v>3.1E-2</v>
      </c>
      <c r="AA375" s="36">
        <v>3.1E-2</v>
      </c>
      <c r="AB375" s="36">
        <v>3.1E-2</v>
      </c>
      <c r="AC375" s="36">
        <v>3.1E-2</v>
      </c>
      <c r="AD375" s="35">
        <v>2.5999999999999999E-2</v>
      </c>
      <c r="AE375" s="35">
        <v>2.4E-2</v>
      </c>
    </row>
    <row r="376" spans="1:31" x14ac:dyDescent="0.25">
      <c r="A376" t="s">
        <v>829</v>
      </c>
      <c r="B376" t="s">
        <v>818</v>
      </c>
      <c r="C376" t="s">
        <v>208</v>
      </c>
      <c r="D376" t="s">
        <v>208</v>
      </c>
      <c r="E376" t="s">
        <v>208</v>
      </c>
      <c r="F376" t="s">
        <v>208</v>
      </c>
      <c r="G376" t="s">
        <v>208</v>
      </c>
      <c r="H376" t="s">
        <v>208</v>
      </c>
      <c r="I376" t="s">
        <v>208</v>
      </c>
      <c r="J376" s="36">
        <v>1.4E-2</v>
      </c>
      <c r="K376" s="36">
        <v>1.4E-2</v>
      </c>
      <c r="L376" s="36">
        <v>1.4E-2</v>
      </c>
      <c r="M376" s="35">
        <v>1.4E-2</v>
      </c>
      <c r="N376" t="s">
        <v>208</v>
      </c>
      <c r="R376" t="s">
        <v>760</v>
      </c>
      <c r="S376" t="s">
        <v>713</v>
      </c>
      <c r="T376" t="s">
        <v>761</v>
      </c>
      <c r="U376" s="33">
        <v>200000</v>
      </c>
      <c r="V376" s="34">
        <v>0</v>
      </c>
      <c r="W376" s="35">
        <v>1.9E-2</v>
      </c>
      <c r="X376" s="35">
        <v>1.9E-2</v>
      </c>
      <c r="Y376" s="35">
        <v>1.9E-2</v>
      </c>
      <c r="Z376" s="35">
        <v>1.9E-2</v>
      </c>
      <c r="AA376" s="36">
        <v>1.9E-2</v>
      </c>
      <c r="AB376" s="36">
        <v>1.9E-2</v>
      </c>
      <c r="AC376" s="36">
        <v>1.9E-2</v>
      </c>
      <c r="AD376" s="35">
        <v>1.9E-2</v>
      </c>
      <c r="AE376" s="35">
        <v>1.9E-2</v>
      </c>
    </row>
    <row r="377" spans="1:31" s="2" customFormat="1" x14ac:dyDescent="0.25">
      <c r="J377" s="38"/>
      <c r="K377" s="38"/>
      <c r="L377" s="38"/>
      <c r="R377" t="s">
        <v>338</v>
      </c>
      <c r="S377" t="s">
        <v>264</v>
      </c>
      <c r="T377" t="s">
        <v>339</v>
      </c>
      <c r="U377" s="33">
        <v>3000000</v>
      </c>
      <c r="V377" s="34">
        <v>0</v>
      </c>
      <c r="W377" s="35">
        <v>1.2E-2</v>
      </c>
      <c r="X377" s="35">
        <v>1.2E-2</v>
      </c>
      <c r="Y377" s="35">
        <v>1.2E-2</v>
      </c>
      <c r="Z377" s="35">
        <v>1.2E-2</v>
      </c>
      <c r="AA377" s="36">
        <v>1.2E-2</v>
      </c>
      <c r="AB377" s="36">
        <v>1.2E-2</v>
      </c>
      <c r="AC377" s="36">
        <v>1.2E-2</v>
      </c>
      <c r="AD377" s="35">
        <v>1.2E-2</v>
      </c>
      <c r="AE377" s="35">
        <v>1.2E-2</v>
      </c>
    </row>
    <row r="378" spans="1:31" x14ac:dyDescent="0.25">
      <c r="A378" s="16" t="s">
        <v>830</v>
      </c>
      <c r="B378" t="s">
        <v>831</v>
      </c>
      <c r="C378" t="s">
        <v>832</v>
      </c>
      <c r="D378" s="33">
        <v>5000000</v>
      </c>
      <c r="E378" s="35">
        <v>1.2E-2</v>
      </c>
      <c r="F378" s="35">
        <v>5.3999999999999999E-2</v>
      </c>
      <c r="G378" s="35">
        <v>4.2000000000000003E-2</v>
      </c>
      <c r="H378" s="35">
        <v>4.2000000000000003E-2</v>
      </c>
      <c r="I378" s="35">
        <v>1.4999999999999999E-2</v>
      </c>
      <c r="J378" t="s">
        <v>208</v>
      </c>
      <c r="K378" s="7" t="s">
        <v>208</v>
      </c>
      <c r="L378" s="7" t="s">
        <v>208</v>
      </c>
      <c r="M378" s="7" t="s">
        <v>208</v>
      </c>
      <c r="N378" t="s">
        <v>208</v>
      </c>
      <c r="R378" t="s">
        <v>925</v>
      </c>
      <c r="S378" t="s">
        <v>914</v>
      </c>
      <c r="T378" t="s">
        <v>884</v>
      </c>
      <c r="U378" s="33">
        <v>369060</v>
      </c>
      <c r="V378" s="35">
        <v>0</v>
      </c>
      <c r="W378" s="35">
        <v>1.4E-2</v>
      </c>
      <c r="X378" s="35">
        <v>1.2999999999999999E-2</v>
      </c>
      <c r="Y378" s="35">
        <v>1.2999999999999999E-2</v>
      </c>
      <c r="Z378" s="35">
        <v>1.2999999999999999E-2</v>
      </c>
      <c r="AA378" s="36">
        <v>1.0999999999999999E-2</v>
      </c>
      <c r="AB378" s="7" t="s">
        <v>208</v>
      </c>
      <c r="AC378" s="7" t="s">
        <v>208</v>
      </c>
      <c r="AD378" t="s">
        <v>208</v>
      </c>
      <c r="AE378" t="s">
        <v>208</v>
      </c>
    </row>
    <row r="379" spans="1:31" x14ac:dyDescent="0.25">
      <c r="A379" t="s">
        <v>656</v>
      </c>
      <c r="B379" t="s">
        <v>833</v>
      </c>
      <c r="C379" t="s">
        <v>834</v>
      </c>
      <c r="D379" s="33">
        <v>1000000</v>
      </c>
      <c r="E379" t="s">
        <v>288</v>
      </c>
      <c r="F379" s="35">
        <v>1.4E-2</v>
      </c>
      <c r="G379" t="s">
        <v>208</v>
      </c>
      <c r="H379" s="35">
        <v>1.6E-2</v>
      </c>
      <c r="I379" s="35">
        <v>1.9E-2</v>
      </c>
      <c r="J379" s="36">
        <v>0.02</v>
      </c>
      <c r="K379" s="36">
        <v>2.8000000000000001E-2</v>
      </c>
      <c r="L379" s="36">
        <v>2.9000000000000001E-2</v>
      </c>
      <c r="M379" s="35">
        <v>2.9000000000000001E-2</v>
      </c>
      <c r="N379" s="35">
        <v>2.9000000000000001E-2</v>
      </c>
      <c r="R379" t="s">
        <v>233</v>
      </c>
      <c r="S379" t="s">
        <v>234</v>
      </c>
      <c r="T379" t="s">
        <v>235</v>
      </c>
      <c r="U379" s="33">
        <v>186187</v>
      </c>
      <c r="V379" s="34">
        <v>0</v>
      </c>
      <c r="W379" s="35">
        <v>2.1999999999999999E-2</v>
      </c>
      <c r="X379" s="35">
        <v>2.1999999999999999E-2</v>
      </c>
      <c r="Y379" s="35">
        <v>2.1999999999999999E-2</v>
      </c>
      <c r="Z379" s="35">
        <v>2.1999999999999999E-2</v>
      </c>
      <c r="AA379" s="7" t="s">
        <v>208</v>
      </c>
      <c r="AB379" s="7" t="s">
        <v>208</v>
      </c>
      <c r="AC379" s="7" t="s">
        <v>208</v>
      </c>
      <c r="AD379" t="s">
        <v>208</v>
      </c>
      <c r="AE379" t="s">
        <v>208</v>
      </c>
    </row>
    <row r="380" spans="1:31" x14ac:dyDescent="0.25">
      <c r="A380" t="s">
        <v>835</v>
      </c>
      <c r="B380" t="s">
        <v>836</v>
      </c>
      <c r="C380" t="s">
        <v>837</v>
      </c>
      <c r="D380" s="33">
        <v>135306</v>
      </c>
      <c r="E380" s="34">
        <v>0</v>
      </c>
      <c r="F380" s="35">
        <v>0.01</v>
      </c>
      <c r="G380" s="35">
        <v>0.01</v>
      </c>
      <c r="H380" s="35">
        <v>1.0999999999999999E-2</v>
      </c>
      <c r="I380" s="35">
        <v>1.0999999999999999E-2</v>
      </c>
      <c r="J380" s="36">
        <v>1.0999999999999999E-2</v>
      </c>
      <c r="K380" s="36">
        <v>1.0999999999999999E-2</v>
      </c>
      <c r="L380" s="36">
        <v>1.0999999999999999E-2</v>
      </c>
      <c r="M380" s="35">
        <v>1.0999999999999999E-2</v>
      </c>
      <c r="N380" s="35">
        <v>1.0999999999999999E-2</v>
      </c>
      <c r="R380" t="s">
        <v>1260</v>
      </c>
      <c r="S380" t="s">
        <v>1253</v>
      </c>
      <c r="T380" t="s">
        <v>531</v>
      </c>
      <c r="U380" s="33">
        <v>2022610</v>
      </c>
      <c r="V380" t="s">
        <v>288</v>
      </c>
      <c r="W380" s="35">
        <v>1.7000000000000001E-2</v>
      </c>
      <c r="X380" t="s">
        <v>208</v>
      </c>
      <c r="Y380" t="s">
        <v>208</v>
      </c>
      <c r="Z380" t="s">
        <v>208</v>
      </c>
      <c r="AA380" s="7" t="s">
        <v>208</v>
      </c>
      <c r="AB380" s="7" t="s">
        <v>208</v>
      </c>
      <c r="AC380" s="7" t="s">
        <v>208</v>
      </c>
      <c r="AD380" t="s">
        <v>208</v>
      </c>
      <c r="AE380" t="s">
        <v>208</v>
      </c>
    </row>
    <row r="381" spans="1:31" x14ac:dyDescent="0.25">
      <c r="A381" t="s">
        <v>617</v>
      </c>
      <c r="B381" t="s">
        <v>838</v>
      </c>
      <c r="C381" t="s">
        <v>495</v>
      </c>
      <c r="D381" s="33">
        <v>600000</v>
      </c>
      <c r="E381" s="35">
        <v>-1E-3</v>
      </c>
      <c r="F381" s="35">
        <v>1.7999999999999999E-2</v>
      </c>
      <c r="G381" s="35">
        <v>1.9E-2</v>
      </c>
      <c r="H381" s="35">
        <v>0.02</v>
      </c>
      <c r="I381" s="35">
        <v>2.1999999999999999E-2</v>
      </c>
      <c r="J381" s="36">
        <v>2.1999999999999999E-2</v>
      </c>
      <c r="K381" s="36">
        <v>2.1999999999999999E-2</v>
      </c>
      <c r="L381" s="36">
        <v>2.1000000000000001E-2</v>
      </c>
      <c r="M381" s="35">
        <v>2.4E-2</v>
      </c>
      <c r="N381" s="35">
        <v>2.4E-2</v>
      </c>
      <c r="R381" t="s">
        <v>1233</v>
      </c>
      <c r="S381" t="s">
        <v>1234</v>
      </c>
      <c r="T381" t="s">
        <v>1235</v>
      </c>
      <c r="U381" s="33">
        <v>3000</v>
      </c>
      <c r="V381" s="34">
        <v>0</v>
      </c>
      <c r="W381" s="35">
        <v>0</v>
      </c>
      <c r="X381" s="35">
        <v>0</v>
      </c>
      <c r="Y381" s="35">
        <v>0</v>
      </c>
      <c r="Z381" s="35">
        <v>0</v>
      </c>
      <c r="AA381" s="36">
        <v>0</v>
      </c>
      <c r="AB381" s="36">
        <v>0</v>
      </c>
      <c r="AC381" s="36">
        <v>0</v>
      </c>
      <c r="AD381" s="35">
        <v>0</v>
      </c>
      <c r="AE381" s="35">
        <v>0</v>
      </c>
    </row>
    <row r="382" spans="1:31" x14ac:dyDescent="0.25">
      <c r="A382" t="s">
        <v>480</v>
      </c>
      <c r="B382" t="s">
        <v>839</v>
      </c>
      <c r="C382" t="s">
        <v>840</v>
      </c>
      <c r="D382" s="33">
        <v>200000</v>
      </c>
      <c r="E382" s="34">
        <v>0</v>
      </c>
      <c r="F382" s="35">
        <v>1.6E-2</v>
      </c>
      <c r="G382" s="35">
        <v>1.6E-2</v>
      </c>
      <c r="H382" s="35">
        <v>1.6E-2</v>
      </c>
      <c r="I382" s="35">
        <v>0.02</v>
      </c>
      <c r="J382" s="36">
        <v>0.02</v>
      </c>
      <c r="K382" s="36">
        <v>0.02</v>
      </c>
      <c r="L382" s="7" t="s">
        <v>208</v>
      </c>
      <c r="M382" t="s">
        <v>208</v>
      </c>
      <c r="N382" t="s">
        <v>208</v>
      </c>
      <c r="R382" t="s">
        <v>581</v>
      </c>
      <c r="S382" t="s">
        <v>527</v>
      </c>
      <c r="T382" t="s">
        <v>208</v>
      </c>
      <c r="U382" t="s">
        <v>208</v>
      </c>
      <c r="V382" t="s">
        <v>208</v>
      </c>
      <c r="W382" t="s">
        <v>208</v>
      </c>
      <c r="X382" t="s">
        <v>208</v>
      </c>
      <c r="Y382" t="s">
        <v>208</v>
      </c>
      <c r="Z382" t="s">
        <v>208</v>
      </c>
      <c r="AA382" s="7" t="s">
        <v>208</v>
      </c>
      <c r="AB382" s="7" t="s">
        <v>208</v>
      </c>
      <c r="AC382" s="7" t="s">
        <v>208</v>
      </c>
      <c r="AD382" t="s">
        <v>208</v>
      </c>
      <c r="AE382" s="35">
        <v>1.0999999999999999E-2</v>
      </c>
    </row>
    <row r="383" spans="1:31" x14ac:dyDescent="0.25">
      <c r="A383" t="s">
        <v>547</v>
      </c>
      <c r="B383" t="s">
        <v>831</v>
      </c>
      <c r="C383" t="s">
        <v>841</v>
      </c>
      <c r="D383" s="33">
        <v>901491</v>
      </c>
      <c r="E383" s="34">
        <v>0</v>
      </c>
      <c r="F383" s="35">
        <v>7.4999999999999997E-2</v>
      </c>
      <c r="G383" s="35">
        <v>7.4999999999999997E-2</v>
      </c>
      <c r="H383" s="35">
        <v>7.4999999999999997E-2</v>
      </c>
      <c r="I383" s="35">
        <v>7.4999999999999997E-2</v>
      </c>
      <c r="J383" s="36">
        <v>7.4999999999999997E-2</v>
      </c>
      <c r="K383" s="36">
        <v>7.4999999999999997E-2</v>
      </c>
      <c r="L383" s="36">
        <v>7.4999999999999997E-2</v>
      </c>
      <c r="M383" s="35">
        <v>7.4999999999999997E-2</v>
      </c>
      <c r="N383" s="35">
        <v>6.5000000000000002E-2</v>
      </c>
      <c r="R383" t="s">
        <v>581</v>
      </c>
      <c r="S383" t="s">
        <v>527</v>
      </c>
      <c r="T383" t="s">
        <v>208</v>
      </c>
      <c r="U383" t="s">
        <v>208</v>
      </c>
      <c r="V383" t="s">
        <v>208</v>
      </c>
      <c r="W383" t="s">
        <v>208</v>
      </c>
      <c r="X383" t="s">
        <v>208</v>
      </c>
      <c r="Y383" t="s">
        <v>208</v>
      </c>
      <c r="Z383" t="s">
        <v>208</v>
      </c>
      <c r="AA383" s="7" t="s">
        <v>208</v>
      </c>
      <c r="AB383" s="7" t="s">
        <v>208</v>
      </c>
      <c r="AC383" s="7" t="s">
        <v>208</v>
      </c>
      <c r="AD383" t="s">
        <v>208</v>
      </c>
      <c r="AE383" s="35">
        <v>1.0999999999999999E-2</v>
      </c>
    </row>
    <row r="384" spans="1:31" x14ac:dyDescent="0.25">
      <c r="A384" t="s">
        <v>842</v>
      </c>
      <c r="B384" t="s">
        <v>843</v>
      </c>
      <c r="C384" t="s">
        <v>844</v>
      </c>
      <c r="D384" s="33">
        <v>498014</v>
      </c>
      <c r="E384" s="35">
        <v>2E-3</v>
      </c>
      <c r="F384" s="35">
        <v>1.6E-2</v>
      </c>
      <c r="G384" s="35">
        <v>1.4999999999999999E-2</v>
      </c>
      <c r="H384" s="35">
        <v>1.4E-2</v>
      </c>
      <c r="I384" s="35">
        <v>1.0999999999999999E-2</v>
      </c>
      <c r="J384" s="7" t="s">
        <v>208</v>
      </c>
      <c r="K384" s="7" t="s">
        <v>208</v>
      </c>
      <c r="L384" s="7" t="s">
        <v>208</v>
      </c>
      <c r="M384" t="s">
        <v>208</v>
      </c>
      <c r="N384" t="s">
        <v>208</v>
      </c>
      <c r="R384" t="s">
        <v>933</v>
      </c>
      <c r="S384" t="s">
        <v>921</v>
      </c>
      <c r="T384" t="s">
        <v>934</v>
      </c>
      <c r="U384" s="33">
        <v>320690</v>
      </c>
      <c r="V384" s="34">
        <v>0</v>
      </c>
      <c r="W384" s="35">
        <v>1.0999999999999999E-2</v>
      </c>
      <c r="X384" s="35">
        <v>1.0999999999999999E-2</v>
      </c>
      <c r="Y384" s="35">
        <v>1.0999999999999999E-2</v>
      </c>
      <c r="Z384" s="35">
        <v>1.7000000000000001E-2</v>
      </c>
      <c r="AA384" s="36">
        <v>1.7000000000000001E-2</v>
      </c>
      <c r="AB384" s="36">
        <v>1.0999999999999999E-2</v>
      </c>
      <c r="AC384" s="36">
        <v>1.0999999999999999E-2</v>
      </c>
      <c r="AD384" s="35">
        <v>1.0999999999999999E-2</v>
      </c>
      <c r="AE384" s="35">
        <v>1.0999999999999999E-2</v>
      </c>
    </row>
    <row r="385" spans="1:31" x14ac:dyDescent="0.25">
      <c r="A385" t="s">
        <v>845</v>
      </c>
      <c r="B385" t="s">
        <v>846</v>
      </c>
      <c r="C385" t="s">
        <v>847</v>
      </c>
      <c r="D385" s="33">
        <v>615924</v>
      </c>
      <c r="E385" s="34">
        <v>0</v>
      </c>
      <c r="F385" s="35">
        <v>3.9E-2</v>
      </c>
      <c r="G385" s="35">
        <v>3.9E-2</v>
      </c>
      <c r="H385" s="35">
        <v>3.9E-2</v>
      </c>
      <c r="I385" s="35">
        <v>3.9E-2</v>
      </c>
      <c r="J385" s="36">
        <v>0.05</v>
      </c>
      <c r="K385" s="36">
        <v>6.0999999999999999E-2</v>
      </c>
      <c r="L385" s="36">
        <v>6.0999999999999999E-2</v>
      </c>
      <c r="M385" s="35">
        <v>6.0999999999999999E-2</v>
      </c>
      <c r="N385" s="35">
        <v>6.0999999999999999E-2</v>
      </c>
      <c r="R385" t="s">
        <v>1318</v>
      </c>
      <c r="S385" t="s">
        <v>1290</v>
      </c>
      <c r="T385" t="s">
        <v>1076</v>
      </c>
      <c r="U385" s="33">
        <v>1985590</v>
      </c>
      <c r="V385" s="34">
        <v>0</v>
      </c>
      <c r="W385" s="35">
        <v>3.9E-2</v>
      </c>
      <c r="X385" s="35">
        <v>3.9E-2</v>
      </c>
      <c r="Y385" s="35">
        <v>1.7999999999999999E-2</v>
      </c>
      <c r="Z385" s="35">
        <v>3.6999999999999998E-2</v>
      </c>
      <c r="AA385" s="36">
        <v>3.6999999999999998E-2</v>
      </c>
      <c r="AB385" s="7" t="s">
        <v>208</v>
      </c>
      <c r="AC385" s="7" t="s">
        <v>208</v>
      </c>
      <c r="AD385" t="s">
        <v>208</v>
      </c>
      <c r="AE385" t="s">
        <v>208</v>
      </c>
    </row>
    <row r="386" spans="1:31" x14ac:dyDescent="0.25">
      <c r="A386" t="s">
        <v>848</v>
      </c>
      <c r="B386" t="s">
        <v>839</v>
      </c>
      <c r="C386" t="s">
        <v>849</v>
      </c>
      <c r="D386" s="33">
        <v>525000</v>
      </c>
      <c r="E386" s="35">
        <v>1E-3</v>
      </c>
      <c r="F386" s="35">
        <v>1.0999999999999999E-2</v>
      </c>
      <c r="G386" s="35">
        <v>0.01</v>
      </c>
      <c r="H386" t="s">
        <v>208</v>
      </c>
      <c r="I386" t="s">
        <v>208</v>
      </c>
      <c r="J386" s="7" t="s">
        <v>208</v>
      </c>
      <c r="K386" s="36">
        <v>0.01</v>
      </c>
      <c r="L386" s="36">
        <v>0.01</v>
      </c>
      <c r="M386" s="35">
        <v>0.01</v>
      </c>
      <c r="N386" s="35">
        <v>0.01</v>
      </c>
      <c r="R386" t="s">
        <v>1376</v>
      </c>
      <c r="S386" t="s">
        <v>1295</v>
      </c>
      <c r="T386" t="s">
        <v>1377</v>
      </c>
      <c r="U386" s="33">
        <v>78716</v>
      </c>
      <c r="V386" s="34">
        <v>0</v>
      </c>
      <c r="W386" s="35">
        <v>1.4999999999999999E-2</v>
      </c>
      <c r="X386" s="35">
        <v>1.4999999999999999E-2</v>
      </c>
      <c r="Y386" s="35">
        <v>1.4999999999999999E-2</v>
      </c>
      <c r="Z386" s="35">
        <v>1.4999999999999999E-2</v>
      </c>
      <c r="AA386" s="36">
        <v>1.4999999999999999E-2</v>
      </c>
      <c r="AB386" s="36">
        <v>1.4999999999999999E-2</v>
      </c>
      <c r="AC386" s="36">
        <v>1.4999999999999999E-2</v>
      </c>
      <c r="AD386" s="35">
        <v>1.4999999999999999E-2</v>
      </c>
      <c r="AE386" t="s">
        <v>208</v>
      </c>
    </row>
    <row r="387" spans="1:31" x14ac:dyDescent="0.25">
      <c r="A387" t="s">
        <v>850</v>
      </c>
      <c r="B387" t="s">
        <v>851</v>
      </c>
      <c r="C387" t="s">
        <v>235</v>
      </c>
      <c r="D387" s="33">
        <v>1462400</v>
      </c>
      <c r="E387" t="s">
        <v>288</v>
      </c>
      <c r="F387" s="35">
        <v>0.14399999999999999</v>
      </c>
      <c r="G387" t="s">
        <v>208</v>
      </c>
      <c r="H387" s="35">
        <v>0.105</v>
      </c>
      <c r="I387" t="s">
        <v>208</v>
      </c>
      <c r="J387" s="36">
        <v>0.105</v>
      </c>
      <c r="K387" s="7" t="s">
        <v>208</v>
      </c>
      <c r="L387" s="36">
        <v>0.105</v>
      </c>
      <c r="M387" t="s">
        <v>208</v>
      </c>
      <c r="N387" s="35">
        <v>0.105</v>
      </c>
      <c r="R387" t="s">
        <v>487</v>
      </c>
      <c r="S387" t="s">
        <v>488</v>
      </c>
      <c r="T387" t="s">
        <v>489</v>
      </c>
      <c r="U387" s="33">
        <v>8000000</v>
      </c>
      <c r="V387" s="34">
        <v>0</v>
      </c>
      <c r="W387" s="35">
        <v>0.02</v>
      </c>
      <c r="X387" s="35">
        <v>0.02</v>
      </c>
      <c r="Y387" s="35">
        <v>0.02</v>
      </c>
      <c r="Z387" s="35">
        <v>0.02</v>
      </c>
      <c r="AA387" s="36">
        <v>0.02</v>
      </c>
      <c r="AB387" s="36">
        <v>1.9E-2</v>
      </c>
      <c r="AC387" s="36">
        <v>1.9E-2</v>
      </c>
      <c r="AD387" t="s">
        <v>208</v>
      </c>
      <c r="AE387" s="35">
        <v>1.9E-2</v>
      </c>
    </row>
    <row r="388" spans="1:31" x14ac:dyDescent="0.25">
      <c r="A388" t="s">
        <v>852</v>
      </c>
      <c r="B388" t="s">
        <v>853</v>
      </c>
      <c r="C388" t="s">
        <v>854</v>
      </c>
      <c r="D388" s="33">
        <v>96565</v>
      </c>
      <c r="E388" s="34">
        <v>0</v>
      </c>
      <c r="F388" s="35">
        <v>1.4999999999999999E-2</v>
      </c>
      <c r="G388" s="35">
        <v>1.4999999999999999E-2</v>
      </c>
      <c r="H388" s="35">
        <v>1.6E-2</v>
      </c>
      <c r="I388" s="35">
        <v>1.6E-2</v>
      </c>
      <c r="J388" s="36">
        <v>1.6E-2</v>
      </c>
      <c r="K388" s="36">
        <v>1.6E-2</v>
      </c>
      <c r="L388" s="36">
        <v>1.6E-2</v>
      </c>
      <c r="M388" s="35">
        <v>1.6E-2</v>
      </c>
      <c r="N388" t="s">
        <v>208</v>
      </c>
      <c r="R388" t="s">
        <v>487</v>
      </c>
      <c r="S388" t="s">
        <v>589</v>
      </c>
      <c r="T388" t="s">
        <v>619</v>
      </c>
      <c r="U388" s="33">
        <v>5099945</v>
      </c>
      <c r="V388" s="34">
        <v>0</v>
      </c>
      <c r="W388" s="35">
        <v>1.2999999999999999E-2</v>
      </c>
      <c r="X388" s="35">
        <v>1.2999999999999999E-2</v>
      </c>
      <c r="Y388" s="35">
        <v>1.2999999999999999E-2</v>
      </c>
      <c r="Z388" t="s">
        <v>208</v>
      </c>
      <c r="AA388" s="7" t="s">
        <v>208</v>
      </c>
      <c r="AB388" s="7" t="s">
        <v>208</v>
      </c>
      <c r="AC388" s="7" t="s">
        <v>208</v>
      </c>
      <c r="AD388" t="s">
        <v>208</v>
      </c>
      <c r="AE388" t="s">
        <v>208</v>
      </c>
    </row>
    <row r="389" spans="1:31" x14ac:dyDescent="0.25">
      <c r="A389" t="s">
        <v>855</v>
      </c>
      <c r="B389" t="s">
        <v>856</v>
      </c>
      <c r="C389" t="s">
        <v>857</v>
      </c>
      <c r="D389" s="33">
        <v>2010632</v>
      </c>
      <c r="E389" s="34">
        <v>0</v>
      </c>
      <c r="F389" s="35">
        <v>0.107</v>
      </c>
      <c r="G389" s="35">
        <v>0.107</v>
      </c>
      <c r="H389" s="35">
        <v>0.107</v>
      </c>
      <c r="I389" s="35">
        <v>0.107</v>
      </c>
      <c r="J389" s="36">
        <v>0.107</v>
      </c>
      <c r="K389" s="36">
        <v>0.107</v>
      </c>
      <c r="L389" s="36">
        <v>0.106</v>
      </c>
      <c r="M389" s="35">
        <v>0.10100000000000001</v>
      </c>
      <c r="N389" s="35">
        <v>0.10100000000000001</v>
      </c>
      <c r="R389" t="s">
        <v>487</v>
      </c>
      <c r="S389" t="s">
        <v>488</v>
      </c>
      <c r="T389" t="s">
        <v>489</v>
      </c>
      <c r="U389" s="33">
        <v>8000000</v>
      </c>
      <c r="V389" s="34">
        <v>0</v>
      </c>
      <c r="W389" s="35">
        <v>0.02</v>
      </c>
      <c r="X389" s="35">
        <v>0.02</v>
      </c>
      <c r="Y389" s="35">
        <v>0.02</v>
      </c>
      <c r="Z389" s="35">
        <v>0.02</v>
      </c>
      <c r="AA389" s="36">
        <v>0.02</v>
      </c>
      <c r="AB389" s="36">
        <v>1.9E-2</v>
      </c>
      <c r="AC389" s="36">
        <v>1.9E-2</v>
      </c>
      <c r="AD389" t="s">
        <v>208</v>
      </c>
      <c r="AE389" s="35">
        <v>1.9E-2</v>
      </c>
    </row>
    <row r="390" spans="1:31" x14ac:dyDescent="0.25">
      <c r="A390" t="s">
        <v>858</v>
      </c>
      <c r="B390" t="s">
        <v>839</v>
      </c>
      <c r="C390" t="s">
        <v>859</v>
      </c>
      <c r="D390" s="33">
        <v>321512</v>
      </c>
      <c r="E390" s="34">
        <v>0</v>
      </c>
      <c r="F390" s="35">
        <v>1.4999999999999999E-2</v>
      </c>
      <c r="G390" s="35">
        <v>1.4999999999999999E-2</v>
      </c>
      <c r="H390" s="35">
        <v>1.4999999999999999E-2</v>
      </c>
      <c r="I390" s="35">
        <v>1.4999999999999999E-2</v>
      </c>
      <c r="J390" s="36">
        <v>1.2E-2</v>
      </c>
      <c r="K390" s="36">
        <v>1.2E-2</v>
      </c>
      <c r="L390" s="36">
        <v>1.2E-2</v>
      </c>
      <c r="M390" s="35">
        <v>1.2E-2</v>
      </c>
      <c r="N390" s="35">
        <v>1.2E-2</v>
      </c>
      <c r="R390" t="s">
        <v>642</v>
      </c>
      <c r="S390" t="s">
        <v>594</v>
      </c>
      <c r="T390" t="s">
        <v>208</v>
      </c>
      <c r="U390" t="s">
        <v>208</v>
      </c>
      <c r="V390" t="s">
        <v>208</v>
      </c>
      <c r="W390" t="s">
        <v>208</v>
      </c>
      <c r="X390" t="s">
        <v>208</v>
      </c>
      <c r="Y390" t="s">
        <v>208</v>
      </c>
      <c r="Z390" t="s">
        <v>208</v>
      </c>
      <c r="AA390" s="36">
        <v>8.6999999999999994E-2</v>
      </c>
      <c r="AB390" s="7" t="s">
        <v>208</v>
      </c>
      <c r="AC390" s="7" t="s">
        <v>208</v>
      </c>
      <c r="AD390" t="s">
        <v>208</v>
      </c>
      <c r="AE390" s="35">
        <v>8.6999999999999994E-2</v>
      </c>
    </row>
    <row r="391" spans="1:31" x14ac:dyDescent="0.25">
      <c r="A391" t="s">
        <v>860</v>
      </c>
      <c r="B391" t="s">
        <v>861</v>
      </c>
      <c r="C391" t="s">
        <v>862</v>
      </c>
      <c r="D391" s="33">
        <v>1807911</v>
      </c>
      <c r="E391" s="35">
        <v>-7.0000000000000001E-3</v>
      </c>
      <c r="F391" s="35">
        <v>9.2999999999999999E-2</v>
      </c>
      <c r="G391" s="35">
        <v>0.1</v>
      </c>
      <c r="H391" s="35">
        <v>0.1</v>
      </c>
      <c r="I391" s="35">
        <v>0.223</v>
      </c>
      <c r="J391" s="36">
        <v>0.34399999999999997</v>
      </c>
      <c r="K391" s="36">
        <v>0.34399999999999997</v>
      </c>
      <c r="L391" s="36">
        <v>0.34399999999999997</v>
      </c>
      <c r="M391" s="35">
        <v>0.34399999999999997</v>
      </c>
      <c r="N391" s="35">
        <v>0.34399999999999997</v>
      </c>
      <c r="R391" t="s">
        <v>404</v>
      </c>
      <c r="S391" t="s">
        <v>402</v>
      </c>
      <c r="T391" t="s">
        <v>405</v>
      </c>
      <c r="U391" s="33">
        <v>1442943</v>
      </c>
      <c r="V391" s="35">
        <v>-1E-3</v>
      </c>
      <c r="W391" s="35">
        <v>5.7000000000000002E-2</v>
      </c>
      <c r="X391" s="35">
        <v>5.8000000000000003E-2</v>
      </c>
      <c r="Y391" s="35">
        <v>5.8999999999999997E-2</v>
      </c>
      <c r="Z391" s="35">
        <v>5.7000000000000002E-2</v>
      </c>
      <c r="AA391" s="36">
        <v>5.6000000000000001E-2</v>
      </c>
      <c r="AB391" s="36">
        <v>2.1999999999999999E-2</v>
      </c>
      <c r="AC391" s="36">
        <v>2.1000000000000001E-2</v>
      </c>
      <c r="AD391" s="35">
        <v>1.7999999999999999E-2</v>
      </c>
      <c r="AE391" s="35">
        <v>1.0999999999999999E-2</v>
      </c>
    </row>
    <row r="392" spans="1:31" x14ac:dyDescent="0.25">
      <c r="A392" t="s">
        <v>863</v>
      </c>
      <c r="B392" t="s">
        <v>833</v>
      </c>
      <c r="C392" t="s">
        <v>763</v>
      </c>
      <c r="D392" s="33">
        <v>93004</v>
      </c>
      <c r="E392" s="34">
        <v>0</v>
      </c>
      <c r="F392" s="35">
        <v>1.2E-2</v>
      </c>
      <c r="G392" s="35">
        <v>1.2E-2</v>
      </c>
      <c r="H392" s="35">
        <v>1.2E-2</v>
      </c>
      <c r="I392" s="35">
        <v>1.2E-2</v>
      </c>
      <c r="J392" s="36">
        <v>1.2E-2</v>
      </c>
      <c r="K392" s="36">
        <v>1.2E-2</v>
      </c>
      <c r="L392" s="36">
        <v>1.2E-2</v>
      </c>
      <c r="M392" s="35">
        <v>1.2E-2</v>
      </c>
      <c r="N392" s="35">
        <v>1.2E-2</v>
      </c>
      <c r="R392" t="s">
        <v>404</v>
      </c>
      <c r="S392" t="s">
        <v>485</v>
      </c>
      <c r="T392" t="s">
        <v>486</v>
      </c>
      <c r="U392" s="33">
        <v>313000</v>
      </c>
      <c r="V392" s="35">
        <v>0</v>
      </c>
      <c r="W392" s="35">
        <v>1.2E-2</v>
      </c>
      <c r="X392" s="35">
        <v>1.2999999999999999E-2</v>
      </c>
      <c r="Y392" s="35">
        <v>1.2999999999999999E-2</v>
      </c>
      <c r="Z392" t="s">
        <v>208</v>
      </c>
      <c r="AA392" s="7" t="s">
        <v>208</v>
      </c>
      <c r="AB392" s="7" t="s">
        <v>208</v>
      </c>
      <c r="AC392" s="7" t="s">
        <v>208</v>
      </c>
      <c r="AD392" t="s">
        <v>208</v>
      </c>
      <c r="AE392" t="s">
        <v>208</v>
      </c>
    </row>
    <row r="393" spans="1:31" x14ac:dyDescent="0.25">
      <c r="A393" t="s">
        <v>864</v>
      </c>
      <c r="B393" t="s">
        <v>865</v>
      </c>
      <c r="C393" t="s">
        <v>208</v>
      </c>
      <c r="D393" t="s">
        <v>208</v>
      </c>
      <c r="E393" t="s">
        <v>208</v>
      </c>
      <c r="F393" t="s">
        <v>208</v>
      </c>
      <c r="G393" t="s">
        <v>208</v>
      </c>
      <c r="H393" t="s">
        <v>208</v>
      </c>
      <c r="I393" t="s">
        <v>208</v>
      </c>
      <c r="J393" s="36">
        <v>1.4999999999999999E-2</v>
      </c>
      <c r="K393" s="36">
        <v>1.4999999999999999E-2</v>
      </c>
      <c r="L393" s="36">
        <v>1.4E-2</v>
      </c>
      <c r="M393" t="s">
        <v>208</v>
      </c>
      <c r="N393" t="s">
        <v>208</v>
      </c>
      <c r="R393" t="s">
        <v>404</v>
      </c>
      <c r="S393" t="s">
        <v>589</v>
      </c>
      <c r="T393" t="s">
        <v>593</v>
      </c>
      <c r="U393" s="33">
        <v>717054</v>
      </c>
      <c r="V393" s="35">
        <v>0</v>
      </c>
      <c r="W393" s="35">
        <v>2.8000000000000001E-2</v>
      </c>
      <c r="X393" s="35">
        <v>2.9000000000000001E-2</v>
      </c>
      <c r="Y393" s="35">
        <v>2.9000000000000001E-2</v>
      </c>
      <c r="Z393" t="s">
        <v>208</v>
      </c>
      <c r="AA393" s="36">
        <v>2.9000000000000001E-2</v>
      </c>
      <c r="AB393" s="36">
        <v>2.9000000000000001E-2</v>
      </c>
      <c r="AC393" s="36">
        <v>2.9000000000000001E-2</v>
      </c>
      <c r="AD393" s="35">
        <v>2.9000000000000001E-2</v>
      </c>
      <c r="AE393" s="35">
        <v>2.9000000000000001E-2</v>
      </c>
    </row>
    <row r="394" spans="1:31" x14ac:dyDescent="0.25">
      <c r="A394" t="s">
        <v>866</v>
      </c>
      <c r="B394" t="s">
        <v>843</v>
      </c>
      <c r="C394" t="s">
        <v>208</v>
      </c>
      <c r="D394" t="s">
        <v>208</v>
      </c>
      <c r="E394" t="s">
        <v>208</v>
      </c>
      <c r="F394" t="s">
        <v>208</v>
      </c>
      <c r="G394" t="s">
        <v>208</v>
      </c>
      <c r="H394" t="s">
        <v>208</v>
      </c>
      <c r="I394" t="s">
        <v>208</v>
      </c>
      <c r="J394" s="36">
        <v>0.01</v>
      </c>
      <c r="K394" s="36">
        <v>0.01</v>
      </c>
      <c r="L394" s="36">
        <v>0.01</v>
      </c>
      <c r="M394" s="35">
        <v>0.01</v>
      </c>
      <c r="N394" s="35">
        <v>0.01</v>
      </c>
      <c r="R394" t="s">
        <v>404</v>
      </c>
      <c r="S394" t="s">
        <v>470</v>
      </c>
      <c r="T394" t="s">
        <v>486</v>
      </c>
      <c r="U394" s="33">
        <v>313000</v>
      </c>
      <c r="V394" t="s">
        <v>288</v>
      </c>
      <c r="W394" s="35">
        <v>1.2E-2</v>
      </c>
      <c r="X394" t="s">
        <v>208</v>
      </c>
      <c r="Y394" s="35">
        <v>1.2999999999999999E-2</v>
      </c>
      <c r="Z394" t="s">
        <v>208</v>
      </c>
      <c r="AA394" s="7" t="s">
        <v>208</v>
      </c>
      <c r="AB394" s="7" t="s">
        <v>208</v>
      </c>
      <c r="AC394" s="7" t="s">
        <v>208</v>
      </c>
      <c r="AD394" t="s">
        <v>208</v>
      </c>
      <c r="AE394" t="s">
        <v>208</v>
      </c>
    </row>
    <row r="395" spans="1:31" x14ac:dyDescent="0.25">
      <c r="A395" t="s">
        <v>641</v>
      </c>
      <c r="B395" t="s">
        <v>839</v>
      </c>
      <c r="C395" t="s">
        <v>208</v>
      </c>
      <c r="D395" t="s">
        <v>208</v>
      </c>
      <c r="E395" t="s">
        <v>208</v>
      </c>
      <c r="F395" t="s">
        <v>208</v>
      </c>
      <c r="G395" t="s">
        <v>208</v>
      </c>
      <c r="H395" t="s">
        <v>208</v>
      </c>
      <c r="I395" s="35">
        <v>0.01</v>
      </c>
      <c r="J395" s="36">
        <v>0.01</v>
      </c>
      <c r="K395" s="36">
        <v>0.01</v>
      </c>
      <c r="L395" s="36">
        <v>0.01</v>
      </c>
      <c r="M395" s="35">
        <v>0.01</v>
      </c>
      <c r="N395" s="35">
        <v>0.01</v>
      </c>
      <c r="R395" t="s">
        <v>399</v>
      </c>
      <c r="S395" t="s">
        <v>367</v>
      </c>
      <c r="T395" t="s">
        <v>208</v>
      </c>
      <c r="U395" t="s">
        <v>208</v>
      </c>
      <c r="V395" t="s">
        <v>208</v>
      </c>
      <c r="W395" t="s">
        <v>208</v>
      </c>
      <c r="X395" t="s">
        <v>208</v>
      </c>
      <c r="Y395" s="35">
        <v>1.2E-2</v>
      </c>
      <c r="Z395" t="s">
        <v>208</v>
      </c>
      <c r="AA395" s="7" t="s">
        <v>208</v>
      </c>
      <c r="AB395" s="7" t="s">
        <v>208</v>
      </c>
      <c r="AC395" s="7" t="s">
        <v>208</v>
      </c>
      <c r="AD395" t="s">
        <v>208</v>
      </c>
      <c r="AE395" t="s">
        <v>208</v>
      </c>
    </row>
    <row r="396" spans="1:31" x14ac:dyDescent="0.25">
      <c r="A396" t="s">
        <v>867</v>
      </c>
      <c r="B396" t="s">
        <v>833</v>
      </c>
      <c r="C396" t="s">
        <v>208</v>
      </c>
      <c r="D396" t="s">
        <v>208</v>
      </c>
      <c r="E396" t="s">
        <v>208</v>
      </c>
      <c r="F396" t="s">
        <v>208</v>
      </c>
      <c r="G396" t="s">
        <v>208</v>
      </c>
      <c r="H396" t="s">
        <v>208</v>
      </c>
      <c r="I396" t="s">
        <v>208</v>
      </c>
      <c r="J396" s="7" t="s">
        <v>208</v>
      </c>
      <c r="K396" s="7" t="s">
        <v>208</v>
      </c>
      <c r="L396" s="7" t="s">
        <v>208</v>
      </c>
      <c r="M396" s="35">
        <v>1.0999999999999999E-2</v>
      </c>
      <c r="N396" s="35">
        <v>1.0999999999999999E-2</v>
      </c>
      <c r="R396" s="16" t="s">
        <v>361</v>
      </c>
      <c r="S396" t="s">
        <v>362</v>
      </c>
      <c r="T396" t="s">
        <v>363</v>
      </c>
      <c r="U396" s="33">
        <v>16138267</v>
      </c>
      <c r="V396" s="35">
        <v>-1E-3</v>
      </c>
      <c r="W396" s="35">
        <v>1.7000000000000001E-2</v>
      </c>
      <c r="X396" s="35">
        <v>1.7999999999999999E-2</v>
      </c>
      <c r="Y396" s="35">
        <v>1.7999999999999999E-2</v>
      </c>
      <c r="Z396" s="35">
        <v>1.7999999999999999E-2</v>
      </c>
      <c r="AA396" t="s">
        <v>208</v>
      </c>
      <c r="AB396" s="7" t="s">
        <v>208</v>
      </c>
      <c r="AC396" s="7" t="s">
        <v>208</v>
      </c>
      <c r="AD396" s="7" t="s">
        <v>208</v>
      </c>
      <c r="AE396" t="s">
        <v>208</v>
      </c>
    </row>
    <row r="397" spans="1:31" s="2" customFormat="1" x14ac:dyDescent="0.25">
      <c r="J397" s="38"/>
      <c r="K397" s="38"/>
      <c r="L397" s="38"/>
      <c r="R397" t="s">
        <v>376</v>
      </c>
      <c r="S397" t="s">
        <v>367</v>
      </c>
      <c r="T397" t="s">
        <v>377</v>
      </c>
      <c r="U397" s="33">
        <v>16301280</v>
      </c>
      <c r="V397" t="s">
        <v>208</v>
      </c>
      <c r="W397" t="s">
        <v>208</v>
      </c>
      <c r="X397" t="s">
        <v>208</v>
      </c>
      <c r="Y397" t="s">
        <v>208</v>
      </c>
      <c r="Z397" t="s">
        <v>208</v>
      </c>
      <c r="AA397" s="36">
        <v>6.0999999999999999E-2</v>
      </c>
      <c r="AB397" s="36">
        <v>6.0999999999999999E-2</v>
      </c>
      <c r="AC397" s="36">
        <v>0.06</v>
      </c>
      <c r="AD397" s="35">
        <v>4.7E-2</v>
      </c>
      <c r="AE397" s="35">
        <v>1.7999999999999999E-2</v>
      </c>
    </row>
    <row r="398" spans="1:31" x14ac:dyDescent="0.25">
      <c r="A398" t="s">
        <v>868</v>
      </c>
      <c r="B398" t="s">
        <v>869</v>
      </c>
      <c r="C398" t="s">
        <v>870</v>
      </c>
      <c r="D398" s="33">
        <v>5216528</v>
      </c>
      <c r="E398" s="34">
        <v>0</v>
      </c>
      <c r="F398" s="35">
        <v>1.4E-2</v>
      </c>
      <c r="G398" s="35">
        <v>1.4E-2</v>
      </c>
      <c r="H398" s="35">
        <v>1.4E-2</v>
      </c>
      <c r="I398" s="35">
        <v>1.4E-2</v>
      </c>
      <c r="J398" s="36">
        <v>1.4E-2</v>
      </c>
      <c r="K398" s="36">
        <v>1.6E-2</v>
      </c>
      <c r="L398" s="36">
        <v>0.02</v>
      </c>
      <c r="M398" s="35">
        <v>0.02</v>
      </c>
      <c r="N398" s="35">
        <v>0.02</v>
      </c>
      <c r="R398" t="s">
        <v>394</v>
      </c>
      <c r="S398" t="s">
        <v>367</v>
      </c>
      <c r="T398" t="s">
        <v>395</v>
      </c>
      <c r="U398" s="33">
        <v>3260256</v>
      </c>
      <c r="V398" s="34">
        <v>0</v>
      </c>
      <c r="W398" s="35">
        <v>6.0999999999999999E-2</v>
      </c>
      <c r="X398" s="35">
        <v>6.0999999999999999E-2</v>
      </c>
      <c r="Y398" s="35">
        <v>6.0999999999999999E-2</v>
      </c>
      <c r="Z398" t="s">
        <v>208</v>
      </c>
      <c r="AA398" s="7" t="s">
        <v>208</v>
      </c>
      <c r="AB398" s="7" t="s">
        <v>208</v>
      </c>
      <c r="AC398" s="7" t="s">
        <v>208</v>
      </c>
      <c r="AD398" t="s">
        <v>208</v>
      </c>
      <c r="AE398" t="s">
        <v>208</v>
      </c>
    </row>
    <row r="399" spans="1:31" x14ac:dyDescent="0.25">
      <c r="A399" t="s">
        <v>871</v>
      </c>
      <c r="B399" t="s">
        <v>872</v>
      </c>
      <c r="C399" t="s">
        <v>873</v>
      </c>
      <c r="D399" s="33">
        <v>1560032</v>
      </c>
      <c r="E399" s="34">
        <v>0</v>
      </c>
      <c r="F399" s="35">
        <v>1.7000000000000001E-2</v>
      </c>
      <c r="G399" s="35">
        <v>1.7000000000000001E-2</v>
      </c>
      <c r="H399" s="35">
        <v>1.7000000000000001E-2</v>
      </c>
      <c r="I399" s="35">
        <v>1.7000000000000001E-2</v>
      </c>
      <c r="J399" s="36">
        <v>1.7000000000000001E-2</v>
      </c>
      <c r="K399" s="36">
        <v>1.7000000000000001E-2</v>
      </c>
      <c r="L399" s="36">
        <v>1.7000000000000001E-2</v>
      </c>
      <c r="M399" s="35">
        <v>1.7000000000000001E-2</v>
      </c>
      <c r="N399" s="35">
        <v>1.7000000000000001E-2</v>
      </c>
      <c r="R399" t="s">
        <v>894</v>
      </c>
      <c r="S399" t="s">
        <v>872</v>
      </c>
      <c r="T399" t="s">
        <v>208</v>
      </c>
      <c r="U399" t="s">
        <v>208</v>
      </c>
      <c r="V399" t="s">
        <v>208</v>
      </c>
      <c r="W399" t="s">
        <v>208</v>
      </c>
      <c r="X399" t="s">
        <v>208</v>
      </c>
      <c r="Y399" s="35">
        <v>1.0999999999999999E-2</v>
      </c>
      <c r="Z399" s="35">
        <v>1.0999999999999999E-2</v>
      </c>
      <c r="AA399" s="36">
        <v>1.0999999999999999E-2</v>
      </c>
      <c r="AB399" s="36">
        <v>1.0999999999999999E-2</v>
      </c>
      <c r="AC399" s="7" t="s">
        <v>208</v>
      </c>
      <c r="AD399" t="s">
        <v>208</v>
      </c>
      <c r="AE399" t="s">
        <v>208</v>
      </c>
    </row>
    <row r="400" spans="1:31" x14ac:dyDescent="0.25">
      <c r="A400" t="s">
        <v>874</v>
      </c>
      <c r="B400" t="s">
        <v>875</v>
      </c>
      <c r="C400" t="s">
        <v>426</v>
      </c>
      <c r="D400" s="33">
        <v>1773906</v>
      </c>
      <c r="E400" s="34">
        <v>0</v>
      </c>
      <c r="F400" s="35">
        <v>0.01</v>
      </c>
      <c r="G400" s="35">
        <v>0.01</v>
      </c>
      <c r="H400" s="35">
        <v>0.01</v>
      </c>
      <c r="I400" s="35">
        <v>0.01</v>
      </c>
      <c r="J400" s="36">
        <v>0.01</v>
      </c>
      <c r="K400" s="36">
        <v>0.01</v>
      </c>
      <c r="L400" s="7" t="s">
        <v>208</v>
      </c>
      <c r="M400" t="s">
        <v>208</v>
      </c>
      <c r="N400" t="s">
        <v>208</v>
      </c>
      <c r="R400" t="s">
        <v>1182</v>
      </c>
      <c r="S400" t="s">
        <v>1027</v>
      </c>
      <c r="T400" t="s">
        <v>1183</v>
      </c>
      <c r="U400" s="33">
        <v>191590</v>
      </c>
      <c r="V400" s="34">
        <v>0</v>
      </c>
      <c r="W400" s="35">
        <v>0.04</v>
      </c>
      <c r="X400" s="35">
        <v>0.04</v>
      </c>
      <c r="Y400" s="35">
        <v>0.04</v>
      </c>
      <c r="Z400" t="s">
        <v>208</v>
      </c>
      <c r="AA400" s="7" t="s">
        <v>208</v>
      </c>
      <c r="AB400" s="36">
        <v>0.04</v>
      </c>
      <c r="AC400" s="7" t="s">
        <v>208</v>
      </c>
      <c r="AD400" t="s">
        <v>208</v>
      </c>
      <c r="AE400" t="s">
        <v>208</v>
      </c>
    </row>
    <row r="401" spans="1:31" x14ac:dyDescent="0.25">
      <c r="A401" t="s">
        <v>876</v>
      </c>
      <c r="B401" t="s">
        <v>877</v>
      </c>
      <c r="C401" t="s">
        <v>878</v>
      </c>
      <c r="D401" s="33">
        <v>7179335</v>
      </c>
      <c r="E401" s="34">
        <v>0</v>
      </c>
      <c r="F401" s="35">
        <v>3.7999999999999999E-2</v>
      </c>
      <c r="G401" s="35">
        <v>3.7999999999999999E-2</v>
      </c>
      <c r="H401" s="35">
        <v>3.3000000000000002E-2</v>
      </c>
      <c r="I401" s="35">
        <v>3.3000000000000002E-2</v>
      </c>
      <c r="J401" s="36">
        <v>3.3000000000000002E-2</v>
      </c>
      <c r="K401" s="36">
        <v>3.3000000000000002E-2</v>
      </c>
      <c r="L401" s="36">
        <v>3.3000000000000002E-2</v>
      </c>
      <c r="M401" s="35">
        <v>3.3000000000000002E-2</v>
      </c>
      <c r="N401" s="35">
        <v>3.3000000000000002E-2</v>
      </c>
      <c r="R401" t="s">
        <v>777</v>
      </c>
      <c r="S401" t="s">
        <v>778</v>
      </c>
      <c r="T401" t="s">
        <v>208</v>
      </c>
      <c r="U401" t="s">
        <v>208</v>
      </c>
      <c r="V401" t="s">
        <v>208</v>
      </c>
      <c r="W401" t="s">
        <v>208</v>
      </c>
      <c r="X401" t="s">
        <v>208</v>
      </c>
      <c r="Y401" t="s">
        <v>208</v>
      </c>
      <c r="Z401" s="35">
        <v>1.4999999999999999E-2</v>
      </c>
      <c r="AA401" s="36">
        <v>2.3E-2</v>
      </c>
      <c r="AB401" s="36">
        <v>2.3E-2</v>
      </c>
      <c r="AC401" s="36">
        <v>2.3E-2</v>
      </c>
      <c r="AD401" s="35">
        <v>2.3E-2</v>
      </c>
      <c r="AE401" s="35">
        <v>2.1000000000000001E-2</v>
      </c>
    </row>
    <row r="402" spans="1:31" x14ac:dyDescent="0.25">
      <c r="A402" t="s">
        <v>879</v>
      </c>
      <c r="B402" t="s">
        <v>872</v>
      </c>
      <c r="C402" t="s">
        <v>880</v>
      </c>
      <c r="D402" s="33">
        <v>506400</v>
      </c>
      <c r="E402" s="34">
        <v>0</v>
      </c>
      <c r="F402" s="35">
        <v>0.05</v>
      </c>
      <c r="G402" s="35">
        <v>0.05</v>
      </c>
      <c r="H402" s="35">
        <v>0.05</v>
      </c>
      <c r="I402" s="35">
        <v>0.05</v>
      </c>
      <c r="J402" s="36">
        <v>0.05</v>
      </c>
      <c r="K402" s="36">
        <v>0.05</v>
      </c>
      <c r="L402" s="36">
        <v>0.05</v>
      </c>
      <c r="M402" s="35">
        <v>0.05</v>
      </c>
      <c r="N402" s="35">
        <v>0.05</v>
      </c>
      <c r="R402" t="s">
        <v>1048</v>
      </c>
      <c r="S402" t="s">
        <v>1045</v>
      </c>
      <c r="T402" t="s">
        <v>886</v>
      </c>
      <c r="U402" s="33">
        <v>712760</v>
      </c>
      <c r="V402" t="s">
        <v>288</v>
      </c>
      <c r="W402" s="35">
        <v>5.7000000000000002E-2</v>
      </c>
      <c r="X402" t="s">
        <v>208</v>
      </c>
      <c r="Y402" s="35">
        <v>5.7000000000000002E-2</v>
      </c>
      <c r="Z402" s="35">
        <v>5.7000000000000002E-2</v>
      </c>
      <c r="AA402" s="36">
        <v>5.7000000000000002E-2</v>
      </c>
      <c r="AB402" s="36">
        <v>5.7000000000000002E-2</v>
      </c>
      <c r="AC402" s="7" t="s">
        <v>208</v>
      </c>
      <c r="AD402" t="s">
        <v>208</v>
      </c>
      <c r="AE402" t="s">
        <v>208</v>
      </c>
    </row>
    <row r="403" spans="1:31" x14ac:dyDescent="0.25">
      <c r="A403" t="s">
        <v>881</v>
      </c>
      <c r="B403" t="s">
        <v>872</v>
      </c>
      <c r="C403" t="s">
        <v>798</v>
      </c>
      <c r="D403" s="33">
        <v>400000</v>
      </c>
      <c r="E403" s="34">
        <v>0</v>
      </c>
      <c r="F403" s="35">
        <v>2.1000000000000001E-2</v>
      </c>
      <c r="G403" s="35">
        <v>2.1000000000000001E-2</v>
      </c>
      <c r="H403" s="35">
        <v>2.1000000000000001E-2</v>
      </c>
      <c r="I403" s="35">
        <v>2.1000000000000001E-2</v>
      </c>
      <c r="J403" s="36">
        <v>2.1000000000000001E-2</v>
      </c>
      <c r="K403" s="36">
        <v>2.1000000000000001E-2</v>
      </c>
      <c r="L403" s="36">
        <v>2.1000000000000001E-2</v>
      </c>
      <c r="M403" s="35">
        <v>2.1000000000000001E-2</v>
      </c>
      <c r="N403" s="35">
        <v>2.1000000000000001E-2</v>
      </c>
      <c r="R403" t="s">
        <v>1164</v>
      </c>
      <c r="S403" t="s">
        <v>1027</v>
      </c>
      <c r="T403" t="s">
        <v>1165</v>
      </c>
      <c r="U403" s="33">
        <v>84490</v>
      </c>
      <c r="V403" s="34">
        <v>0</v>
      </c>
      <c r="W403" s="35">
        <v>1.2E-2</v>
      </c>
      <c r="X403" s="35">
        <v>1.2E-2</v>
      </c>
      <c r="Y403" t="s">
        <v>208</v>
      </c>
      <c r="Z403" s="35">
        <v>1.2E-2</v>
      </c>
      <c r="AA403" s="36">
        <v>1.2E-2</v>
      </c>
      <c r="AB403" s="36">
        <v>1.2E-2</v>
      </c>
      <c r="AC403" s="7" t="s">
        <v>208</v>
      </c>
      <c r="AD403" t="s">
        <v>208</v>
      </c>
      <c r="AE403" t="s">
        <v>208</v>
      </c>
    </row>
    <row r="404" spans="1:31" x14ac:dyDescent="0.25">
      <c r="A404" t="s">
        <v>390</v>
      </c>
      <c r="B404" t="s">
        <v>877</v>
      </c>
      <c r="C404" t="s">
        <v>882</v>
      </c>
      <c r="D404" s="33">
        <v>352929</v>
      </c>
      <c r="E404" s="35">
        <v>-1E-3</v>
      </c>
      <c r="F404" s="35">
        <v>1.2999999999999999E-2</v>
      </c>
      <c r="G404" s="35">
        <v>1.4E-2</v>
      </c>
      <c r="H404" s="35">
        <v>1.4999999999999999E-2</v>
      </c>
      <c r="I404" s="35">
        <v>1.6E-2</v>
      </c>
      <c r="J404" s="36">
        <v>1.6E-2</v>
      </c>
      <c r="K404" s="36">
        <v>1.6E-2</v>
      </c>
      <c r="L404" s="7" t="s">
        <v>208</v>
      </c>
      <c r="M404" t="s">
        <v>208</v>
      </c>
      <c r="N404" t="s">
        <v>208</v>
      </c>
      <c r="R404" t="s">
        <v>1099</v>
      </c>
      <c r="S404" t="s">
        <v>1021</v>
      </c>
      <c r="T404" t="s">
        <v>1100</v>
      </c>
      <c r="U404" s="33">
        <v>127638</v>
      </c>
      <c r="V404" s="34">
        <v>0</v>
      </c>
      <c r="W404" s="35">
        <v>0.01</v>
      </c>
      <c r="X404" s="35">
        <v>0.01</v>
      </c>
      <c r="Y404" s="35">
        <v>0.01</v>
      </c>
      <c r="Z404" s="35">
        <v>0.01</v>
      </c>
      <c r="AA404" s="36">
        <v>0.01</v>
      </c>
      <c r="AB404" s="36">
        <v>0.01</v>
      </c>
      <c r="AC404" s="7" t="s">
        <v>208</v>
      </c>
      <c r="AD404" t="s">
        <v>208</v>
      </c>
      <c r="AE404" t="s">
        <v>208</v>
      </c>
    </row>
    <row r="405" spans="1:31" x14ac:dyDescent="0.25">
      <c r="A405" t="s">
        <v>883</v>
      </c>
      <c r="B405" t="s">
        <v>872</v>
      </c>
      <c r="C405" t="s">
        <v>884</v>
      </c>
      <c r="D405" s="33">
        <v>1140000</v>
      </c>
      <c r="E405" s="34">
        <v>0</v>
      </c>
      <c r="F405" s="35">
        <v>2.5999999999999999E-2</v>
      </c>
      <c r="G405" s="35">
        <v>2.5999999999999999E-2</v>
      </c>
      <c r="H405" s="35">
        <v>2.9000000000000001E-2</v>
      </c>
      <c r="I405" s="35">
        <v>2.9000000000000001E-2</v>
      </c>
      <c r="J405" s="36">
        <v>2.9000000000000001E-2</v>
      </c>
      <c r="K405" s="36">
        <v>2.9000000000000001E-2</v>
      </c>
      <c r="L405" s="36">
        <v>2.9000000000000001E-2</v>
      </c>
      <c r="M405" t="s">
        <v>208</v>
      </c>
      <c r="N405" t="s">
        <v>208</v>
      </c>
      <c r="R405" t="s">
        <v>224</v>
      </c>
      <c r="S405" t="s">
        <v>225</v>
      </c>
      <c r="T405" t="s">
        <v>226</v>
      </c>
      <c r="U405" s="33">
        <v>891274</v>
      </c>
      <c r="V405" s="34">
        <v>0</v>
      </c>
      <c r="W405" s="35">
        <v>1.7000000000000001E-2</v>
      </c>
      <c r="X405" s="35">
        <v>1.7000000000000001E-2</v>
      </c>
      <c r="Y405" s="35">
        <v>1.7999999999999999E-2</v>
      </c>
      <c r="Z405" s="35">
        <v>1.7999999999999999E-2</v>
      </c>
      <c r="AA405" s="36">
        <v>2.9000000000000001E-2</v>
      </c>
      <c r="AB405" s="36">
        <v>2.9000000000000001E-2</v>
      </c>
      <c r="AC405" s="36">
        <v>2.9000000000000001E-2</v>
      </c>
      <c r="AD405" s="35">
        <v>2.9000000000000001E-2</v>
      </c>
      <c r="AE405" t="s">
        <v>208</v>
      </c>
    </row>
    <row r="406" spans="1:31" x14ac:dyDescent="0.25">
      <c r="A406" t="s">
        <v>885</v>
      </c>
      <c r="B406" t="s">
        <v>872</v>
      </c>
      <c r="C406" t="s">
        <v>886</v>
      </c>
      <c r="D406" s="33">
        <v>500000</v>
      </c>
      <c r="E406" s="35">
        <v>-1E-3</v>
      </c>
      <c r="F406" s="35">
        <v>2.1000000000000001E-2</v>
      </c>
      <c r="G406" s="35">
        <v>2.1999999999999999E-2</v>
      </c>
      <c r="H406" s="35">
        <v>2.1999999999999999E-2</v>
      </c>
      <c r="I406" s="35">
        <v>2.1999999999999999E-2</v>
      </c>
      <c r="J406" s="36">
        <v>2.1999999999999999E-2</v>
      </c>
      <c r="K406" s="36">
        <v>2.1999999999999999E-2</v>
      </c>
      <c r="L406" s="36">
        <v>2.1999999999999999E-2</v>
      </c>
      <c r="M406" s="35">
        <v>2.1999999999999999E-2</v>
      </c>
      <c r="N406" s="35">
        <v>2.1999999999999999E-2</v>
      </c>
      <c r="R406" t="s">
        <v>639</v>
      </c>
      <c r="S406" t="s">
        <v>591</v>
      </c>
      <c r="T406" t="s">
        <v>208</v>
      </c>
      <c r="U406" t="s">
        <v>208</v>
      </c>
      <c r="V406" t="s">
        <v>208</v>
      </c>
      <c r="W406" t="s">
        <v>208</v>
      </c>
      <c r="X406" t="s">
        <v>208</v>
      </c>
      <c r="Y406" t="s">
        <v>208</v>
      </c>
      <c r="Z406" t="s">
        <v>208</v>
      </c>
      <c r="AA406" s="36">
        <v>1.2999999999999999E-2</v>
      </c>
      <c r="AB406" s="36">
        <v>1.4999999999999999E-2</v>
      </c>
      <c r="AC406" s="36">
        <v>2.1999999999999999E-2</v>
      </c>
      <c r="AD406" s="35">
        <v>3.5000000000000003E-2</v>
      </c>
      <c r="AE406" s="35">
        <v>3.5000000000000003E-2</v>
      </c>
    </row>
    <row r="407" spans="1:31" x14ac:dyDescent="0.25">
      <c r="A407" t="s">
        <v>887</v>
      </c>
      <c r="B407" t="s">
        <v>872</v>
      </c>
      <c r="C407" t="s">
        <v>828</v>
      </c>
      <c r="D407" s="33">
        <v>200000</v>
      </c>
      <c r="E407" t="s">
        <v>212</v>
      </c>
      <c r="F407" t="s">
        <v>208</v>
      </c>
      <c r="G407" s="35">
        <v>1.0999999999999999E-2</v>
      </c>
      <c r="H407" s="35">
        <v>1.0999999999999999E-2</v>
      </c>
      <c r="I407" s="35">
        <v>1.0999999999999999E-2</v>
      </c>
      <c r="J407" s="36">
        <v>1.0999999999999999E-2</v>
      </c>
      <c r="K407" s="36">
        <v>1.0999999999999999E-2</v>
      </c>
      <c r="L407" s="36">
        <v>1.0999999999999999E-2</v>
      </c>
      <c r="M407" s="35">
        <v>1.0999999999999999E-2</v>
      </c>
      <c r="N407" s="35">
        <v>1.0999999999999999E-2</v>
      </c>
      <c r="R407" t="s">
        <v>560</v>
      </c>
      <c r="S407" t="s">
        <v>561</v>
      </c>
      <c r="T407" t="s">
        <v>562</v>
      </c>
      <c r="U407" s="33">
        <v>752000</v>
      </c>
      <c r="V407" t="s">
        <v>288</v>
      </c>
      <c r="W407" s="35">
        <v>5.6000000000000001E-2</v>
      </c>
      <c r="X407" t="s">
        <v>208</v>
      </c>
      <c r="Y407" t="s">
        <v>208</v>
      </c>
      <c r="Z407" t="s">
        <v>208</v>
      </c>
      <c r="AA407" s="7" t="s">
        <v>208</v>
      </c>
      <c r="AB407" s="7" t="s">
        <v>208</v>
      </c>
      <c r="AC407" s="7" t="s">
        <v>208</v>
      </c>
      <c r="AD407" t="s">
        <v>208</v>
      </c>
      <c r="AE407" s="35">
        <v>8.5999999999999993E-2</v>
      </c>
    </row>
    <row r="408" spans="1:31" x14ac:dyDescent="0.25">
      <c r="A408" t="s">
        <v>888</v>
      </c>
      <c r="B408" t="s">
        <v>869</v>
      </c>
      <c r="C408" t="s">
        <v>889</v>
      </c>
      <c r="D408" s="33">
        <v>380072</v>
      </c>
      <c r="E408" s="35">
        <v>0</v>
      </c>
      <c r="F408" s="35">
        <v>1.7000000000000001E-2</v>
      </c>
      <c r="G408" s="35">
        <v>1.7000000000000001E-2</v>
      </c>
      <c r="H408" s="35">
        <v>1.7000000000000001E-2</v>
      </c>
      <c r="I408" s="35">
        <v>1.7000000000000001E-2</v>
      </c>
      <c r="J408" s="36">
        <v>1.7000000000000001E-2</v>
      </c>
      <c r="K408" s="36">
        <v>1.7000000000000001E-2</v>
      </c>
      <c r="L408" s="36">
        <v>1.7000000000000001E-2</v>
      </c>
      <c r="M408" s="35">
        <v>1.7000000000000001E-2</v>
      </c>
      <c r="N408" s="35">
        <v>1.7000000000000001E-2</v>
      </c>
      <c r="R408" t="s">
        <v>560</v>
      </c>
      <c r="S408" t="s">
        <v>561</v>
      </c>
      <c r="T408" t="s">
        <v>562</v>
      </c>
      <c r="U408" s="33">
        <v>752000</v>
      </c>
      <c r="V408" t="s">
        <v>288</v>
      </c>
      <c r="W408" s="35">
        <v>5.6000000000000001E-2</v>
      </c>
      <c r="X408" t="s">
        <v>208</v>
      </c>
      <c r="Y408" t="s">
        <v>208</v>
      </c>
      <c r="Z408" t="s">
        <v>208</v>
      </c>
      <c r="AA408" s="7" t="s">
        <v>208</v>
      </c>
      <c r="AB408" s="7" t="s">
        <v>208</v>
      </c>
      <c r="AC408" s="7" t="s">
        <v>208</v>
      </c>
      <c r="AD408" t="s">
        <v>208</v>
      </c>
      <c r="AE408" s="35">
        <v>6.2E-2</v>
      </c>
    </row>
    <row r="409" spans="1:31" x14ac:dyDescent="0.25">
      <c r="A409" t="s">
        <v>890</v>
      </c>
      <c r="B409" t="s">
        <v>869</v>
      </c>
      <c r="C409" t="s">
        <v>891</v>
      </c>
      <c r="D409" s="33">
        <v>200000</v>
      </c>
      <c r="E409" s="34">
        <v>0</v>
      </c>
      <c r="F409" s="35">
        <v>1.0999999999999999E-2</v>
      </c>
      <c r="G409" s="35">
        <v>1.0999999999999999E-2</v>
      </c>
      <c r="H409" s="35">
        <v>1.0999999999999999E-2</v>
      </c>
      <c r="I409" s="35">
        <v>1.0999999999999999E-2</v>
      </c>
      <c r="J409" s="36">
        <v>1.0999999999999999E-2</v>
      </c>
      <c r="K409" s="36">
        <v>1.0999999999999999E-2</v>
      </c>
      <c r="L409" s="36">
        <v>1.0999999999999999E-2</v>
      </c>
      <c r="M409" s="35">
        <v>1.0999999999999999E-2</v>
      </c>
      <c r="N409" s="35">
        <v>1.0999999999999999E-2</v>
      </c>
      <c r="R409" t="s">
        <v>585</v>
      </c>
      <c r="S409" t="s">
        <v>485</v>
      </c>
      <c r="T409" t="s">
        <v>208</v>
      </c>
      <c r="U409" t="s">
        <v>208</v>
      </c>
      <c r="V409" t="s">
        <v>208</v>
      </c>
      <c r="W409" t="s">
        <v>208</v>
      </c>
      <c r="X409" t="s">
        <v>208</v>
      </c>
      <c r="Y409" s="35">
        <v>1.0999999999999999E-2</v>
      </c>
      <c r="Z409" s="35">
        <v>1.0999999999999999E-2</v>
      </c>
      <c r="AA409" s="36">
        <v>1.0999999999999999E-2</v>
      </c>
      <c r="AB409" s="36">
        <v>1.0999999999999999E-2</v>
      </c>
      <c r="AC409" s="36">
        <v>1.0999999999999999E-2</v>
      </c>
      <c r="AD409" s="35">
        <v>1.0999999999999999E-2</v>
      </c>
      <c r="AE409" s="35">
        <v>1.0999999999999999E-2</v>
      </c>
    </row>
    <row r="410" spans="1:31" x14ac:dyDescent="0.25">
      <c r="A410" t="s">
        <v>892</v>
      </c>
      <c r="B410" t="s">
        <v>872</v>
      </c>
      <c r="C410" t="s">
        <v>893</v>
      </c>
      <c r="D410" s="33">
        <v>5179335</v>
      </c>
      <c r="E410" s="34">
        <v>0</v>
      </c>
      <c r="F410" s="35">
        <v>2.1999999999999999E-2</v>
      </c>
      <c r="G410" s="35">
        <v>2.1999999999999999E-2</v>
      </c>
      <c r="H410" s="35">
        <v>2.1999999999999999E-2</v>
      </c>
      <c r="I410" s="35">
        <v>2.1999999999999999E-2</v>
      </c>
      <c r="J410" s="36">
        <v>2.1999999999999999E-2</v>
      </c>
      <c r="K410" s="7" t="s">
        <v>208</v>
      </c>
      <c r="L410" s="36">
        <v>2.1999999999999999E-2</v>
      </c>
      <c r="M410" t="s">
        <v>208</v>
      </c>
      <c r="N410" s="35">
        <v>2.1999999999999999E-2</v>
      </c>
      <c r="R410" t="s">
        <v>585</v>
      </c>
      <c r="S410" t="s">
        <v>470</v>
      </c>
      <c r="T410" t="s">
        <v>208</v>
      </c>
      <c r="U410" t="s">
        <v>208</v>
      </c>
      <c r="V410" t="s">
        <v>208</v>
      </c>
      <c r="W410" t="s">
        <v>208</v>
      </c>
      <c r="X410" t="s">
        <v>208</v>
      </c>
      <c r="Y410" s="35">
        <v>1.0999999999999999E-2</v>
      </c>
      <c r="Z410" s="35">
        <v>1.0999999999999999E-2</v>
      </c>
      <c r="AA410" s="36">
        <v>1.0999999999999999E-2</v>
      </c>
      <c r="AB410" s="36">
        <v>1.0999999999999999E-2</v>
      </c>
      <c r="AC410" s="7" t="s">
        <v>208</v>
      </c>
      <c r="AD410" t="s">
        <v>208</v>
      </c>
      <c r="AE410" t="s">
        <v>208</v>
      </c>
    </row>
    <row r="411" spans="1:31" x14ac:dyDescent="0.25">
      <c r="A411" t="s">
        <v>477</v>
      </c>
      <c r="B411" t="s">
        <v>872</v>
      </c>
      <c r="C411" t="s">
        <v>208</v>
      </c>
      <c r="D411" t="s">
        <v>208</v>
      </c>
      <c r="E411" t="s">
        <v>208</v>
      </c>
      <c r="F411" t="s">
        <v>208</v>
      </c>
      <c r="G411" t="s">
        <v>208</v>
      </c>
      <c r="H411" t="s">
        <v>208</v>
      </c>
      <c r="I411" t="s">
        <v>208</v>
      </c>
      <c r="J411" s="36">
        <v>2.5000000000000001E-2</v>
      </c>
      <c r="K411" s="36">
        <v>2.5000000000000001E-2</v>
      </c>
      <c r="L411" s="36">
        <v>2.5000000000000001E-2</v>
      </c>
      <c r="M411" s="35">
        <v>2.5000000000000001E-2</v>
      </c>
      <c r="N411" s="35">
        <v>2.5000000000000001E-2</v>
      </c>
      <c r="R411" t="s">
        <v>558</v>
      </c>
      <c r="S411" t="s">
        <v>533</v>
      </c>
      <c r="T411" t="s">
        <v>559</v>
      </c>
      <c r="U411" s="33">
        <v>1419000</v>
      </c>
      <c r="V411" t="s">
        <v>208</v>
      </c>
      <c r="W411" t="s">
        <v>208</v>
      </c>
      <c r="X411" t="s">
        <v>208</v>
      </c>
      <c r="Y411" t="s">
        <v>208</v>
      </c>
      <c r="Z411" t="s">
        <v>208</v>
      </c>
      <c r="AA411" s="7" t="s">
        <v>208</v>
      </c>
      <c r="AB411" s="7" t="s">
        <v>208</v>
      </c>
      <c r="AC411" s="7" t="s">
        <v>208</v>
      </c>
      <c r="AD411" t="s">
        <v>208</v>
      </c>
      <c r="AE411" s="35">
        <v>7.8E-2</v>
      </c>
    </row>
    <row r="412" spans="1:31" x14ac:dyDescent="0.25">
      <c r="A412" t="s">
        <v>418</v>
      </c>
      <c r="B412" t="s">
        <v>869</v>
      </c>
      <c r="C412" t="s">
        <v>208</v>
      </c>
      <c r="D412" t="s">
        <v>208</v>
      </c>
      <c r="E412" t="s">
        <v>208</v>
      </c>
      <c r="F412" t="s">
        <v>208</v>
      </c>
      <c r="G412" t="s">
        <v>208</v>
      </c>
      <c r="H412" t="s">
        <v>208</v>
      </c>
      <c r="I412" t="s">
        <v>208</v>
      </c>
      <c r="J412" s="36">
        <v>0.01</v>
      </c>
      <c r="K412" s="36">
        <v>0.02</v>
      </c>
      <c r="L412" s="36">
        <v>0.02</v>
      </c>
      <c r="M412" t="s">
        <v>208</v>
      </c>
      <c r="N412" t="s">
        <v>208</v>
      </c>
      <c r="R412" t="s">
        <v>558</v>
      </c>
      <c r="S412" t="s">
        <v>533</v>
      </c>
      <c r="T412" t="s">
        <v>559</v>
      </c>
      <c r="U412" s="33">
        <v>1419000</v>
      </c>
      <c r="V412" t="s">
        <v>208</v>
      </c>
      <c r="W412" t="s">
        <v>208</v>
      </c>
      <c r="X412" t="s">
        <v>208</v>
      </c>
      <c r="Y412" t="s">
        <v>208</v>
      </c>
      <c r="Z412" t="s">
        <v>208</v>
      </c>
      <c r="AA412" s="7" t="s">
        <v>208</v>
      </c>
      <c r="AB412" s="7" t="s">
        <v>208</v>
      </c>
      <c r="AC412" s="7" t="s">
        <v>208</v>
      </c>
      <c r="AD412" t="s">
        <v>208</v>
      </c>
      <c r="AE412" s="35">
        <v>7.8E-2</v>
      </c>
    </row>
    <row r="413" spans="1:31" x14ac:dyDescent="0.25">
      <c r="A413" t="s">
        <v>894</v>
      </c>
      <c r="B413" t="s">
        <v>872</v>
      </c>
      <c r="C413" t="s">
        <v>208</v>
      </c>
      <c r="D413" t="s">
        <v>208</v>
      </c>
      <c r="E413" t="s">
        <v>208</v>
      </c>
      <c r="F413" t="s">
        <v>208</v>
      </c>
      <c r="G413" t="s">
        <v>208</v>
      </c>
      <c r="H413" s="35">
        <v>1.0999999999999999E-2</v>
      </c>
      <c r="I413" s="35">
        <v>1.0999999999999999E-2</v>
      </c>
      <c r="J413" s="36">
        <v>1.0999999999999999E-2</v>
      </c>
      <c r="K413" s="36">
        <v>1.0999999999999999E-2</v>
      </c>
      <c r="L413" s="7" t="s">
        <v>208</v>
      </c>
      <c r="M413" t="s">
        <v>208</v>
      </c>
      <c r="N413" t="s">
        <v>208</v>
      </c>
      <c r="R413" t="s">
        <v>613</v>
      </c>
      <c r="S413" t="s">
        <v>589</v>
      </c>
      <c r="T413" t="s">
        <v>614</v>
      </c>
      <c r="U413" s="33">
        <v>947497</v>
      </c>
      <c r="V413" s="34">
        <v>0</v>
      </c>
      <c r="W413" s="35">
        <v>3.4000000000000002E-2</v>
      </c>
      <c r="X413" s="35">
        <v>3.4000000000000002E-2</v>
      </c>
      <c r="Y413" s="35">
        <v>3.4000000000000002E-2</v>
      </c>
      <c r="Z413" t="s">
        <v>208</v>
      </c>
      <c r="AA413" s="36">
        <v>3.4000000000000002E-2</v>
      </c>
      <c r="AB413" s="36">
        <v>3.4000000000000002E-2</v>
      </c>
      <c r="AC413" s="36">
        <v>3.4000000000000002E-2</v>
      </c>
      <c r="AD413" s="35">
        <v>3.4000000000000002E-2</v>
      </c>
      <c r="AE413" s="35">
        <v>3.4000000000000002E-2</v>
      </c>
    </row>
    <row r="414" spans="1:31" x14ac:dyDescent="0.25">
      <c r="A414" t="s">
        <v>895</v>
      </c>
      <c r="B414" t="s">
        <v>872</v>
      </c>
      <c r="C414" t="s">
        <v>208</v>
      </c>
      <c r="D414" t="s">
        <v>208</v>
      </c>
      <c r="E414" t="s">
        <v>208</v>
      </c>
      <c r="F414" t="s">
        <v>208</v>
      </c>
      <c r="G414" t="s">
        <v>208</v>
      </c>
      <c r="H414" t="s">
        <v>208</v>
      </c>
      <c r="I414" t="s">
        <v>208</v>
      </c>
      <c r="J414" s="7" t="s">
        <v>208</v>
      </c>
      <c r="K414" s="7" t="s">
        <v>208</v>
      </c>
      <c r="L414" s="7" t="s">
        <v>208</v>
      </c>
      <c r="M414" t="s">
        <v>208</v>
      </c>
      <c r="N414" s="35">
        <v>8.9999999999999993E-3</v>
      </c>
      <c r="R414" t="s">
        <v>814</v>
      </c>
      <c r="S414" t="s">
        <v>795</v>
      </c>
      <c r="T414" t="s">
        <v>815</v>
      </c>
      <c r="U414" s="33">
        <v>443344</v>
      </c>
      <c r="V414" t="s">
        <v>208</v>
      </c>
      <c r="W414" t="s">
        <v>208</v>
      </c>
      <c r="X414" t="s">
        <v>208</v>
      </c>
      <c r="Y414" t="s">
        <v>208</v>
      </c>
      <c r="Z414" s="35">
        <v>7.2999999999999995E-2</v>
      </c>
      <c r="AA414" s="36">
        <v>7.2999999999999995E-2</v>
      </c>
      <c r="AB414" s="7" t="s">
        <v>208</v>
      </c>
      <c r="AC414" s="7" t="s">
        <v>208</v>
      </c>
      <c r="AD414" t="s">
        <v>208</v>
      </c>
      <c r="AE414" t="s">
        <v>208</v>
      </c>
    </row>
    <row r="415" spans="1:31" x14ac:dyDescent="0.25">
      <c r="A415" t="s">
        <v>896</v>
      </c>
      <c r="B415" t="s">
        <v>872</v>
      </c>
      <c r="C415" t="s">
        <v>208</v>
      </c>
      <c r="D415" t="s">
        <v>208</v>
      </c>
      <c r="E415" t="s">
        <v>208</v>
      </c>
      <c r="F415" t="s">
        <v>208</v>
      </c>
      <c r="G415" t="s">
        <v>208</v>
      </c>
      <c r="H415" t="s">
        <v>208</v>
      </c>
      <c r="I415" t="s">
        <v>208</v>
      </c>
      <c r="J415" s="36">
        <v>1.9E-2</v>
      </c>
      <c r="K415" s="36">
        <v>0.02</v>
      </c>
      <c r="L415" s="7" t="s">
        <v>208</v>
      </c>
      <c r="M415" t="s">
        <v>208</v>
      </c>
      <c r="N415" t="s">
        <v>208</v>
      </c>
      <c r="R415" t="s">
        <v>1204</v>
      </c>
      <c r="S415" t="s">
        <v>1061</v>
      </c>
      <c r="T415" t="s">
        <v>1203</v>
      </c>
      <c r="U415" s="33">
        <v>92710</v>
      </c>
      <c r="V415" s="34">
        <v>0</v>
      </c>
      <c r="W415" s="35">
        <v>1.2999999999999999E-2</v>
      </c>
      <c r="X415" s="35">
        <v>1.2999999999999999E-2</v>
      </c>
      <c r="Y415" s="35">
        <v>1.2999999999999999E-2</v>
      </c>
      <c r="Z415" s="35">
        <v>1.2999999999999999E-2</v>
      </c>
      <c r="AA415" s="36">
        <v>1.2999999999999999E-2</v>
      </c>
      <c r="AB415" s="7" t="s">
        <v>208</v>
      </c>
      <c r="AC415" s="36">
        <v>1.2999999999999999E-2</v>
      </c>
      <c r="AD415" s="35">
        <v>1.2999999999999999E-2</v>
      </c>
      <c r="AE415" s="35">
        <v>1.2999999999999999E-2</v>
      </c>
    </row>
    <row r="416" spans="1:31" s="2" customFormat="1" x14ac:dyDescent="0.25">
      <c r="J416" s="38"/>
      <c r="K416" s="38"/>
      <c r="L416" s="38"/>
      <c r="R416" t="s">
        <v>586</v>
      </c>
      <c r="S416" t="s">
        <v>478</v>
      </c>
      <c r="T416" t="s">
        <v>208</v>
      </c>
      <c r="U416" t="s">
        <v>208</v>
      </c>
      <c r="V416" t="s">
        <v>255</v>
      </c>
      <c r="W416" t="s">
        <v>208</v>
      </c>
      <c r="X416" s="35">
        <v>2.5000000000000001E-2</v>
      </c>
      <c r="Y416" s="35">
        <v>2.5000000000000001E-2</v>
      </c>
      <c r="Z416" s="35">
        <v>2.1999999999999999E-2</v>
      </c>
      <c r="AA416" s="36">
        <v>0.02</v>
      </c>
      <c r="AB416" s="36">
        <v>0.02</v>
      </c>
      <c r="AC416" s="7" t="s">
        <v>208</v>
      </c>
      <c r="AD416" t="s">
        <v>208</v>
      </c>
      <c r="AE416" s="35">
        <v>1.6E-2</v>
      </c>
    </row>
    <row r="417" spans="1:31" x14ac:dyDescent="0.25">
      <c r="A417" t="s">
        <v>897</v>
      </c>
      <c r="B417" t="s">
        <v>898</v>
      </c>
      <c r="C417" t="s">
        <v>899</v>
      </c>
      <c r="D417" s="33">
        <v>314675</v>
      </c>
      <c r="E417" s="34">
        <v>0</v>
      </c>
      <c r="F417" s="35">
        <v>4.9000000000000002E-2</v>
      </c>
      <c r="G417" s="35">
        <v>4.9000000000000002E-2</v>
      </c>
      <c r="H417" s="35">
        <v>4.9000000000000002E-2</v>
      </c>
      <c r="I417" s="35">
        <v>4.9000000000000002E-2</v>
      </c>
      <c r="J417" s="36">
        <v>4.9000000000000002E-2</v>
      </c>
      <c r="K417" s="36">
        <v>4.9000000000000002E-2</v>
      </c>
      <c r="L417" s="7" t="s">
        <v>208</v>
      </c>
      <c r="M417" s="35">
        <v>4.9000000000000002E-2</v>
      </c>
      <c r="N417" s="35">
        <v>4.9000000000000002E-2</v>
      </c>
      <c r="R417" t="s">
        <v>522</v>
      </c>
      <c r="S417" t="s">
        <v>478</v>
      </c>
      <c r="T417" t="s">
        <v>523</v>
      </c>
      <c r="U417" s="33">
        <v>1000000</v>
      </c>
      <c r="V417" t="s">
        <v>288</v>
      </c>
      <c r="W417" s="35">
        <v>1.4E-2</v>
      </c>
      <c r="X417" t="s">
        <v>208</v>
      </c>
      <c r="Y417" t="s">
        <v>208</v>
      </c>
      <c r="Z417" t="s">
        <v>208</v>
      </c>
      <c r="AA417" s="7" t="s">
        <v>208</v>
      </c>
      <c r="AB417" s="7" t="s">
        <v>208</v>
      </c>
      <c r="AC417" s="7" t="s">
        <v>208</v>
      </c>
      <c r="AD417" t="s">
        <v>208</v>
      </c>
      <c r="AE417" t="s">
        <v>208</v>
      </c>
    </row>
    <row r="418" spans="1:31" x14ac:dyDescent="0.25">
      <c r="A418" t="s">
        <v>791</v>
      </c>
      <c r="B418" t="s">
        <v>900</v>
      </c>
      <c r="C418" t="s">
        <v>901</v>
      </c>
      <c r="D418" s="33">
        <v>3307851</v>
      </c>
      <c r="E418" s="35">
        <v>1E-3</v>
      </c>
      <c r="F418" s="35">
        <v>4.5999999999999999E-2</v>
      </c>
      <c r="G418" s="35">
        <v>4.4999999999999998E-2</v>
      </c>
      <c r="H418" s="35">
        <v>3.5999999999999997E-2</v>
      </c>
      <c r="I418" s="35">
        <v>2.9000000000000001E-2</v>
      </c>
      <c r="J418" s="36">
        <v>2.9000000000000001E-2</v>
      </c>
      <c r="K418" s="36">
        <v>2.8000000000000001E-2</v>
      </c>
      <c r="L418" s="36">
        <v>2.8000000000000001E-2</v>
      </c>
      <c r="M418" s="35">
        <v>2.7E-2</v>
      </c>
      <c r="N418" s="35">
        <v>2.9000000000000001E-2</v>
      </c>
      <c r="R418" t="s">
        <v>522</v>
      </c>
      <c r="S418" t="s">
        <v>589</v>
      </c>
      <c r="T418" t="s">
        <v>208</v>
      </c>
      <c r="U418" t="s">
        <v>208</v>
      </c>
      <c r="V418" t="s">
        <v>208</v>
      </c>
      <c r="W418" t="s">
        <v>208</v>
      </c>
      <c r="X418" t="s">
        <v>208</v>
      </c>
      <c r="Y418" t="s">
        <v>208</v>
      </c>
      <c r="Z418" t="s">
        <v>208</v>
      </c>
      <c r="AA418" s="7" t="s">
        <v>208</v>
      </c>
      <c r="AB418" s="36">
        <v>1.2999999999999999E-2</v>
      </c>
      <c r="AC418" s="36">
        <v>1.2999999999999999E-2</v>
      </c>
      <c r="AD418" t="s">
        <v>208</v>
      </c>
      <c r="AE418" t="s">
        <v>208</v>
      </c>
    </row>
    <row r="419" spans="1:31" x14ac:dyDescent="0.25">
      <c r="A419" t="s">
        <v>423</v>
      </c>
      <c r="B419" t="s">
        <v>898</v>
      </c>
      <c r="C419" t="s">
        <v>902</v>
      </c>
      <c r="D419" s="33">
        <v>637710</v>
      </c>
      <c r="E419" s="34">
        <v>0</v>
      </c>
      <c r="F419" s="35">
        <v>0.02</v>
      </c>
      <c r="G419" s="35">
        <v>0.02</v>
      </c>
      <c r="H419" t="s">
        <v>208</v>
      </c>
      <c r="I419" s="35">
        <v>2.9000000000000001E-2</v>
      </c>
      <c r="J419" s="36">
        <v>3.1E-2</v>
      </c>
      <c r="K419" s="36">
        <v>3.4000000000000002E-2</v>
      </c>
      <c r="L419" s="36">
        <v>3.4000000000000002E-2</v>
      </c>
      <c r="M419" s="35">
        <v>3.4000000000000002E-2</v>
      </c>
      <c r="N419" t="s">
        <v>208</v>
      </c>
      <c r="R419" t="s">
        <v>1078</v>
      </c>
      <c r="S419" t="s">
        <v>1027</v>
      </c>
      <c r="T419" t="s">
        <v>910</v>
      </c>
      <c r="U419" s="33">
        <v>100150</v>
      </c>
      <c r="V419" s="34">
        <v>0</v>
      </c>
      <c r="W419" s="35">
        <v>1.4E-2</v>
      </c>
      <c r="X419" s="35">
        <v>1.4E-2</v>
      </c>
      <c r="Y419" s="35">
        <v>1.4E-2</v>
      </c>
      <c r="Z419" s="35">
        <v>1.4E-2</v>
      </c>
      <c r="AA419" s="36">
        <v>1.4E-2</v>
      </c>
      <c r="AB419" s="36">
        <v>1.4E-2</v>
      </c>
      <c r="AC419" s="7" t="s">
        <v>208</v>
      </c>
      <c r="AD419" t="s">
        <v>208</v>
      </c>
      <c r="AE419" t="s">
        <v>208</v>
      </c>
    </row>
    <row r="420" spans="1:31" x14ac:dyDescent="0.25">
      <c r="A420" t="s">
        <v>903</v>
      </c>
      <c r="B420" t="s">
        <v>904</v>
      </c>
      <c r="C420" t="s">
        <v>905</v>
      </c>
      <c r="D420" s="33">
        <v>244632</v>
      </c>
      <c r="E420" s="34">
        <v>0</v>
      </c>
      <c r="F420" s="35">
        <v>4.8000000000000001E-2</v>
      </c>
      <c r="G420" s="35">
        <v>4.8000000000000001E-2</v>
      </c>
      <c r="H420" s="35">
        <v>4.8000000000000001E-2</v>
      </c>
      <c r="I420" s="35">
        <v>4.8000000000000001E-2</v>
      </c>
      <c r="J420" s="36">
        <v>4.8000000000000001E-2</v>
      </c>
      <c r="K420" s="36">
        <v>4.8000000000000001E-2</v>
      </c>
      <c r="L420" s="36">
        <v>5.6000000000000001E-2</v>
      </c>
      <c r="M420" s="35">
        <v>5.6000000000000001E-2</v>
      </c>
      <c r="N420" s="35">
        <v>5.6000000000000001E-2</v>
      </c>
      <c r="R420" t="s">
        <v>295</v>
      </c>
      <c r="S420" t="s">
        <v>296</v>
      </c>
      <c r="T420" t="s">
        <v>297</v>
      </c>
      <c r="U420" s="33">
        <v>2500000</v>
      </c>
      <c r="V420" s="35">
        <v>0.01</v>
      </c>
      <c r="W420" s="35">
        <v>4.9000000000000002E-2</v>
      </c>
      <c r="X420" s="35">
        <v>3.9E-2</v>
      </c>
      <c r="Y420" s="35">
        <v>3.9E-2</v>
      </c>
      <c r="Z420" s="35">
        <v>3.9E-2</v>
      </c>
      <c r="AA420" s="36">
        <v>3.9E-2</v>
      </c>
      <c r="AB420" s="36">
        <v>3.9E-2</v>
      </c>
      <c r="AC420" s="36">
        <v>3.9E-2</v>
      </c>
      <c r="AD420" s="35">
        <v>3.9E-2</v>
      </c>
      <c r="AE420" s="35">
        <v>3.9E-2</v>
      </c>
    </row>
    <row r="421" spans="1:31" x14ac:dyDescent="0.25">
      <c r="A421" t="s">
        <v>906</v>
      </c>
      <c r="B421" t="s">
        <v>904</v>
      </c>
      <c r="C421" t="s">
        <v>907</v>
      </c>
      <c r="D421" s="33">
        <v>596978</v>
      </c>
      <c r="E421" s="35">
        <v>0</v>
      </c>
      <c r="F421" s="35">
        <v>4.2999999999999997E-2</v>
      </c>
      <c r="G421" s="35">
        <v>4.2000000000000003E-2</v>
      </c>
      <c r="H421" s="35">
        <v>4.2000000000000003E-2</v>
      </c>
      <c r="I421" s="35">
        <v>4.2000000000000003E-2</v>
      </c>
      <c r="J421" s="36">
        <v>4.2000000000000003E-2</v>
      </c>
      <c r="K421" s="36">
        <v>4.2000000000000003E-2</v>
      </c>
      <c r="L421" s="36">
        <v>4.2000000000000003E-2</v>
      </c>
      <c r="M421" s="35">
        <v>4.2000000000000003E-2</v>
      </c>
      <c r="N421" s="35">
        <v>4.2000000000000003E-2</v>
      </c>
      <c r="R421" t="s">
        <v>1054</v>
      </c>
      <c r="S421" t="s">
        <v>1021</v>
      </c>
      <c r="T421" t="s">
        <v>562</v>
      </c>
      <c r="U421" s="33">
        <v>1171940</v>
      </c>
      <c r="V421" s="35">
        <v>-2E-3</v>
      </c>
      <c r="W421" s="35">
        <v>2.1999999999999999E-2</v>
      </c>
      <c r="X421" s="35">
        <v>2.5000000000000001E-2</v>
      </c>
      <c r="Y421" s="35">
        <v>2.4E-2</v>
      </c>
      <c r="Z421" s="35">
        <v>2.4E-2</v>
      </c>
      <c r="AA421" s="36">
        <v>2.4E-2</v>
      </c>
      <c r="AB421" s="36">
        <v>2.4E-2</v>
      </c>
      <c r="AC421" s="7" t="s">
        <v>208</v>
      </c>
      <c r="AD421" t="s">
        <v>208</v>
      </c>
      <c r="AE421" t="s">
        <v>208</v>
      </c>
    </row>
    <row r="422" spans="1:31" x14ac:dyDescent="0.25">
      <c r="A422" t="s">
        <v>908</v>
      </c>
      <c r="B422" t="s">
        <v>909</v>
      </c>
      <c r="C422" t="s">
        <v>910</v>
      </c>
      <c r="D422" s="33">
        <v>1945448</v>
      </c>
      <c r="E422" t="s">
        <v>212</v>
      </c>
      <c r="F422" t="s">
        <v>208</v>
      </c>
      <c r="G422" s="35">
        <v>4.5999999999999999E-2</v>
      </c>
      <c r="H422" s="35">
        <v>4.5999999999999999E-2</v>
      </c>
      <c r="I422" s="35">
        <v>4.5999999999999999E-2</v>
      </c>
      <c r="J422" s="36">
        <v>4.5999999999999999E-2</v>
      </c>
      <c r="K422" s="36">
        <v>4.5999999999999999E-2</v>
      </c>
      <c r="L422" s="36">
        <v>4.3999999999999997E-2</v>
      </c>
      <c r="M422" s="35">
        <v>4.3999999999999997E-2</v>
      </c>
      <c r="N422" s="35">
        <v>4.3999999999999997E-2</v>
      </c>
      <c r="R422" t="s">
        <v>1267</v>
      </c>
      <c r="S422" t="s">
        <v>1253</v>
      </c>
      <c r="T422" t="s">
        <v>208</v>
      </c>
      <c r="U422" t="s">
        <v>208</v>
      </c>
      <c r="V422" t="s">
        <v>208</v>
      </c>
      <c r="W422" t="s">
        <v>208</v>
      </c>
      <c r="X422" t="s">
        <v>208</v>
      </c>
      <c r="Y422" t="s">
        <v>208</v>
      </c>
      <c r="Z422" t="s">
        <v>208</v>
      </c>
      <c r="AA422" s="7" t="s">
        <v>208</v>
      </c>
      <c r="AB422" s="36">
        <v>1.0999999999999999E-2</v>
      </c>
      <c r="AC422" s="7" t="s">
        <v>208</v>
      </c>
      <c r="AD422" s="35">
        <v>1.2999999999999999E-2</v>
      </c>
      <c r="AE422" s="35">
        <v>1.4999999999999999E-2</v>
      </c>
    </row>
    <row r="423" spans="1:31" s="2" customFormat="1" x14ac:dyDescent="0.25">
      <c r="J423" s="38"/>
      <c r="K423" s="38"/>
      <c r="L423" s="38"/>
      <c r="R423" t="s">
        <v>1044</v>
      </c>
      <c r="S423" t="s">
        <v>1045</v>
      </c>
      <c r="T423" t="s">
        <v>757</v>
      </c>
      <c r="U423" s="33">
        <v>248790</v>
      </c>
      <c r="V423" s="34">
        <v>0</v>
      </c>
      <c r="W423" s="35">
        <v>1.4999999999999999E-2</v>
      </c>
      <c r="X423" s="35">
        <v>1.4999999999999999E-2</v>
      </c>
      <c r="Y423" s="35">
        <v>1.4999999999999999E-2</v>
      </c>
      <c r="Z423" s="35">
        <v>1.4999999999999999E-2</v>
      </c>
      <c r="AA423" s="36">
        <v>1.4999999999999999E-2</v>
      </c>
      <c r="AB423" s="36">
        <v>1.4999999999999999E-2</v>
      </c>
      <c r="AC423" s="7" t="s">
        <v>208</v>
      </c>
      <c r="AD423" t="s">
        <v>208</v>
      </c>
      <c r="AE423" t="s">
        <v>208</v>
      </c>
    </row>
    <row r="424" spans="1:31" x14ac:dyDescent="0.25">
      <c r="A424" s="16" t="s">
        <v>615</v>
      </c>
      <c r="B424" t="s">
        <v>911</v>
      </c>
      <c r="C424" t="s">
        <v>912</v>
      </c>
      <c r="D424" s="33">
        <v>1506405</v>
      </c>
      <c r="E424" s="35">
        <v>-2.1000000000000001E-2</v>
      </c>
      <c r="F424" s="35">
        <v>6.5000000000000002E-2</v>
      </c>
      <c r="G424" s="35">
        <v>8.5999999999999993E-2</v>
      </c>
      <c r="H424" s="35">
        <v>8.5999999999999993E-2</v>
      </c>
      <c r="I424" s="35">
        <v>8.1000000000000003E-2</v>
      </c>
      <c r="J424" s="35">
        <v>8.1000000000000003E-2</v>
      </c>
      <c r="K424" s="36">
        <v>8.1000000000000003E-2</v>
      </c>
      <c r="L424" s="36">
        <v>8.1000000000000003E-2</v>
      </c>
      <c r="M424" s="36">
        <v>8.1000000000000003E-2</v>
      </c>
      <c r="N424" s="35">
        <v>8.1000000000000003E-2</v>
      </c>
      <c r="R424" t="s">
        <v>1026</v>
      </c>
      <c r="S424" t="s">
        <v>1027</v>
      </c>
      <c r="T424" t="s">
        <v>684</v>
      </c>
      <c r="U424" s="33">
        <v>601600</v>
      </c>
      <c r="V424" t="s">
        <v>288</v>
      </c>
      <c r="W424" s="35">
        <v>2.5000000000000001E-2</v>
      </c>
      <c r="X424" t="s">
        <v>208</v>
      </c>
      <c r="Y424" t="s">
        <v>208</v>
      </c>
      <c r="Z424" t="s">
        <v>208</v>
      </c>
      <c r="AA424" s="7" t="s">
        <v>208</v>
      </c>
      <c r="AB424" s="7" t="s">
        <v>208</v>
      </c>
      <c r="AC424" s="7" t="s">
        <v>208</v>
      </c>
      <c r="AD424" t="s">
        <v>208</v>
      </c>
      <c r="AE424" t="s">
        <v>208</v>
      </c>
    </row>
    <row r="425" spans="1:31" x14ac:dyDescent="0.25">
      <c r="A425" t="s">
        <v>913</v>
      </c>
      <c r="B425" t="s">
        <v>914</v>
      </c>
      <c r="C425" t="s">
        <v>915</v>
      </c>
      <c r="D425" s="33">
        <v>11099096</v>
      </c>
      <c r="E425" s="35">
        <v>1.2999999999999999E-2</v>
      </c>
      <c r="F425" s="35">
        <v>0.20499999999999999</v>
      </c>
      <c r="G425" s="35">
        <v>0.192</v>
      </c>
      <c r="H425" s="35">
        <v>0.192</v>
      </c>
      <c r="I425" s="35">
        <v>0.20200000000000001</v>
      </c>
      <c r="J425" s="36">
        <v>0.20200000000000001</v>
      </c>
      <c r="K425" s="36">
        <v>0.187</v>
      </c>
      <c r="L425" s="36">
        <v>0.187</v>
      </c>
      <c r="M425" s="35">
        <v>0.187</v>
      </c>
      <c r="N425" s="35">
        <v>0.187</v>
      </c>
      <c r="R425" t="s">
        <v>903</v>
      </c>
      <c r="S425" t="s">
        <v>904</v>
      </c>
      <c r="T425" t="s">
        <v>905</v>
      </c>
      <c r="U425" s="33">
        <v>244632</v>
      </c>
      <c r="V425" s="34">
        <v>0</v>
      </c>
      <c r="W425" s="35">
        <v>4.8000000000000001E-2</v>
      </c>
      <c r="X425" s="35">
        <v>4.8000000000000001E-2</v>
      </c>
      <c r="Y425" s="35">
        <v>4.8000000000000001E-2</v>
      </c>
      <c r="Z425" s="35">
        <v>4.8000000000000001E-2</v>
      </c>
      <c r="AA425" s="36">
        <v>4.8000000000000001E-2</v>
      </c>
      <c r="AB425" s="36">
        <v>4.8000000000000001E-2</v>
      </c>
      <c r="AC425" s="36">
        <v>5.6000000000000001E-2</v>
      </c>
      <c r="AD425" s="35">
        <v>5.6000000000000001E-2</v>
      </c>
      <c r="AE425" s="35">
        <v>5.6000000000000001E-2</v>
      </c>
    </row>
    <row r="426" spans="1:31" x14ac:dyDescent="0.25">
      <c r="A426" t="s">
        <v>916</v>
      </c>
      <c r="B426" t="s">
        <v>914</v>
      </c>
      <c r="C426" t="s">
        <v>917</v>
      </c>
      <c r="D426" s="33">
        <v>6072838</v>
      </c>
      <c r="E426" s="35">
        <v>2.3E-2</v>
      </c>
      <c r="F426" s="35">
        <v>4.8000000000000001E-2</v>
      </c>
      <c r="G426" s="35">
        <v>2.5000000000000001E-2</v>
      </c>
      <c r="H426" s="35">
        <v>1.6E-2</v>
      </c>
      <c r="I426" s="35">
        <v>2.7E-2</v>
      </c>
      <c r="J426" s="36">
        <v>2.5999999999999999E-2</v>
      </c>
      <c r="K426" s="7" t="s">
        <v>208</v>
      </c>
      <c r="L426" s="7" t="s">
        <v>208</v>
      </c>
      <c r="M426" t="s">
        <v>208</v>
      </c>
      <c r="N426" t="s">
        <v>208</v>
      </c>
      <c r="R426" t="s">
        <v>903</v>
      </c>
      <c r="S426" t="s">
        <v>963</v>
      </c>
      <c r="T426" t="s">
        <v>964</v>
      </c>
      <c r="U426" s="33">
        <v>182621</v>
      </c>
      <c r="V426" s="34">
        <v>0</v>
      </c>
      <c r="W426" s="35">
        <v>3.5999999999999997E-2</v>
      </c>
      <c r="X426" s="35">
        <v>3.5999999999999997E-2</v>
      </c>
      <c r="Y426" s="35">
        <v>3.5999999999999997E-2</v>
      </c>
      <c r="Z426" s="35">
        <v>3.5999999999999997E-2</v>
      </c>
      <c r="AA426" s="36">
        <v>3.5999999999999997E-2</v>
      </c>
      <c r="AB426" s="36">
        <v>3.5999999999999997E-2</v>
      </c>
      <c r="AC426" s="36">
        <v>0.03</v>
      </c>
      <c r="AD426" s="35">
        <v>0.03</v>
      </c>
      <c r="AE426" s="35">
        <v>0.03</v>
      </c>
    </row>
    <row r="427" spans="1:31" x14ac:dyDescent="0.25">
      <c r="A427" t="s">
        <v>918</v>
      </c>
      <c r="B427" t="s">
        <v>914</v>
      </c>
      <c r="C427" t="s">
        <v>919</v>
      </c>
      <c r="D427" s="33">
        <v>9172541</v>
      </c>
      <c r="E427" t="s">
        <v>208</v>
      </c>
      <c r="F427" t="s">
        <v>208</v>
      </c>
      <c r="G427" t="s">
        <v>208</v>
      </c>
      <c r="H427" t="s">
        <v>208</v>
      </c>
      <c r="I427" s="35">
        <v>4.9000000000000002E-2</v>
      </c>
      <c r="J427" s="36">
        <v>4.9000000000000002E-2</v>
      </c>
      <c r="K427" s="36">
        <v>2.1000000000000001E-2</v>
      </c>
      <c r="L427" s="36">
        <v>1.0999999999999999E-2</v>
      </c>
      <c r="M427" t="s">
        <v>208</v>
      </c>
      <c r="N427" t="s">
        <v>208</v>
      </c>
      <c r="R427" t="s">
        <v>881</v>
      </c>
      <c r="S427" t="s">
        <v>872</v>
      </c>
      <c r="T427" t="s">
        <v>798</v>
      </c>
      <c r="U427" s="33">
        <v>400000</v>
      </c>
      <c r="V427" s="34">
        <v>0</v>
      </c>
      <c r="W427" s="35">
        <v>2.1000000000000001E-2</v>
      </c>
      <c r="X427" s="35">
        <v>2.1000000000000001E-2</v>
      </c>
      <c r="Y427" s="35">
        <v>2.1000000000000001E-2</v>
      </c>
      <c r="Z427" s="35">
        <v>2.1000000000000001E-2</v>
      </c>
      <c r="AA427" s="36">
        <v>2.1000000000000001E-2</v>
      </c>
      <c r="AB427" s="36">
        <v>2.1000000000000001E-2</v>
      </c>
      <c r="AC427" s="36">
        <v>2.1000000000000001E-2</v>
      </c>
      <c r="AD427" s="35">
        <v>2.1000000000000001E-2</v>
      </c>
      <c r="AE427" s="35">
        <v>2.1000000000000001E-2</v>
      </c>
    </row>
    <row r="428" spans="1:31" x14ac:dyDescent="0.25">
      <c r="A428" t="s">
        <v>920</v>
      </c>
      <c r="B428" t="s">
        <v>921</v>
      </c>
      <c r="C428" t="s">
        <v>922</v>
      </c>
      <c r="D428" s="33">
        <v>155294</v>
      </c>
      <c r="E428" s="35">
        <v>1E-3</v>
      </c>
      <c r="F428" s="35">
        <v>2.8000000000000001E-2</v>
      </c>
      <c r="G428" s="35">
        <v>2.7E-2</v>
      </c>
      <c r="H428" s="35">
        <v>2.7E-2</v>
      </c>
      <c r="I428" s="35">
        <v>2.4E-2</v>
      </c>
      <c r="J428" s="7" t="s">
        <v>208</v>
      </c>
      <c r="K428" s="7" t="s">
        <v>208</v>
      </c>
      <c r="L428" s="7" t="s">
        <v>208</v>
      </c>
      <c r="M428" t="s">
        <v>208</v>
      </c>
      <c r="N428" t="s">
        <v>208</v>
      </c>
      <c r="R428" t="s">
        <v>1339</v>
      </c>
      <c r="S428" t="s">
        <v>1295</v>
      </c>
      <c r="T428" t="s">
        <v>1340</v>
      </c>
      <c r="U428" s="33">
        <v>61039</v>
      </c>
      <c r="V428" s="34">
        <v>0</v>
      </c>
      <c r="W428" s="35">
        <v>1.2999999999999999E-2</v>
      </c>
      <c r="X428" s="35">
        <v>1.2999999999999999E-2</v>
      </c>
      <c r="Y428" s="35">
        <v>1.2E-2</v>
      </c>
      <c r="Z428" s="35">
        <v>1.0999999999999999E-2</v>
      </c>
      <c r="AA428" s="7" t="s">
        <v>208</v>
      </c>
      <c r="AB428" s="36">
        <v>1.0999999999999999E-2</v>
      </c>
      <c r="AC428" s="36">
        <v>1.0999999999999999E-2</v>
      </c>
      <c r="AD428" s="35">
        <v>0.01</v>
      </c>
      <c r="AE428" s="35">
        <v>0.01</v>
      </c>
    </row>
    <row r="429" spans="1:31" x14ac:dyDescent="0.25">
      <c r="A429" t="s">
        <v>923</v>
      </c>
      <c r="B429" t="s">
        <v>914</v>
      </c>
      <c r="C429" t="s">
        <v>924</v>
      </c>
      <c r="D429" s="33">
        <v>519818</v>
      </c>
      <c r="E429" s="34">
        <v>0</v>
      </c>
      <c r="F429" s="35">
        <v>0.03</v>
      </c>
      <c r="G429" s="35">
        <v>0.03</v>
      </c>
      <c r="H429" s="35">
        <v>0.03</v>
      </c>
      <c r="I429" s="35">
        <v>0.03</v>
      </c>
      <c r="J429" s="36">
        <v>0.03</v>
      </c>
      <c r="K429" s="7" t="s">
        <v>208</v>
      </c>
      <c r="L429" s="36">
        <v>0.03</v>
      </c>
      <c r="M429" t="s">
        <v>208</v>
      </c>
      <c r="N429" s="35">
        <v>0.03</v>
      </c>
      <c r="R429" t="s">
        <v>1143</v>
      </c>
      <c r="S429" t="s">
        <v>1045</v>
      </c>
      <c r="T429" t="s">
        <v>1144</v>
      </c>
      <c r="U429" s="33">
        <v>124000</v>
      </c>
      <c r="V429" s="34">
        <v>0</v>
      </c>
      <c r="W429" s="35">
        <v>1.4E-2</v>
      </c>
      <c r="X429" s="35">
        <v>1.4E-2</v>
      </c>
      <c r="Y429" s="35">
        <v>1.4E-2</v>
      </c>
      <c r="Z429" s="35">
        <v>1.4E-2</v>
      </c>
      <c r="AA429" s="36">
        <v>1.4E-2</v>
      </c>
      <c r="AB429" s="36">
        <v>1.4E-2</v>
      </c>
      <c r="AC429" s="7" t="s">
        <v>208</v>
      </c>
      <c r="AD429" t="s">
        <v>208</v>
      </c>
      <c r="AE429" t="s">
        <v>208</v>
      </c>
    </row>
    <row r="430" spans="1:31" x14ac:dyDescent="0.25">
      <c r="A430" t="s">
        <v>925</v>
      </c>
      <c r="B430" t="s">
        <v>914</v>
      </c>
      <c r="C430" t="s">
        <v>884</v>
      </c>
      <c r="D430" s="33">
        <v>369060</v>
      </c>
      <c r="E430" s="35">
        <v>0</v>
      </c>
      <c r="F430" s="35">
        <v>1.4E-2</v>
      </c>
      <c r="G430" s="35">
        <v>1.2999999999999999E-2</v>
      </c>
      <c r="H430" s="35">
        <v>1.2999999999999999E-2</v>
      </c>
      <c r="I430" s="35">
        <v>1.2999999999999999E-2</v>
      </c>
      <c r="J430" s="36">
        <v>1.0999999999999999E-2</v>
      </c>
      <c r="K430" s="7" t="s">
        <v>208</v>
      </c>
      <c r="L430" s="7" t="s">
        <v>208</v>
      </c>
      <c r="M430" t="s">
        <v>208</v>
      </c>
      <c r="N430" t="s">
        <v>208</v>
      </c>
      <c r="R430" t="s">
        <v>1109</v>
      </c>
      <c r="S430" t="s">
        <v>1027</v>
      </c>
      <c r="T430" t="s">
        <v>1110</v>
      </c>
      <c r="U430" s="33">
        <v>1479270</v>
      </c>
      <c r="V430" s="34">
        <v>0</v>
      </c>
      <c r="W430" s="35">
        <v>3.3000000000000002E-2</v>
      </c>
      <c r="X430" s="35">
        <v>3.3000000000000002E-2</v>
      </c>
      <c r="Y430" s="35">
        <v>3.3000000000000002E-2</v>
      </c>
      <c r="Z430" s="35">
        <v>3.3000000000000002E-2</v>
      </c>
      <c r="AA430" s="36">
        <v>3.3000000000000002E-2</v>
      </c>
      <c r="AB430" s="36">
        <v>3.3000000000000002E-2</v>
      </c>
      <c r="AC430" s="7" t="s">
        <v>208</v>
      </c>
      <c r="AD430" t="s">
        <v>208</v>
      </c>
      <c r="AE430" t="s">
        <v>208</v>
      </c>
    </row>
    <row r="431" spans="1:31" x14ac:dyDescent="0.25">
      <c r="A431" t="s">
        <v>926</v>
      </c>
      <c r="B431" t="s">
        <v>914</v>
      </c>
      <c r="C431" t="s">
        <v>927</v>
      </c>
      <c r="D431" s="33">
        <v>97943</v>
      </c>
      <c r="E431" s="35">
        <v>-4.0000000000000001E-3</v>
      </c>
      <c r="F431" s="35">
        <v>5.5E-2</v>
      </c>
      <c r="G431" s="35">
        <v>5.8999999999999997E-2</v>
      </c>
      <c r="H431" s="35">
        <v>5.8999999999999997E-2</v>
      </c>
      <c r="I431" s="35">
        <v>5.2999999999999999E-2</v>
      </c>
      <c r="J431" s="36">
        <v>5.2999999999999999E-2</v>
      </c>
      <c r="K431" s="36">
        <v>1.9E-2</v>
      </c>
      <c r="L431" s="36">
        <v>1.7999999999999999E-2</v>
      </c>
      <c r="M431" s="35">
        <v>1.7999999999999999E-2</v>
      </c>
      <c r="N431" s="35">
        <v>1.7999999999999999E-2</v>
      </c>
      <c r="R431" t="s">
        <v>1109</v>
      </c>
      <c r="S431" t="s">
        <v>1346</v>
      </c>
      <c r="T431" t="s">
        <v>1347</v>
      </c>
      <c r="U431" s="33">
        <v>600000</v>
      </c>
      <c r="V431" s="34">
        <v>0</v>
      </c>
      <c r="W431" s="35">
        <v>1.4E-2</v>
      </c>
      <c r="X431" s="35">
        <v>1.4E-2</v>
      </c>
      <c r="Y431" s="35">
        <v>1.4E-2</v>
      </c>
      <c r="Z431" s="35">
        <v>1.2999999999999999E-2</v>
      </c>
      <c r="AA431" s="36">
        <v>1.2999999999999999E-2</v>
      </c>
      <c r="AB431" s="36">
        <v>1.2999999999999999E-2</v>
      </c>
      <c r="AC431" s="36">
        <v>1.2999999999999999E-2</v>
      </c>
      <c r="AD431" s="35">
        <v>1.2999999999999999E-2</v>
      </c>
      <c r="AE431" s="35">
        <v>1.2999999999999999E-2</v>
      </c>
    </row>
    <row r="432" spans="1:31" x14ac:dyDescent="0.25">
      <c r="A432" t="s">
        <v>928</v>
      </c>
      <c r="B432" t="s">
        <v>921</v>
      </c>
      <c r="C432" t="s">
        <v>751</v>
      </c>
      <c r="D432" s="33">
        <v>737821</v>
      </c>
      <c r="E432" s="35">
        <v>-6.0000000000000001E-3</v>
      </c>
      <c r="F432" s="35">
        <v>1.7999999999999999E-2</v>
      </c>
      <c r="G432" s="35">
        <v>2.4E-2</v>
      </c>
      <c r="H432" s="35">
        <v>2.1999999999999999E-2</v>
      </c>
      <c r="I432" s="35">
        <v>2.1999999999999999E-2</v>
      </c>
      <c r="J432" s="36">
        <v>0.02</v>
      </c>
      <c r="K432" s="7" t="s">
        <v>208</v>
      </c>
      <c r="L432" s="7" t="s">
        <v>208</v>
      </c>
      <c r="M432" t="s">
        <v>208</v>
      </c>
      <c r="N432" t="s">
        <v>208</v>
      </c>
      <c r="R432" t="s">
        <v>1080</v>
      </c>
      <c r="S432" t="s">
        <v>1021</v>
      </c>
      <c r="T432" t="s">
        <v>910</v>
      </c>
      <c r="U432" s="33">
        <v>234960</v>
      </c>
      <c r="V432" s="34">
        <v>0</v>
      </c>
      <c r="W432" s="35">
        <v>6.3E-2</v>
      </c>
      <c r="X432" s="35">
        <v>6.3E-2</v>
      </c>
      <c r="Y432" s="35">
        <v>6.3E-2</v>
      </c>
      <c r="Z432" s="35">
        <v>6.3E-2</v>
      </c>
      <c r="AA432" s="36">
        <v>6.3E-2</v>
      </c>
      <c r="AB432" s="36">
        <v>6.3E-2</v>
      </c>
      <c r="AC432" s="36">
        <v>1.4999999999999999E-2</v>
      </c>
      <c r="AD432" s="35">
        <v>1.4999999999999999E-2</v>
      </c>
      <c r="AE432" s="35">
        <v>1.4999999999999999E-2</v>
      </c>
    </row>
    <row r="433" spans="1:31" x14ac:dyDescent="0.25">
      <c r="A433" t="s">
        <v>929</v>
      </c>
      <c r="B433" t="s">
        <v>911</v>
      </c>
      <c r="C433" t="s">
        <v>886</v>
      </c>
      <c r="D433" s="33">
        <v>1594432</v>
      </c>
      <c r="E433" s="35">
        <v>-1E-3</v>
      </c>
      <c r="F433" s="35">
        <v>1.2E-2</v>
      </c>
      <c r="G433" s="35">
        <v>1.2999999999999999E-2</v>
      </c>
      <c r="H433" s="35">
        <v>1.2E-2</v>
      </c>
      <c r="I433" s="35">
        <v>1.4999999999999999E-2</v>
      </c>
      <c r="J433" s="7" t="s">
        <v>208</v>
      </c>
      <c r="K433" s="36">
        <v>1.2E-2</v>
      </c>
      <c r="L433" s="7" t="s">
        <v>208</v>
      </c>
      <c r="M433" s="35">
        <v>1.0999999999999999E-2</v>
      </c>
      <c r="N433" t="s">
        <v>208</v>
      </c>
      <c r="R433" t="s">
        <v>1029</v>
      </c>
      <c r="S433" t="s">
        <v>1021</v>
      </c>
      <c r="T433" t="s">
        <v>1030</v>
      </c>
      <c r="U433" s="33">
        <v>336723</v>
      </c>
      <c r="V433" s="34">
        <v>0</v>
      </c>
      <c r="W433" s="35">
        <v>5.3999999999999999E-2</v>
      </c>
      <c r="X433" s="35">
        <v>5.3999999999999999E-2</v>
      </c>
      <c r="Y433" s="35">
        <v>5.3999999999999999E-2</v>
      </c>
      <c r="Z433" s="35">
        <v>5.3999999999999999E-2</v>
      </c>
      <c r="AA433" s="36">
        <v>5.3999999999999999E-2</v>
      </c>
      <c r="AB433" s="36">
        <v>5.2999999999999999E-2</v>
      </c>
      <c r="AC433" s="7" t="s">
        <v>208</v>
      </c>
      <c r="AD433" t="s">
        <v>208</v>
      </c>
      <c r="AE433" t="s">
        <v>208</v>
      </c>
    </row>
    <row r="434" spans="1:31" x14ac:dyDescent="0.25">
      <c r="A434" t="s">
        <v>930</v>
      </c>
      <c r="B434" t="s">
        <v>914</v>
      </c>
      <c r="C434" t="s">
        <v>807</v>
      </c>
      <c r="D434" s="33">
        <v>323339</v>
      </c>
      <c r="E434" s="35">
        <v>3.1E-2</v>
      </c>
      <c r="F434" s="35">
        <v>5.8000000000000003E-2</v>
      </c>
      <c r="G434" s="35">
        <v>2.7E-2</v>
      </c>
      <c r="H434" s="35">
        <v>2.7E-2</v>
      </c>
      <c r="I434" s="35">
        <v>2.7E-2</v>
      </c>
      <c r="J434" s="36">
        <v>2.7E-2</v>
      </c>
      <c r="K434" s="36">
        <v>2.7E-2</v>
      </c>
      <c r="L434" s="36">
        <v>2.7E-2</v>
      </c>
      <c r="M434" s="35">
        <v>2.7E-2</v>
      </c>
      <c r="N434" s="35">
        <v>2.7E-2</v>
      </c>
      <c r="R434" s="16" t="s">
        <v>966</v>
      </c>
      <c r="S434" t="s">
        <v>967</v>
      </c>
      <c r="T434" t="s">
        <v>968</v>
      </c>
      <c r="U434" s="33">
        <v>500000</v>
      </c>
      <c r="V434" s="34">
        <v>0</v>
      </c>
      <c r="W434" s="35">
        <v>0.01</v>
      </c>
      <c r="X434" s="35">
        <v>0.01</v>
      </c>
      <c r="Y434" s="35">
        <v>0.01</v>
      </c>
      <c r="Z434" s="35">
        <v>0.01</v>
      </c>
      <c r="AA434" s="35">
        <v>0.01</v>
      </c>
      <c r="AB434" s="36">
        <v>0.01</v>
      </c>
      <c r="AC434" s="36">
        <v>0.01</v>
      </c>
      <c r="AD434" s="36">
        <v>0.01</v>
      </c>
      <c r="AE434" s="35">
        <v>0.01</v>
      </c>
    </row>
    <row r="435" spans="1:31" x14ac:dyDescent="0.25">
      <c r="A435" t="s">
        <v>931</v>
      </c>
      <c r="B435" t="s">
        <v>921</v>
      </c>
      <c r="C435" t="s">
        <v>932</v>
      </c>
      <c r="D435" s="33">
        <v>210251</v>
      </c>
      <c r="E435" s="34">
        <v>0</v>
      </c>
      <c r="F435" s="35">
        <v>1.2E-2</v>
      </c>
      <c r="G435" s="35">
        <v>1.2E-2</v>
      </c>
      <c r="H435" s="35">
        <v>1.2E-2</v>
      </c>
      <c r="I435" t="s">
        <v>208</v>
      </c>
      <c r="J435" s="36">
        <v>1.2E-2</v>
      </c>
      <c r="K435" s="7" t="s">
        <v>208</v>
      </c>
      <c r="L435" s="7" t="s">
        <v>208</v>
      </c>
      <c r="M435" t="s">
        <v>208</v>
      </c>
      <c r="N435" t="s">
        <v>208</v>
      </c>
      <c r="R435" t="s">
        <v>541</v>
      </c>
      <c r="S435" t="s">
        <v>515</v>
      </c>
      <c r="T435" t="s">
        <v>542</v>
      </c>
      <c r="U435" s="33">
        <v>2599353</v>
      </c>
      <c r="V435" s="34">
        <v>0</v>
      </c>
      <c r="W435" s="35">
        <v>1.7000000000000001E-2</v>
      </c>
      <c r="X435" s="35">
        <v>1.7000000000000001E-2</v>
      </c>
      <c r="Y435" s="35">
        <v>1.6E-2</v>
      </c>
      <c r="Z435" s="35">
        <v>1.6E-2</v>
      </c>
      <c r="AA435" s="36">
        <v>1.6E-2</v>
      </c>
      <c r="AB435" s="36">
        <v>1.6E-2</v>
      </c>
      <c r="AC435" s="36">
        <v>1.6E-2</v>
      </c>
      <c r="AD435" t="s">
        <v>208</v>
      </c>
      <c r="AE435" t="s">
        <v>208</v>
      </c>
    </row>
    <row r="436" spans="1:31" x14ac:dyDescent="0.25">
      <c r="A436" t="s">
        <v>933</v>
      </c>
      <c r="B436" t="s">
        <v>921</v>
      </c>
      <c r="C436" t="s">
        <v>934</v>
      </c>
      <c r="D436" s="33">
        <v>320690</v>
      </c>
      <c r="E436" s="34">
        <v>0</v>
      </c>
      <c r="F436" s="35">
        <v>1.0999999999999999E-2</v>
      </c>
      <c r="G436" s="35">
        <v>1.0999999999999999E-2</v>
      </c>
      <c r="H436" s="35">
        <v>1.0999999999999999E-2</v>
      </c>
      <c r="I436" s="35">
        <v>1.7000000000000001E-2</v>
      </c>
      <c r="J436" s="36">
        <v>1.7000000000000001E-2</v>
      </c>
      <c r="K436" s="36">
        <v>1.0999999999999999E-2</v>
      </c>
      <c r="L436" s="36">
        <v>1.0999999999999999E-2</v>
      </c>
      <c r="M436" s="35">
        <v>1.0999999999999999E-2</v>
      </c>
      <c r="N436" s="35">
        <v>1.0999999999999999E-2</v>
      </c>
      <c r="R436" t="s">
        <v>541</v>
      </c>
      <c r="S436" t="s">
        <v>515</v>
      </c>
      <c r="T436" t="s">
        <v>542</v>
      </c>
      <c r="U436" s="33">
        <v>2599353</v>
      </c>
      <c r="V436" s="34">
        <v>0</v>
      </c>
      <c r="W436" s="35">
        <v>1.7000000000000001E-2</v>
      </c>
      <c r="X436" s="35">
        <v>1.7000000000000001E-2</v>
      </c>
      <c r="Y436" s="35">
        <v>1.6E-2</v>
      </c>
      <c r="Z436" s="35">
        <v>1.6E-2</v>
      </c>
      <c r="AA436" s="36">
        <v>1.6E-2</v>
      </c>
      <c r="AB436" s="36">
        <v>1.6E-2</v>
      </c>
      <c r="AC436" s="36">
        <v>1.6E-2</v>
      </c>
      <c r="AD436" t="s">
        <v>208</v>
      </c>
      <c r="AE436" t="s">
        <v>208</v>
      </c>
    </row>
    <row r="437" spans="1:31" x14ac:dyDescent="0.25">
      <c r="A437" t="s">
        <v>935</v>
      </c>
      <c r="B437" t="s">
        <v>914</v>
      </c>
      <c r="C437" t="s">
        <v>208</v>
      </c>
      <c r="D437" t="s">
        <v>208</v>
      </c>
      <c r="E437" t="s">
        <v>208</v>
      </c>
      <c r="F437" t="s">
        <v>208</v>
      </c>
      <c r="G437" t="s">
        <v>208</v>
      </c>
      <c r="H437" s="35">
        <v>4.9000000000000002E-2</v>
      </c>
      <c r="I437" s="35">
        <v>4.9000000000000002E-2</v>
      </c>
      <c r="J437" s="7" t="s">
        <v>208</v>
      </c>
      <c r="K437" s="36">
        <v>4.2000000000000003E-2</v>
      </c>
      <c r="L437" s="7" t="s">
        <v>208</v>
      </c>
      <c r="M437" t="s">
        <v>208</v>
      </c>
      <c r="N437" t="s">
        <v>208</v>
      </c>
      <c r="R437" t="s">
        <v>286</v>
      </c>
      <c r="S437" t="s">
        <v>264</v>
      </c>
      <c r="T437" t="s">
        <v>287</v>
      </c>
      <c r="U437" s="33">
        <v>3294310</v>
      </c>
      <c r="V437" t="s">
        <v>288</v>
      </c>
      <c r="W437" s="35">
        <v>0.108</v>
      </c>
      <c r="X437" t="s">
        <v>208</v>
      </c>
      <c r="Y437" t="s">
        <v>208</v>
      </c>
      <c r="Z437" t="s">
        <v>208</v>
      </c>
      <c r="AA437" s="7" t="s">
        <v>208</v>
      </c>
      <c r="AB437" s="7" t="s">
        <v>208</v>
      </c>
      <c r="AC437" s="7" t="s">
        <v>208</v>
      </c>
      <c r="AD437" t="s">
        <v>208</v>
      </c>
      <c r="AE437" t="s">
        <v>208</v>
      </c>
    </row>
    <row r="438" spans="1:31" x14ac:dyDescent="0.25">
      <c r="A438" t="s">
        <v>936</v>
      </c>
      <c r="B438" t="s">
        <v>914</v>
      </c>
      <c r="C438" t="s">
        <v>208</v>
      </c>
      <c r="D438" t="s">
        <v>208</v>
      </c>
      <c r="E438" t="s">
        <v>208</v>
      </c>
      <c r="F438" t="s">
        <v>208</v>
      </c>
      <c r="G438" t="s">
        <v>208</v>
      </c>
      <c r="H438" t="s">
        <v>208</v>
      </c>
      <c r="I438" s="35">
        <v>4.2999999999999997E-2</v>
      </c>
      <c r="J438" s="36">
        <v>4.2999999999999997E-2</v>
      </c>
      <c r="K438" s="7" t="s">
        <v>208</v>
      </c>
      <c r="L438" s="7" t="s">
        <v>208</v>
      </c>
      <c r="M438" t="s">
        <v>208</v>
      </c>
      <c r="N438" t="s">
        <v>208</v>
      </c>
      <c r="R438" t="s">
        <v>281</v>
      </c>
      <c r="S438" t="s">
        <v>282</v>
      </c>
      <c r="T438" t="s">
        <v>283</v>
      </c>
      <c r="U438" s="33">
        <v>78333266</v>
      </c>
      <c r="V438" s="34">
        <v>0</v>
      </c>
      <c r="W438" s="35">
        <v>0.128</v>
      </c>
      <c r="X438" s="35">
        <v>0.128</v>
      </c>
      <c r="Y438" s="35">
        <v>0.121</v>
      </c>
      <c r="Z438" s="35">
        <v>0.115</v>
      </c>
      <c r="AA438" s="36">
        <v>0.10199999999999999</v>
      </c>
      <c r="AB438" s="36">
        <v>0.104</v>
      </c>
      <c r="AC438" s="36">
        <v>0.104</v>
      </c>
      <c r="AD438" s="35">
        <v>9.9000000000000005E-2</v>
      </c>
      <c r="AE438" s="35">
        <v>0.108</v>
      </c>
    </row>
    <row r="439" spans="1:31" x14ac:dyDescent="0.25">
      <c r="A439" t="s">
        <v>414</v>
      </c>
      <c r="B439" t="s">
        <v>914</v>
      </c>
      <c r="C439" t="s">
        <v>208</v>
      </c>
      <c r="D439" t="s">
        <v>208</v>
      </c>
      <c r="E439" t="s">
        <v>208</v>
      </c>
      <c r="F439" t="s">
        <v>208</v>
      </c>
      <c r="G439" t="s">
        <v>208</v>
      </c>
      <c r="H439" t="s">
        <v>208</v>
      </c>
      <c r="I439" t="s">
        <v>208</v>
      </c>
      <c r="J439" s="7" t="s">
        <v>208</v>
      </c>
      <c r="K439" s="7" t="s">
        <v>208</v>
      </c>
      <c r="L439" s="36">
        <v>1.2E-2</v>
      </c>
      <c r="M439" s="35">
        <v>1.2E-2</v>
      </c>
      <c r="N439" s="35">
        <v>1.2E-2</v>
      </c>
      <c r="R439" t="s">
        <v>1261</v>
      </c>
      <c r="S439" t="s">
        <v>1253</v>
      </c>
      <c r="T439" t="s">
        <v>1262</v>
      </c>
      <c r="U439" s="33">
        <v>767806</v>
      </c>
      <c r="V439" s="35">
        <v>6.0000000000000001E-3</v>
      </c>
      <c r="W439" s="35">
        <v>1.7000000000000001E-2</v>
      </c>
      <c r="X439" s="35">
        <v>1.0999999999999999E-2</v>
      </c>
      <c r="Y439" t="s">
        <v>208</v>
      </c>
      <c r="Z439" t="s">
        <v>208</v>
      </c>
      <c r="AA439" s="7" t="s">
        <v>208</v>
      </c>
      <c r="AB439" s="7" t="s">
        <v>208</v>
      </c>
      <c r="AC439" s="7" t="s">
        <v>208</v>
      </c>
      <c r="AD439" t="s">
        <v>208</v>
      </c>
      <c r="AE439" t="s">
        <v>208</v>
      </c>
    </row>
    <row r="440" spans="1:31" x14ac:dyDescent="0.25">
      <c r="A440" t="s">
        <v>937</v>
      </c>
      <c r="B440" t="s">
        <v>914</v>
      </c>
      <c r="C440" t="s">
        <v>208</v>
      </c>
      <c r="D440" t="s">
        <v>208</v>
      </c>
      <c r="E440" t="s">
        <v>208</v>
      </c>
      <c r="F440" t="s">
        <v>208</v>
      </c>
      <c r="G440" t="s">
        <v>208</v>
      </c>
      <c r="H440" t="s">
        <v>208</v>
      </c>
      <c r="I440" s="35">
        <v>1.7000000000000001E-2</v>
      </c>
      <c r="J440" s="36">
        <v>1.7000000000000001E-2</v>
      </c>
      <c r="K440" s="7" t="s">
        <v>208</v>
      </c>
      <c r="L440" s="7" t="s">
        <v>208</v>
      </c>
      <c r="M440" t="s">
        <v>208</v>
      </c>
      <c r="N440" t="s">
        <v>208</v>
      </c>
      <c r="R440" t="s">
        <v>480</v>
      </c>
      <c r="S440" t="s">
        <v>470</v>
      </c>
      <c r="T440" t="s">
        <v>481</v>
      </c>
      <c r="U440" s="33">
        <v>300000</v>
      </c>
      <c r="V440" s="35">
        <v>4.0000000000000001E-3</v>
      </c>
      <c r="W440" s="35">
        <v>2.3E-2</v>
      </c>
      <c r="X440" s="35">
        <v>0.02</v>
      </c>
      <c r="Y440" s="35">
        <v>1.6E-2</v>
      </c>
      <c r="Z440" t="s">
        <v>208</v>
      </c>
      <c r="AA440" s="7" t="s">
        <v>208</v>
      </c>
      <c r="AB440" s="7" t="s">
        <v>208</v>
      </c>
      <c r="AC440" s="7" t="s">
        <v>208</v>
      </c>
      <c r="AD440" t="s">
        <v>208</v>
      </c>
      <c r="AE440" t="s">
        <v>208</v>
      </c>
    </row>
    <row r="441" spans="1:31" x14ac:dyDescent="0.25">
      <c r="A441" t="s">
        <v>938</v>
      </c>
      <c r="B441" t="s">
        <v>939</v>
      </c>
      <c r="C441" t="s">
        <v>208</v>
      </c>
      <c r="D441" t="s">
        <v>208</v>
      </c>
      <c r="E441" t="s">
        <v>208</v>
      </c>
      <c r="F441" t="s">
        <v>208</v>
      </c>
      <c r="G441" t="s">
        <v>208</v>
      </c>
      <c r="H441" t="s">
        <v>208</v>
      </c>
      <c r="I441" s="35">
        <v>1.0999999999999999E-2</v>
      </c>
      <c r="J441" s="36">
        <v>1.0999999999999999E-2</v>
      </c>
      <c r="K441" s="36">
        <v>1.0999999999999999E-2</v>
      </c>
      <c r="L441" s="36">
        <v>1.0999999999999999E-2</v>
      </c>
      <c r="M441" t="s">
        <v>208</v>
      </c>
      <c r="N441" t="s">
        <v>208</v>
      </c>
      <c r="R441" t="s">
        <v>480</v>
      </c>
      <c r="S441" t="s">
        <v>589</v>
      </c>
      <c r="T441" t="s">
        <v>208</v>
      </c>
      <c r="U441" t="s">
        <v>208</v>
      </c>
      <c r="V441" t="s">
        <v>208</v>
      </c>
      <c r="W441" t="s">
        <v>208</v>
      </c>
      <c r="X441" t="s">
        <v>208</v>
      </c>
      <c r="Y441" s="35">
        <v>1.2999999999999999E-2</v>
      </c>
      <c r="Z441" t="s">
        <v>208</v>
      </c>
      <c r="AA441" s="7" t="s">
        <v>208</v>
      </c>
      <c r="AB441" s="7" t="s">
        <v>208</v>
      </c>
      <c r="AC441" s="7" t="s">
        <v>208</v>
      </c>
      <c r="AD441" t="s">
        <v>208</v>
      </c>
      <c r="AE441" t="s">
        <v>208</v>
      </c>
    </row>
    <row r="442" spans="1:31" x14ac:dyDescent="0.25">
      <c r="A442" t="s">
        <v>940</v>
      </c>
      <c r="B442" t="s">
        <v>914</v>
      </c>
      <c r="C442" t="s">
        <v>208</v>
      </c>
      <c r="D442" t="s">
        <v>208</v>
      </c>
      <c r="E442" t="s">
        <v>208</v>
      </c>
      <c r="F442" t="s">
        <v>208</v>
      </c>
      <c r="G442" t="s">
        <v>208</v>
      </c>
      <c r="H442" t="s">
        <v>208</v>
      </c>
      <c r="I442" s="35">
        <v>1.6E-2</v>
      </c>
      <c r="J442" s="36">
        <v>1.6E-2</v>
      </c>
      <c r="K442" s="7" t="s">
        <v>208</v>
      </c>
      <c r="L442" s="7" t="s">
        <v>208</v>
      </c>
      <c r="M442" t="s">
        <v>208</v>
      </c>
      <c r="N442" t="s">
        <v>208</v>
      </c>
      <c r="R442" t="s">
        <v>480</v>
      </c>
      <c r="S442" t="s">
        <v>470</v>
      </c>
      <c r="T442" t="s">
        <v>481</v>
      </c>
      <c r="U442" s="33">
        <v>300000</v>
      </c>
      <c r="V442" s="35">
        <v>4.0000000000000001E-3</v>
      </c>
      <c r="W442" s="35">
        <v>2.3E-2</v>
      </c>
      <c r="X442" s="35">
        <v>0.02</v>
      </c>
      <c r="Y442" s="35">
        <v>1.6E-2</v>
      </c>
      <c r="Z442" t="s">
        <v>208</v>
      </c>
      <c r="AA442" s="7" t="s">
        <v>208</v>
      </c>
      <c r="AB442" s="7" t="s">
        <v>208</v>
      </c>
      <c r="AC442" s="7" t="s">
        <v>208</v>
      </c>
      <c r="AD442" t="s">
        <v>208</v>
      </c>
      <c r="AE442" t="s">
        <v>208</v>
      </c>
    </row>
    <row r="443" spans="1:31" x14ac:dyDescent="0.25">
      <c r="A443" t="s">
        <v>941</v>
      </c>
      <c r="B443" t="s">
        <v>914</v>
      </c>
      <c r="C443" t="s">
        <v>208</v>
      </c>
      <c r="D443" t="s">
        <v>208</v>
      </c>
      <c r="E443" t="s">
        <v>208</v>
      </c>
      <c r="F443" t="s">
        <v>208</v>
      </c>
      <c r="G443" t="s">
        <v>208</v>
      </c>
      <c r="H443" t="s">
        <v>208</v>
      </c>
      <c r="I443" s="35">
        <v>1.4E-2</v>
      </c>
      <c r="J443" s="36">
        <v>1.2999999999999999E-2</v>
      </c>
      <c r="K443" s="7" t="s">
        <v>208</v>
      </c>
      <c r="L443" s="36">
        <v>1.0999999999999999E-2</v>
      </c>
      <c r="M443" t="s">
        <v>208</v>
      </c>
      <c r="N443" t="s">
        <v>208</v>
      </c>
      <c r="R443" t="s">
        <v>480</v>
      </c>
      <c r="S443" t="s">
        <v>839</v>
      </c>
      <c r="T443" t="s">
        <v>840</v>
      </c>
      <c r="U443" s="33">
        <v>200000</v>
      </c>
      <c r="V443" s="34">
        <v>0</v>
      </c>
      <c r="W443" s="35">
        <v>1.6E-2</v>
      </c>
      <c r="X443" s="35">
        <v>1.6E-2</v>
      </c>
      <c r="Y443" s="35">
        <v>1.6E-2</v>
      </c>
      <c r="Z443" s="35">
        <v>0.02</v>
      </c>
      <c r="AA443" s="36">
        <v>0.02</v>
      </c>
      <c r="AB443" s="36">
        <v>0.02</v>
      </c>
      <c r="AC443" s="7" t="s">
        <v>208</v>
      </c>
      <c r="AD443" t="s">
        <v>208</v>
      </c>
      <c r="AE443" t="s">
        <v>208</v>
      </c>
    </row>
    <row r="444" spans="1:31" x14ac:dyDescent="0.25">
      <c r="A444" t="s">
        <v>942</v>
      </c>
      <c r="B444" t="s">
        <v>921</v>
      </c>
      <c r="C444" t="s">
        <v>208</v>
      </c>
      <c r="D444" t="s">
        <v>208</v>
      </c>
      <c r="E444" t="s">
        <v>208</v>
      </c>
      <c r="F444" t="s">
        <v>208</v>
      </c>
      <c r="G444" t="s">
        <v>208</v>
      </c>
      <c r="H444" t="s">
        <v>208</v>
      </c>
      <c r="I444" t="s">
        <v>208</v>
      </c>
      <c r="J444" s="36">
        <v>1.0999999999999999E-2</v>
      </c>
      <c r="K444" s="7" t="s">
        <v>208</v>
      </c>
      <c r="L444" s="7" t="s">
        <v>208</v>
      </c>
      <c r="M444" t="s">
        <v>208</v>
      </c>
      <c r="N444" t="s">
        <v>208</v>
      </c>
      <c r="R444" t="s">
        <v>480</v>
      </c>
      <c r="S444" t="s">
        <v>1253</v>
      </c>
      <c r="T444" t="s">
        <v>1256</v>
      </c>
      <c r="U444" s="33">
        <v>161336</v>
      </c>
      <c r="V444" t="s">
        <v>288</v>
      </c>
      <c r="W444" s="35">
        <v>1.2999999999999999E-2</v>
      </c>
      <c r="X444" t="s">
        <v>208</v>
      </c>
      <c r="Y444" t="s">
        <v>208</v>
      </c>
      <c r="Z444" t="s">
        <v>208</v>
      </c>
      <c r="AA444" s="7" t="s">
        <v>208</v>
      </c>
      <c r="AB444" s="7" t="s">
        <v>208</v>
      </c>
      <c r="AC444" s="7" t="s">
        <v>208</v>
      </c>
      <c r="AD444" t="s">
        <v>208</v>
      </c>
      <c r="AE444" t="s">
        <v>208</v>
      </c>
    </row>
    <row r="445" spans="1:31" x14ac:dyDescent="0.25">
      <c r="A445" t="s">
        <v>943</v>
      </c>
      <c r="B445" t="s">
        <v>914</v>
      </c>
      <c r="C445" t="s">
        <v>208</v>
      </c>
      <c r="D445" t="s">
        <v>208</v>
      </c>
      <c r="E445" t="s">
        <v>208</v>
      </c>
      <c r="F445" t="s">
        <v>208</v>
      </c>
      <c r="G445" t="s">
        <v>208</v>
      </c>
      <c r="H445" t="s">
        <v>208</v>
      </c>
      <c r="I445" s="35">
        <v>2.3E-2</v>
      </c>
      <c r="J445" s="36">
        <v>2.4E-2</v>
      </c>
      <c r="K445" s="7" t="s">
        <v>208</v>
      </c>
      <c r="L445" s="7" t="s">
        <v>208</v>
      </c>
      <c r="M445" t="s">
        <v>208</v>
      </c>
      <c r="N445" t="s">
        <v>208</v>
      </c>
      <c r="R445" t="s">
        <v>599</v>
      </c>
      <c r="S445" t="s">
        <v>589</v>
      </c>
      <c r="T445" t="s">
        <v>600</v>
      </c>
      <c r="U445" s="33">
        <v>3582835</v>
      </c>
      <c r="V445" s="35">
        <v>0</v>
      </c>
      <c r="W445" s="35">
        <v>2.5000000000000001E-2</v>
      </c>
      <c r="X445" s="35">
        <v>2.5000000000000001E-2</v>
      </c>
      <c r="Y445" s="35">
        <v>2.5000000000000001E-2</v>
      </c>
      <c r="Z445" s="35">
        <v>2.5000000000000001E-2</v>
      </c>
      <c r="AA445" s="36">
        <v>2.5000000000000001E-2</v>
      </c>
      <c r="AB445" s="36">
        <v>2.5000000000000001E-2</v>
      </c>
      <c r="AC445" s="36">
        <v>2.9000000000000001E-2</v>
      </c>
      <c r="AD445" s="35">
        <v>2.9000000000000001E-2</v>
      </c>
      <c r="AE445" s="35">
        <v>2.9000000000000001E-2</v>
      </c>
    </row>
    <row r="446" spans="1:31" s="2" customFormat="1" x14ac:dyDescent="0.25">
      <c r="J446" s="38"/>
      <c r="K446" s="38"/>
      <c r="L446" s="38"/>
      <c r="R446" t="s">
        <v>1271</v>
      </c>
      <c r="S446" t="s">
        <v>1264</v>
      </c>
      <c r="T446" t="s">
        <v>208</v>
      </c>
      <c r="U446" t="s">
        <v>208</v>
      </c>
      <c r="V446" t="s">
        <v>208</v>
      </c>
      <c r="W446" t="s">
        <v>208</v>
      </c>
      <c r="X446" t="s">
        <v>208</v>
      </c>
      <c r="Y446" t="s">
        <v>208</v>
      </c>
      <c r="Z446" t="s">
        <v>208</v>
      </c>
      <c r="AA446" s="7" t="s">
        <v>208</v>
      </c>
      <c r="AB446" s="36">
        <v>1.0999999999999999E-2</v>
      </c>
      <c r="AC446" s="36">
        <v>1.2E-2</v>
      </c>
      <c r="AD446" s="35">
        <v>1.4999999999999999E-2</v>
      </c>
      <c r="AE446" s="35">
        <v>1.7999999999999999E-2</v>
      </c>
    </row>
    <row r="447" spans="1:31" x14ac:dyDescent="0.25">
      <c r="A447" s="16" t="s">
        <v>944</v>
      </c>
      <c r="B447" t="s">
        <v>945</v>
      </c>
      <c r="C447" t="s">
        <v>946</v>
      </c>
      <c r="D447" s="33">
        <v>1947740</v>
      </c>
      <c r="E447" s="35">
        <v>-5.0000000000000001E-3</v>
      </c>
      <c r="F447" s="35">
        <v>4.4999999999999998E-2</v>
      </c>
      <c r="G447" s="35">
        <v>4.9000000000000002E-2</v>
      </c>
      <c r="H447" s="35">
        <v>4.7E-2</v>
      </c>
      <c r="I447" s="35">
        <v>4.4999999999999998E-2</v>
      </c>
      <c r="J447" s="35">
        <v>4.4999999999999998E-2</v>
      </c>
      <c r="K447" s="36">
        <v>4.3999999999999997E-2</v>
      </c>
      <c r="L447" s="36">
        <v>0.04</v>
      </c>
      <c r="M447" s="36">
        <v>3.9E-2</v>
      </c>
      <c r="N447" s="35">
        <v>4.1000000000000002E-2</v>
      </c>
      <c r="R447" t="s">
        <v>1137</v>
      </c>
      <c r="S447" t="s">
        <v>1021</v>
      </c>
      <c r="T447" t="s">
        <v>1138</v>
      </c>
      <c r="U447" s="33">
        <v>53802</v>
      </c>
      <c r="V447" t="s">
        <v>288</v>
      </c>
      <c r="W447" s="35">
        <v>1.0999999999999999E-2</v>
      </c>
      <c r="X447" t="s">
        <v>208</v>
      </c>
      <c r="Y447" s="35">
        <v>1.0999999999999999E-2</v>
      </c>
      <c r="Z447" s="35">
        <v>1.0999999999999999E-2</v>
      </c>
      <c r="AA447" s="36">
        <v>1.0999999999999999E-2</v>
      </c>
      <c r="AB447" s="36">
        <v>1.0999999999999999E-2</v>
      </c>
      <c r="AC447" s="36">
        <v>0.01</v>
      </c>
      <c r="AD447" s="35">
        <v>0.01</v>
      </c>
      <c r="AE447" s="35">
        <v>0.01</v>
      </c>
    </row>
    <row r="448" spans="1:31" x14ac:dyDescent="0.25">
      <c r="A448" t="s">
        <v>947</v>
      </c>
      <c r="B448" t="s">
        <v>948</v>
      </c>
      <c r="C448" t="s">
        <v>949</v>
      </c>
      <c r="D448" s="33">
        <v>778203</v>
      </c>
      <c r="E448" s="35">
        <v>2E-3</v>
      </c>
      <c r="F448" s="35">
        <v>3.6999999999999998E-2</v>
      </c>
      <c r="G448" s="35">
        <v>3.5000000000000003E-2</v>
      </c>
      <c r="H448" s="35">
        <v>3.4000000000000002E-2</v>
      </c>
      <c r="I448" s="35">
        <v>3.9E-2</v>
      </c>
      <c r="J448" s="36">
        <v>3.9E-2</v>
      </c>
      <c r="K448" s="36">
        <v>3.9E-2</v>
      </c>
      <c r="L448" s="36">
        <v>3.6999999999999998E-2</v>
      </c>
      <c r="M448" t="s">
        <v>208</v>
      </c>
      <c r="N448" s="35">
        <v>3.7999999999999999E-2</v>
      </c>
      <c r="R448" t="s">
        <v>635</v>
      </c>
      <c r="S448" t="s">
        <v>589</v>
      </c>
      <c r="T448" t="s">
        <v>208</v>
      </c>
      <c r="U448" t="s">
        <v>208</v>
      </c>
      <c r="V448" t="s">
        <v>208</v>
      </c>
      <c r="W448" t="s">
        <v>208</v>
      </c>
      <c r="X448" t="s">
        <v>208</v>
      </c>
      <c r="Y448" t="s">
        <v>208</v>
      </c>
      <c r="Z448" t="s">
        <v>208</v>
      </c>
      <c r="AA448" s="36">
        <v>2.9000000000000001E-2</v>
      </c>
      <c r="AB448" s="36">
        <v>4.2999999999999997E-2</v>
      </c>
      <c r="AC448" s="36">
        <v>4.2999999999999997E-2</v>
      </c>
      <c r="AD448" s="35">
        <v>4.2999999999999997E-2</v>
      </c>
      <c r="AE448" s="35">
        <v>4.2999999999999997E-2</v>
      </c>
    </row>
    <row r="449" spans="1:31" x14ac:dyDescent="0.25">
      <c r="A449" t="s">
        <v>950</v>
      </c>
      <c r="B449" t="s">
        <v>945</v>
      </c>
      <c r="C449" t="s">
        <v>799</v>
      </c>
      <c r="D449" s="33">
        <v>504000</v>
      </c>
      <c r="E449" s="34">
        <v>0</v>
      </c>
      <c r="F449" s="35">
        <v>4.5999999999999999E-2</v>
      </c>
      <c r="G449" s="35">
        <v>4.5999999999999999E-2</v>
      </c>
      <c r="H449" s="35">
        <v>4.5999999999999999E-2</v>
      </c>
      <c r="I449" s="35">
        <v>4.5999999999999999E-2</v>
      </c>
      <c r="J449" s="36">
        <v>4.4999999999999998E-2</v>
      </c>
      <c r="K449" s="7" t="s">
        <v>208</v>
      </c>
      <c r="L449" s="7" t="s">
        <v>208</v>
      </c>
      <c r="M449" t="s">
        <v>208</v>
      </c>
      <c r="N449" t="s">
        <v>208</v>
      </c>
      <c r="R449" t="s">
        <v>635</v>
      </c>
      <c r="S449" t="s">
        <v>1253</v>
      </c>
      <c r="T449" t="s">
        <v>208</v>
      </c>
      <c r="U449" t="s">
        <v>208</v>
      </c>
      <c r="V449" t="s">
        <v>255</v>
      </c>
      <c r="W449" t="s">
        <v>208</v>
      </c>
      <c r="X449" s="35">
        <v>0.01</v>
      </c>
      <c r="Y449" s="35">
        <v>1.4E-2</v>
      </c>
      <c r="Z449" s="35">
        <v>1.4999999999999999E-2</v>
      </c>
      <c r="AA449" s="36">
        <v>1.7000000000000001E-2</v>
      </c>
      <c r="AB449" s="36">
        <v>1.7999999999999999E-2</v>
      </c>
      <c r="AC449" s="36">
        <v>1.9E-2</v>
      </c>
      <c r="AD449" s="35">
        <v>0.02</v>
      </c>
      <c r="AE449" s="35">
        <v>2.1000000000000001E-2</v>
      </c>
    </row>
    <row r="450" spans="1:31" x14ac:dyDescent="0.25">
      <c r="A450" t="s">
        <v>951</v>
      </c>
      <c r="B450" t="s">
        <v>952</v>
      </c>
      <c r="C450" t="s">
        <v>953</v>
      </c>
      <c r="D450" s="33">
        <v>135152</v>
      </c>
      <c r="E450" s="35">
        <v>1E-3</v>
      </c>
      <c r="F450" s="35">
        <v>1.7999999999999999E-2</v>
      </c>
      <c r="G450" s="35">
        <v>1.7000000000000001E-2</v>
      </c>
      <c r="H450" s="35">
        <v>1.7000000000000001E-2</v>
      </c>
      <c r="I450" s="35">
        <v>1.7000000000000001E-2</v>
      </c>
      <c r="J450" s="36">
        <v>1.7000000000000001E-2</v>
      </c>
      <c r="K450" s="36">
        <v>1.7000000000000001E-2</v>
      </c>
      <c r="L450" s="36">
        <v>1.7000000000000001E-2</v>
      </c>
      <c r="M450" s="35">
        <v>1.6E-2</v>
      </c>
      <c r="N450" s="35">
        <v>1.6E-2</v>
      </c>
      <c r="R450" t="s">
        <v>1259</v>
      </c>
      <c r="S450" t="s">
        <v>1253</v>
      </c>
      <c r="T450" t="s">
        <v>229</v>
      </c>
      <c r="U450" s="33">
        <v>333251</v>
      </c>
      <c r="V450" s="35">
        <v>-1E-3</v>
      </c>
      <c r="W450" s="35">
        <v>1.2E-2</v>
      </c>
      <c r="X450" s="35">
        <v>1.2E-2</v>
      </c>
      <c r="Y450" t="s">
        <v>208</v>
      </c>
      <c r="Z450" t="s">
        <v>208</v>
      </c>
      <c r="AA450" s="7" t="s">
        <v>208</v>
      </c>
      <c r="AB450" s="7" t="s">
        <v>208</v>
      </c>
      <c r="AC450" s="7" t="s">
        <v>208</v>
      </c>
      <c r="AD450" t="s">
        <v>208</v>
      </c>
      <c r="AE450" t="s">
        <v>208</v>
      </c>
    </row>
    <row r="451" spans="1:31" x14ac:dyDescent="0.25">
      <c r="A451" t="s">
        <v>954</v>
      </c>
      <c r="B451" t="s">
        <v>948</v>
      </c>
      <c r="C451" t="s">
        <v>955</v>
      </c>
      <c r="D451" s="33">
        <v>128700</v>
      </c>
      <c r="E451" t="s">
        <v>288</v>
      </c>
      <c r="F451" s="35">
        <v>1.2E-2</v>
      </c>
      <c r="G451" t="s">
        <v>208</v>
      </c>
      <c r="H451" t="s">
        <v>208</v>
      </c>
      <c r="I451" t="s">
        <v>208</v>
      </c>
      <c r="J451" s="7" t="s">
        <v>208</v>
      </c>
      <c r="K451" s="7" t="s">
        <v>208</v>
      </c>
      <c r="L451" s="7" t="s">
        <v>208</v>
      </c>
      <c r="M451" t="s">
        <v>208</v>
      </c>
      <c r="N451" t="s">
        <v>208</v>
      </c>
      <c r="R451" t="s">
        <v>440</v>
      </c>
      <c r="S451" t="s">
        <v>430</v>
      </c>
      <c r="T451" t="s">
        <v>441</v>
      </c>
      <c r="U451" s="33">
        <v>237772</v>
      </c>
      <c r="V451" t="s">
        <v>288</v>
      </c>
      <c r="W451" s="35">
        <v>2.4E-2</v>
      </c>
      <c r="X451" t="s">
        <v>208</v>
      </c>
      <c r="Y451" t="s">
        <v>208</v>
      </c>
      <c r="Z451" t="s">
        <v>208</v>
      </c>
      <c r="AA451" s="7" t="s">
        <v>208</v>
      </c>
      <c r="AB451" s="7" t="s">
        <v>208</v>
      </c>
      <c r="AC451" s="7" t="s">
        <v>208</v>
      </c>
      <c r="AD451" t="s">
        <v>208</v>
      </c>
      <c r="AE451" t="s">
        <v>208</v>
      </c>
    </row>
    <row r="452" spans="1:31" x14ac:dyDescent="0.25">
      <c r="A452" t="s">
        <v>956</v>
      </c>
      <c r="B452" t="s">
        <v>945</v>
      </c>
      <c r="C452" t="s">
        <v>753</v>
      </c>
      <c r="D452" s="33">
        <v>502603</v>
      </c>
      <c r="E452" s="35">
        <v>0</v>
      </c>
      <c r="F452" s="35">
        <v>1.7000000000000001E-2</v>
      </c>
      <c r="G452" s="35">
        <v>1.7000000000000001E-2</v>
      </c>
      <c r="H452" s="35">
        <v>1.7000000000000001E-2</v>
      </c>
      <c r="I452" s="35">
        <v>1.7000000000000001E-2</v>
      </c>
      <c r="J452" s="36">
        <v>1.7000000000000001E-2</v>
      </c>
      <c r="K452" s="36">
        <v>1.7000000000000001E-2</v>
      </c>
      <c r="L452" s="36">
        <v>1.7000000000000001E-2</v>
      </c>
      <c r="M452" s="35">
        <v>1.7000000000000001E-2</v>
      </c>
      <c r="N452" s="35">
        <v>1.7000000000000001E-2</v>
      </c>
      <c r="R452" t="s">
        <v>1178</v>
      </c>
      <c r="S452" t="s">
        <v>1021</v>
      </c>
      <c r="T452" t="s">
        <v>1179</v>
      </c>
      <c r="U452" s="33">
        <v>681080</v>
      </c>
      <c r="V452" t="s">
        <v>208</v>
      </c>
      <c r="W452" t="s">
        <v>208</v>
      </c>
      <c r="X452" t="s">
        <v>208</v>
      </c>
      <c r="Y452" t="s">
        <v>208</v>
      </c>
      <c r="Z452" s="35">
        <v>0.02</v>
      </c>
      <c r="AA452" s="36">
        <v>0.02</v>
      </c>
      <c r="AB452" s="36">
        <v>0.02</v>
      </c>
      <c r="AC452" s="7" t="s">
        <v>208</v>
      </c>
      <c r="AD452" t="s">
        <v>208</v>
      </c>
      <c r="AE452" t="s">
        <v>208</v>
      </c>
    </row>
    <row r="453" spans="1:31" x14ac:dyDescent="0.25">
      <c r="A453" t="s">
        <v>791</v>
      </c>
      <c r="B453" t="s">
        <v>948</v>
      </c>
      <c r="C453" t="s">
        <v>208</v>
      </c>
      <c r="D453" t="s">
        <v>208</v>
      </c>
      <c r="E453" t="s">
        <v>208</v>
      </c>
      <c r="F453" t="s">
        <v>208</v>
      </c>
      <c r="G453" t="s">
        <v>208</v>
      </c>
      <c r="H453" t="s">
        <v>208</v>
      </c>
      <c r="I453" s="35">
        <v>1.0999999999999999E-2</v>
      </c>
      <c r="J453" s="36">
        <v>1.0999999999999999E-2</v>
      </c>
      <c r="K453" s="7" t="s">
        <v>208</v>
      </c>
      <c r="L453" s="7" t="s">
        <v>208</v>
      </c>
      <c r="M453" t="s">
        <v>208</v>
      </c>
      <c r="N453" t="s">
        <v>208</v>
      </c>
      <c r="R453" t="s">
        <v>788</v>
      </c>
      <c r="S453" t="s">
        <v>789</v>
      </c>
      <c r="T453" t="s">
        <v>790</v>
      </c>
      <c r="U453" s="33">
        <v>919369</v>
      </c>
      <c r="V453" s="34">
        <v>0</v>
      </c>
      <c r="W453" s="35">
        <v>3.7999999999999999E-2</v>
      </c>
      <c r="X453" s="35">
        <v>3.7999999999999999E-2</v>
      </c>
      <c r="Y453" s="35">
        <v>3.7999999999999999E-2</v>
      </c>
      <c r="Z453" s="35">
        <v>2.7E-2</v>
      </c>
      <c r="AA453" s="36">
        <v>2.5999999999999999E-2</v>
      </c>
      <c r="AB453" s="36">
        <v>2.5999999999999999E-2</v>
      </c>
      <c r="AC453" s="36">
        <v>2.5999999999999999E-2</v>
      </c>
      <c r="AD453" s="35">
        <v>2.5000000000000001E-2</v>
      </c>
      <c r="AE453" s="35">
        <v>2.5000000000000001E-2</v>
      </c>
    </row>
    <row r="454" spans="1:31" x14ac:dyDescent="0.25">
      <c r="A454" t="s">
        <v>957</v>
      </c>
      <c r="B454" t="s">
        <v>945</v>
      </c>
      <c r="C454" t="s">
        <v>208</v>
      </c>
      <c r="D454" t="s">
        <v>208</v>
      </c>
      <c r="E454" t="s">
        <v>208</v>
      </c>
      <c r="F454" t="s">
        <v>208</v>
      </c>
      <c r="G454" t="s">
        <v>208</v>
      </c>
      <c r="H454" t="s">
        <v>208</v>
      </c>
      <c r="I454" t="s">
        <v>208</v>
      </c>
      <c r="J454" s="7" t="s">
        <v>208</v>
      </c>
      <c r="K454" s="7" t="s">
        <v>208</v>
      </c>
      <c r="L454" s="36">
        <v>1.2E-2</v>
      </c>
      <c r="M454" s="35">
        <v>1.2E-2</v>
      </c>
      <c r="N454" s="35">
        <v>1.2E-2</v>
      </c>
      <c r="R454" t="s">
        <v>1395</v>
      </c>
      <c r="S454" t="s">
        <v>1290</v>
      </c>
      <c r="T454" t="s">
        <v>208</v>
      </c>
      <c r="U454" t="s">
        <v>208</v>
      </c>
      <c r="V454" t="s">
        <v>255</v>
      </c>
      <c r="W454" t="s">
        <v>208</v>
      </c>
      <c r="X454" s="35">
        <v>3.5999999999999997E-2</v>
      </c>
      <c r="Y454" t="s">
        <v>208</v>
      </c>
      <c r="Z454" t="s">
        <v>208</v>
      </c>
      <c r="AA454" s="7" t="s">
        <v>208</v>
      </c>
      <c r="AB454" s="7" t="s">
        <v>208</v>
      </c>
      <c r="AC454" s="7" t="s">
        <v>208</v>
      </c>
      <c r="AD454" t="s">
        <v>208</v>
      </c>
      <c r="AE454" t="s">
        <v>208</v>
      </c>
    </row>
    <row r="455" spans="1:31" s="2" customFormat="1" x14ac:dyDescent="0.25">
      <c r="J455" s="38"/>
      <c r="K455" s="38"/>
      <c r="L455" s="38"/>
      <c r="R455" t="s">
        <v>1191</v>
      </c>
      <c r="S455" t="s">
        <v>1021</v>
      </c>
      <c r="T455" t="s">
        <v>1192</v>
      </c>
      <c r="U455" s="33">
        <v>49470</v>
      </c>
      <c r="V455" s="35">
        <v>0</v>
      </c>
      <c r="W455" s="35">
        <v>1.2E-2</v>
      </c>
      <c r="X455" s="35">
        <v>1.2E-2</v>
      </c>
      <c r="Y455" s="35">
        <v>1.2E-2</v>
      </c>
      <c r="Z455" s="35">
        <v>1.2E-2</v>
      </c>
      <c r="AA455" s="36">
        <v>1.2E-2</v>
      </c>
      <c r="AB455" s="36">
        <v>1.2E-2</v>
      </c>
      <c r="AC455" s="7" t="s">
        <v>208</v>
      </c>
      <c r="AD455" t="s">
        <v>208</v>
      </c>
      <c r="AE455" t="s">
        <v>208</v>
      </c>
    </row>
    <row r="456" spans="1:31" x14ac:dyDescent="0.25">
      <c r="A456" s="16" t="s">
        <v>897</v>
      </c>
      <c r="B456" t="s">
        <v>958</v>
      </c>
      <c r="C456" t="s">
        <v>959</v>
      </c>
      <c r="D456" s="33">
        <v>310157</v>
      </c>
      <c r="E456" s="34">
        <v>0</v>
      </c>
      <c r="F456" s="35">
        <v>4.8000000000000001E-2</v>
      </c>
      <c r="G456" s="35">
        <v>4.8000000000000001E-2</v>
      </c>
      <c r="H456" s="35">
        <v>4.8000000000000001E-2</v>
      </c>
      <c r="I456" s="35">
        <v>4.8000000000000001E-2</v>
      </c>
      <c r="J456" s="35">
        <v>4.8000000000000001E-2</v>
      </c>
      <c r="K456" s="36">
        <v>4.8000000000000001E-2</v>
      </c>
      <c r="L456" s="36">
        <v>4.8000000000000001E-2</v>
      </c>
      <c r="M456" s="36">
        <v>4.8000000000000001E-2</v>
      </c>
      <c r="N456" s="35">
        <v>4.8000000000000001E-2</v>
      </c>
      <c r="R456" t="s">
        <v>1406</v>
      </c>
      <c r="S456" t="s">
        <v>1407</v>
      </c>
      <c r="T456" t="s">
        <v>739</v>
      </c>
      <c r="U456" s="33">
        <v>559512</v>
      </c>
      <c r="V456" s="35">
        <v>-4.0000000000000001E-3</v>
      </c>
      <c r="W456" s="35">
        <v>3.9E-2</v>
      </c>
      <c r="X456" s="35">
        <v>4.2999999999999997E-2</v>
      </c>
      <c r="Y456" s="35">
        <v>3.0000000000000001E-3</v>
      </c>
      <c r="Z456" s="35">
        <v>1.6E-2</v>
      </c>
      <c r="AA456" s="7" t="s">
        <v>208</v>
      </c>
      <c r="AB456" s="7" t="s">
        <v>208</v>
      </c>
      <c r="AC456" s="7" t="s">
        <v>208</v>
      </c>
      <c r="AD456" t="s">
        <v>208</v>
      </c>
      <c r="AE456" t="s">
        <v>208</v>
      </c>
    </row>
    <row r="457" spans="1:31" x14ac:dyDescent="0.25">
      <c r="A457" t="s">
        <v>791</v>
      </c>
      <c r="B457" t="s">
        <v>960</v>
      </c>
      <c r="C457" t="s">
        <v>961</v>
      </c>
      <c r="D457" s="33">
        <v>2283583</v>
      </c>
      <c r="E457" s="35">
        <v>4.0000000000000001E-3</v>
      </c>
      <c r="F457" s="35">
        <v>3.2000000000000001E-2</v>
      </c>
      <c r="G457" s="35">
        <v>2.8000000000000001E-2</v>
      </c>
      <c r="H457" s="35">
        <v>2.5999999999999999E-2</v>
      </c>
      <c r="I457" s="35">
        <v>1.9E-2</v>
      </c>
      <c r="J457" s="36">
        <v>1.7999999999999999E-2</v>
      </c>
      <c r="K457" s="36">
        <v>1.7999999999999999E-2</v>
      </c>
      <c r="L457" s="36">
        <v>1.7000000000000001E-2</v>
      </c>
      <c r="M457" s="35">
        <v>1.7000000000000001E-2</v>
      </c>
      <c r="N457" s="35">
        <v>1.7000000000000001E-2</v>
      </c>
      <c r="R457" t="s">
        <v>1174</v>
      </c>
      <c r="S457" t="s">
        <v>1021</v>
      </c>
      <c r="T457" t="s">
        <v>1175</v>
      </c>
      <c r="U457" s="33">
        <v>26060</v>
      </c>
      <c r="V457" s="34">
        <v>0</v>
      </c>
      <c r="W457" s="35">
        <v>1.2E-2</v>
      </c>
      <c r="X457" s="35">
        <v>1.2E-2</v>
      </c>
      <c r="Y457" s="35">
        <v>1.2E-2</v>
      </c>
      <c r="Z457" s="35">
        <v>1.2E-2</v>
      </c>
      <c r="AA457" s="36">
        <v>1.2E-2</v>
      </c>
      <c r="AB457" s="36">
        <v>1.2E-2</v>
      </c>
      <c r="AC457" s="7" t="s">
        <v>208</v>
      </c>
      <c r="AD457" t="s">
        <v>208</v>
      </c>
      <c r="AE457" t="s">
        <v>208</v>
      </c>
    </row>
    <row r="458" spans="1:31" x14ac:dyDescent="0.25">
      <c r="A458" t="s">
        <v>423</v>
      </c>
      <c r="B458" t="s">
        <v>958</v>
      </c>
      <c r="C458" t="s">
        <v>962</v>
      </c>
      <c r="D458" s="33">
        <v>334771</v>
      </c>
      <c r="E458" s="35">
        <v>0</v>
      </c>
      <c r="F458" s="35">
        <v>1.0999999999999999E-2</v>
      </c>
      <c r="G458" s="35">
        <v>1.0999999999999999E-2</v>
      </c>
      <c r="H458" t="s">
        <v>208</v>
      </c>
      <c r="I458" s="35">
        <v>1.0999999999999999E-2</v>
      </c>
      <c r="J458" s="36">
        <v>1.4E-2</v>
      </c>
      <c r="K458" s="36">
        <v>2.1000000000000001E-2</v>
      </c>
      <c r="L458" s="36">
        <v>2.4E-2</v>
      </c>
      <c r="M458" s="35">
        <v>2.9000000000000001E-2</v>
      </c>
      <c r="N458" s="35">
        <v>2.9000000000000001E-2</v>
      </c>
      <c r="R458" t="s">
        <v>330</v>
      </c>
      <c r="S458" t="s">
        <v>331</v>
      </c>
      <c r="T458" t="s">
        <v>332</v>
      </c>
      <c r="U458" s="33">
        <v>2500000</v>
      </c>
      <c r="V458" s="34">
        <v>0</v>
      </c>
      <c r="W458" s="35">
        <v>1.2E-2</v>
      </c>
      <c r="X458" s="35">
        <v>1.2E-2</v>
      </c>
      <c r="Y458" s="35">
        <v>1.2E-2</v>
      </c>
      <c r="Z458" s="35">
        <v>1.2E-2</v>
      </c>
      <c r="AA458" s="36">
        <v>1.2E-2</v>
      </c>
      <c r="AB458" s="36">
        <v>1.2E-2</v>
      </c>
      <c r="AC458" s="36">
        <v>1.2E-2</v>
      </c>
      <c r="AD458" s="35">
        <v>1.2E-2</v>
      </c>
      <c r="AE458" s="35">
        <v>1.2E-2</v>
      </c>
    </row>
    <row r="459" spans="1:31" x14ac:dyDescent="0.25">
      <c r="A459" t="s">
        <v>903</v>
      </c>
      <c r="B459" t="s">
        <v>963</v>
      </c>
      <c r="C459" t="s">
        <v>964</v>
      </c>
      <c r="D459" s="33">
        <v>182621</v>
      </c>
      <c r="E459" s="34">
        <v>0</v>
      </c>
      <c r="F459" s="35">
        <v>3.5999999999999997E-2</v>
      </c>
      <c r="G459" s="35">
        <v>3.5999999999999997E-2</v>
      </c>
      <c r="H459" s="35">
        <v>3.5999999999999997E-2</v>
      </c>
      <c r="I459" s="35">
        <v>3.5999999999999997E-2</v>
      </c>
      <c r="J459" s="36">
        <v>3.5999999999999997E-2</v>
      </c>
      <c r="K459" s="36">
        <v>3.5999999999999997E-2</v>
      </c>
      <c r="L459" s="36">
        <v>0.03</v>
      </c>
      <c r="M459" s="35">
        <v>0.03</v>
      </c>
      <c r="N459" s="35">
        <v>0.03</v>
      </c>
      <c r="R459" t="s">
        <v>1230</v>
      </c>
      <c r="S459" t="s">
        <v>1021</v>
      </c>
      <c r="T459" t="s">
        <v>1229</v>
      </c>
      <c r="U459" s="33">
        <v>66650</v>
      </c>
      <c r="V459" t="s">
        <v>212</v>
      </c>
      <c r="W459" t="s">
        <v>208</v>
      </c>
      <c r="X459" s="35">
        <v>0.02</v>
      </c>
      <c r="Y459" s="35">
        <v>0.02</v>
      </c>
      <c r="Z459" s="35">
        <v>0.02</v>
      </c>
      <c r="AA459" s="36">
        <v>0.02</v>
      </c>
      <c r="AB459" s="36">
        <v>0.02</v>
      </c>
      <c r="AC459" s="7" t="s">
        <v>208</v>
      </c>
      <c r="AD459" t="s">
        <v>208</v>
      </c>
      <c r="AE459" t="s">
        <v>208</v>
      </c>
    </row>
    <row r="460" spans="1:31" x14ac:dyDescent="0.25">
      <c r="A460" t="s">
        <v>906</v>
      </c>
      <c r="B460" t="s">
        <v>963</v>
      </c>
      <c r="C460" t="s">
        <v>451</v>
      </c>
      <c r="D460" s="33">
        <v>412650</v>
      </c>
      <c r="E460" s="35">
        <v>0</v>
      </c>
      <c r="F460" s="35">
        <v>0.03</v>
      </c>
      <c r="G460" s="35">
        <v>2.9000000000000001E-2</v>
      </c>
      <c r="H460" s="35">
        <v>0.03</v>
      </c>
      <c r="I460" s="35">
        <v>2.9000000000000001E-2</v>
      </c>
      <c r="J460" s="36">
        <v>3.2000000000000001E-2</v>
      </c>
      <c r="K460" s="36">
        <v>3.2000000000000001E-2</v>
      </c>
      <c r="L460" s="36">
        <v>3.2000000000000001E-2</v>
      </c>
      <c r="M460" s="35">
        <v>3.2000000000000001E-2</v>
      </c>
      <c r="N460" s="35">
        <v>2.8000000000000001E-2</v>
      </c>
      <c r="R460" t="s">
        <v>1034</v>
      </c>
      <c r="S460" t="s">
        <v>1021</v>
      </c>
      <c r="T460" t="s">
        <v>804</v>
      </c>
      <c r="U460" s="33">
        <v>424120</v>
      </c>
      <c r="V460" s="35">
        <v>0</v>
      </c>
      <c r="W460" s="35">
        <v>5.1999999999999998E-2</v>
      </c>
      <c r="X460" s="35">
        <v>5.1999999999999998E-2</v>
      </c>
      <c r="Y460" s="35">
        <v>5.1999999999999998E-2</v>
      </c>
      <c r="Z460" s="35">
        <v>5.1999999999999998E-2</v>
      </c>
      <c r="AA460" s="36">
        <v>5.1999999999999998E-2</v>
      </c>
      <c r="AB460" s="36">
        <v>5.1999999999999998E-2</v>
      </c>
      <c r="AC460" s="7" t="s">
        <v>208</v>
      </c>
      <c r="AD460" t="s">
        <v>208</v>
      </c>
      <c r="AE460" t="s">
        <v>208</v>
      </c>
    </row>
    <row r="461" spans="1:31" x14ac:dyDescent="0.25">
      <c r="A461" t="s">
        <v>908</v>
      </c>
      <c r="B461" t="s">
        <v>960</v>
      </c>
      <c r="C461" t="s">
        <v>965</v>
      </c>
      <c r="D461" s="33">
        <v>811563</v>
      </c>
      <c r="E461" t="s">
        <v>212</v>
      </c>
      <c r="F461" t="s">
        <v>208</v>
      </c>
      <c r="G461" s="35">
        <v>1.9E-2</v>
      </c>
      <c r="H461" s="35">
        <v>1.9E-2</v>
      </c>
      <c r="I461" s="35">
        <v>1.9E-2</v>
      </c>
      <c r="J461" s="36">
        <v>1.9E-2</v>
      </c>
      <c r="K461" s="36">
        <v>1.9E-2</v>
      </c>
      <c r="L461" s="36">
        <v>1.9E-2</v>
      </c>
      <c r="M461" s="35">
        <v>1.9E-2</v>
      </c>
      <c r="N461" s="35">
        <v>1.9E-2</v>
      </c>
      <c r="R461" t="s">
        <v>1441</v>
      </c>
      <c r="S461" t="s">
        <v>1442</v>
      </c>
      <c r="T461" t="s">
        <v>208</v>
      </c>
      <c r="U461" t="s">
        <v>208</v>
      </c>
      <c r="V461" t="s">
        <v>208</v>
      </c>
      <c r="W461" t="s">
        <v>208</v>
      </c>
      <c r="X461" t="s">
        <v>208</v>
      </c>
      <c r="Y461" t="s">
        <v>208</v>
      </c>
      <c r="Z461" t="s">
        <v>208</v>
      </c>
      <c r="AA461" s="36">
        <v>0.01</v>
      </c>
      <c r="AB461" s="36">
        <v>0.01</v>
      </c>
      <c r="AC461" s="36">
        <v>0.01</v>
      </c>
      <c r="AD461" s="35">
        <v>0.01</v>
      </c>
      <c r="AE461" s="35">
        <v>0.01</v>
      </c>
    </row>
    <row r="462" spans="1:31" s="2" customFormat="1" x14ac:dyDescent="0.25">
      <c r="J462" s="38"/>
      <c r="K462" s="38"/>
      <c r="L462" s="38"/>
      <c r="R462" t="s">
        <v>1393</v>
      </c>
      <c r="S462" t="s">
        <v>1295</v>
      </c>
      <c r="T462" t="s">
        <v>1394</v>
      </c>
      <c r="U462" s="33">
        <v>600000</v>
      </c>
      <c r="V462" t="s">
        <v>208</v>
      </c>
      <c r="W462" t="s">
        <v>208</v>
      </c>
      <c r="X462" t="s">
        <v>208</v>
      </c>
      <c r="Y462" s="35">
        <v>0.01</v>
      </c>
      <c r="Z462" s="35">
        <v>0.01</v>
      </c>
      <c r="AA462" s="36">
        <v>0.01</v>
      </c>
      <c r="AB462" s="36">
        <v>0.01</v>
      </c>
      <c r="AC462" s="36">
        <v>0.01</v>
      </c>
      <c r="AD462" s="35">
        <v>0.01</v>
      </c>
      <c r="AE462" s="35">
        <v>0.01</v>
      </c>
    </row>
    <row r="463" spans="1:31" x14ac:dyDescent="0.25">
      <c r="A463" s="16" t="s">
        <v>966</v>
      </c>
      <c r="B463" t="s">
        <v>967</v>
      </c>
      <c r="C463" t="s">
        <v>968</v>
      </c>
      <c r="D463" s="33">
        <v>500000</v>
      </c>
      <c r="E463" s="34">
        <v>0</v>
      </c>
      <c r="F463" s="35">
        <v>0.01</v>
      </c>
      <c r="G463" s="35">
        <v>0.01</v>
      </c>
      <c r="H463" s="35">
        <v>0.01</v>
      </c>
      <c r="I463" s="35">
        <v>0.01</v>
      </c>
      <c r="J463" s="35">
        <v>0.01</v>
      </c>
      <c r="K463" s="36">
        <v>0.01</v>
      </c>
      <c r="L463" s="36">
        <v>0.01</v>
      </c>
      <c r="M463" s="36">
        <v>0.01</v>
      </c>
      <c r="N463" s="35">
        <v>0.01</v>
      </c>
      <c r="R463" t="s">
        <v>396</v>
      </c>
      <c r="S463" t="s">
        <v>367</v>
      </c>
      <c r="T463" t="s">
        <v>397</v>
      </c>
      <c r="U463" s="33">
        <v>678189</v>
      </c>
      <c r="V463" s="34">
        <v>0</v>
      </c>
      <c r="W463" s="35">
        <v>7.0000000000000007E-2</v>
      </c>
      <c r="X463" s="35">
        <v>7.0000000000000007E-2</v>
      </c>
      <c r="Y463" s="35">
        <v>7.0000000000000007E-2</v>
      </c>
      <c r="Z463" s="35">
        <v>7.0000000000000007E-2</v>
      </c>
      <c r="AA463" s="36">
        <v>7.0000000000000007E-2</v>
      </c>
      <c r="AB463" s="36">
        <v>7.0000000000000007E-2</v>
      </c>
      <c r="AC463" s="36">
        <v>7.0000000000000007E-2</v>
      </c>
      <c r="AD463" s="35">
        <v>7.0000000000000007E-2</v>
      </c>
      <c r="AE463" s="35">
        <v>7.0000000000000007E-2</v>
      </c>
    </row>
    <row r="464" spans="1:31" x14ac:dyDescent="0.25">
      <c r="A464" t="s">
        <v>969</v>
      </c>
      <c r="B464" t="s">
        <v>970</v>
      </c>
      <c r="C464" t="s">
        <v>971</v>
      </c>
      <c r="D464" s="33">
        <v>742150</v>
      </c>
      <c r="E464" s="34">
        <v>0</v>
      </c>
      <c r="F464" s="35">
        <v>1.2E-2</v>
      </c>
      <c r="G464" s="35">
        <v>1.2E-2</v>
      </c>
      <c r="H464" s="35">
        <v>1.2E-2</v>
      </c>
      <c r="I464" s="35">
        <v>1.2E-2</v>
      </c>
      <c r="J464" s="7" t="s">
        <v>208</v>
      </c>
      <c r="K464" s="36">
        <v>0.01</v>
      </c>
      <c r="L464" s="7" t="s">
        <v>208</v>
      </c>
      <c r="M464" t="s">
        <v>208</v>
      </c>
      <c r="N464" t="s">
        <v>208</v>
      </c>
      <c r="R464" t="s">
        <v>736</v>
      </c>
      <c r="S464" t="s">
        <v>713</v>
      </c>
      <c r="T464" t="s">
        <v>737</v>
      </c>
      <c r="U464" s="33">
        <v>868500</v>
      </c>
      <c r="V464" s="35">
        <v>-1E-3</v>
      </c>
      <c r="W464" s="35">
        <v>1.7999999999999999E-2</v>
      </c>
      <c r="X464" s="35">
        <v>1.9E-2</v>
      </c>
      <c r="Y464" s="35">
        <v>1.9E-2</v>
      </c>
      <c r="Z464" s="35">
        <v>1.9E-2</v>
      </c>
      <c r="AA464" s="36">
        <v>1.9E-2</v>
      </c>
      <c r="AB464" s="36">
        <v>0.02</v>
      </c>
      <c r="AC464" s="36">
        <v>0.02</v>
      </c>
      <c r="AD464" s="35">
        <v>0.02</v>
      </c>
      <c r="AE464" s="35">
        <v>0.02</v>
      </c>
    </row>
    <row r="465" spans="1:31" x14ac:dyDescent="0.25">
      <c r="A465" t="s">
        <v>972</v>
      </c>
      <c r="B465" t="s">
        <v>973</v>
      </c>
      <c r="C465" t="s">
        <v>847</v>
      </c>
      <c r="D465" s="33">
        <v>350000</v>
      </c>
      <c r="E465" s="34">
        <v>0</v>
      </c>
      <c r="F465" s="35">
        <v>2.1000000000000001E-2</v>
      </c>
      <c r="G465" s="35">
        <v>2.1000000000000001E-2</v>
      </c>
      <c r="H465" s="35">
        <v>2.1999999999999999E-2</v>
      </c>
      <c r="I465" s="35">
        <v>2.3E-2</v>
      </c>
      <c r="J465" s="36">
        <v>2.3E-2</v>
      </c>
      <c r="K465" s="36">
        <v>2.3E-2</v>
      </c>
      <c r="L465" s="36">
        <v>2.3E-2</v>
      </c>
      <c r="M465" s="35">
        <v>2.3E-2</v>
      </c>
      <c r="N465" s="35">
        <v>2.3E-2</v>
      </c>
      <c r="R465" t="s">
        <v>863</v>
      </c>
      <c r="S465" t="s">
        <v>833</v>
      </c>
      <c r="T465" t="s">
        <v>763</v>
      </c>
      <c r="U465" s="33">
        <v>93004</v>
      </c>
      <c r="V465" s="34">
        <v>0</v>
      </c>
      <c r="W465" s="35">
        <v>1.2E-2</v>
      </c>
      <c r="X465" s="35">
        <v>1.2E-2</v>
      </c>
      <c r="Y465" s="35">
        <v>1.2E-2</v>
      </c>
      <c r="Z465" s="35">
        <v>1.2E-2</v>
      </c>
      <c r="AA465" s="36">
        <v>1.2E-2</v>
      </c>
      <c r="AB465" s="36">
        <v>1.2E-2</v>
      </c>
      <c r="AC465" s="36">
        <v>1.2E-2</v>
      </c>
      <c r="AD465" s="35">
        <v>1.2E-2</v>
      </c>
      <c r="AE465" s="35">
        <v>1.2E-2</v>
      </c>
    </row>
    <row r="466" spans="1:31" x14ac:dyDescent="0.25">
      <c r="A466" t="s">
        <v>974</v>
      </c>
      <c r="B466" t="s">
        <v>967</v>
      </c>
      <c r="C466" t="s">
        <v>975</v>
      </c>
      <c r="D466" s="33">
        <v>4017000</v>
      </c>
      <c r="E466" s="35">
        <v>1E-3</v>
      </c>
      <c r="F466" s="35">
        <v>1.6E-2</v>
      </c>
      <c r="G466" s="35">
        <v>1.4999999999999999E-2</v>
      </c>
      <c r="H466" s="35">
        <v>1.4E-2</v>
      </c>
      <c r="I466" s="35">
        <v>1.4E-2</v>
      </c>
      <c r="J466" s="36">
        <v>1.4999999999999999E-2</v>
      </c>
      <c r="K466" s="36">
        <v>1.4999999999999999E-2</v>
      </c>
      <c r="L466" s="36">
        <v>1.4999999999999999E-2</v>
      </c>
      <c r="M466" s="35">
        <v>1.4E-2</v>
      </c>
      <c r="N466" s="35">
        <v>1.4E-2</v>
      </c>
      <c r="R466" t="s">
        <v>1433</v>
      </c>
      <c r="S466" t="s">
        <v>1426</v>
      </c>
      <c r="T466" t="s">
        <v>1434</v>
      </c>
      <c r="U466" s="33">
        <v>200000</v>
      </c>
      <c r="V466" s="34">
        <v>0</v>
      </c>
      <c r="W466" s="35">
        <v>1.2E-2</v>
      </c>
      <c r="X466" s="35">
        <v>1.2E-2</v>
      </c>
      <c r="Y466" s="35">
        <v>1.2E-2</v>
      </c>
      <c r="Z466" s="35">
        <v>1.2E-2</v>
      </c>
      <c r="AA466" s="7" t="s">
        <v>208</v>
      </c>
      <c r="AB466" s="7" t="s">
        <v>208</v>
      </c>
      <c r="AC466" s="7" t="s">
        <v>208</v>
      </c>
      <c r="AD466" t="s">
        <v>208</v>
      </c>
      <c r="AE466" t="s">
        <v>208</v>
      </c>
    </row>
    <row r="467" spans="1:31" x14ac:dyDescent="0.25">
      <c r="A467" t="s">
        <v>734</v>
      </c>
      <c r="B467" t="s">
        <v>967</v>
      </c>
      <c r="C467" t="s">
        <v>976</v>
      </c>
      <c r="D467" s="33">
        <v>325000</v>
      </c>
      <c r="E467" s="34">
        <v>0</v>
      </c>
      <c r="F467" s="35">
        <v>1.0999999999999999E-2</v>
      </c>
      <c r="G467" s="35">
        <v>1.0999999999999999E-2</v>
      </c>
      <c r="H467" s="35">
        <v>1.0999999999999999E-2</v>
      </c>
      <c r="I467" t="s">
        <v>208</v>
      </c>
      <c r="J467" s="7" t="s">
        <v>208</v>
      </c>
      <c r="K467" s="7" t="s">
        <v>208</v>
      </c>
      <c r="L467" s="7" t="s">
        <v>208</v>
      </c>
      <c r="M467" t="s">
        <v>208</v>
      </c>
      <c r="N467" t="s">
        <v>208</v>
      </c>
      <c r="R467" t="s">
        <v>1184</v>
      </c>
      <c r="S467" t="s">
        <v>1027</v>
      </c>
      <c r="T467" t="s">
        <v>1185</v>
      </c>
      <c r="U467" s="33">
        <v>115080</v>
      </c>
      <c r="V467" t="s">
        <v>288</v>
      </c>
      <c r="W467" s="35">
        <v>1.9E-2</v>
      </c>
      <c r="X467" t="s">
        <v>208</v>
      </c>
      <c r="Y467" s="35">
        <v>1.9E-2</v>
      </c>
      <c r="Z467" s="35">
        <v>1.9E-2</v>
      </c>
      <c r="AA467" s="36">
        <v>1.9E-2</v>
      </c>
      <c r="AB467" s="36">
        <v>2.3E-2</v>
      </c>
      <c r="AC467" s="7" t="s">
        <v>208</v>
      </c>
      <c r="AD467" t="s">
        <v>208</v>
      </c>
      <c r="AE467" t="s">
        <v>208</v>
      </c>
    </row>
    <row r="468" spans="1:31" x14ac:dyDescent="0.25">
      <c r="A468" t="s">
        <v>977</v>
      </c>
      <c r="B468" t="s">
        <v>978</v>
      </c>
      <c r="C468" t="s">
        <v>979</v>
      </c>
      <c r="D468" s="33">
        <v>1600000</v>
      </c>
      <c r="E468" s="34">
        <v>0</v>
      </c>
      <c r="F468" s="35">
        <v>1.4E-2</v>
      </c>
      <c r="G468" s="35">
        <v>1.4E-2</v>
      </c>
      <c r="H468" s="35">
        <v>1.4E-2</v>
      </c>
      <c r="I468" s="35">
        <v>1.4E-2</v>
      </c>
      <c r="J468" s="36">
        <v>1.4E-2</v>
      </c>
      <c r="K468" s="36">
        <v>1.4E-2</v>
      </c>
      <c r="L468" s="36">
        <v>1.2999999999999999E-2</v>
      </c>
      <c r="M468" s="35">
        <v>1.0999999999999999E-2</v>
      </c>
      <c r="N468" s="35">
        <v>1.0999999999999999E-2</v>
      </c>
      <c r="R468" t="s">
        <v>1184</v>
      </c>
      <c r="S468" t="s">
        <v>1303</v>
      </c>
      <c r="T468" t="s">
        <v>1368</v>
      </c>
      <c r="U468" s="33">
        <v>87515</v>
      </c>
      <c r="V468" t="s">
        <v>288</v>
      </c>
      <c r="W468" s="35">
        <v>1.4E-2</v>
      </c>
      <c r="X468" t="s">
        <v>208</v>
      </c>
      <c r="Y468" s="35">
        <v>1.4E-2</v>
      </c>
      <c r="Z468" s="35">
        <v>1.4E-2</v>
      </c>
      <c r="AA468" s="36">
        <v>1.4E-2</v>
      </c>
      <c r="AB468" s="36">
        <v>1.7000000000000001E-2</v>
      </c>
      <c r="AC468" s="36">
        <v>1.7000000000000001E-2</v>
      </c>
      <c r="AD468" s="35">
        <v>1.7000000000000001E-2</v>
      </c>
      <c r="AE468" s="35">
        <v>1.7000000000000001E-2</v>
      </c>
    </row>
    <row r="469" spans="1:31" x14ac:dyDescent="0.25">
      <c r="A469" t="s">
        <v>980</v>
      </c>
      <c r="B469" t="s">
        <v>981</v>
      </c>
      <c r="C469" t="s">
        <v>546</v>
      </c>
      <c r="D469" s="33">
        <v>310000</v>
      </c>
      <c r="E469" s="35">
        <v>0</v>
      </c>
      <c r="F469" s="35">
        <v>1.2E-2</v>
      </c>
      <c r="G469" s="35">
        <v>1.2E-2</v>
      </c>
      <c r="H469" s="35">
        <v>1.0999999999999999E-2</v>
      </c>
      <c r="I469" s="35">
        <v>0.01</v>
      </c>
      <c r="J469" s="7" t="s">
        <v>208</v>
      </c>
      <c r="K469" s="7" t="s">
        <v>208</v>
      </c>
      <c r="L469" s="7" t="s">
        <v>208</v>
      </c>
      <c r="M469" t="s">
        <v>208</v>
      </c>
      <c r="N469" t="s">
        <v>208</v>
      </c>
      <c r="R469" t="s">
        <v>517</v>
      </c>
      <c r="S469" t="s">
        <v>518</v>
      </c>
      <c r="T469" t="s">
        <v>519</v>
      </c>
      <c r="U469" s="33">
        <v>2000001</v>
      </c>
      <c r="V469" s="34">
        <v>0</v>
      </c>
      <c r="W469" s="35">
        <v>2.4E-2</v>
      </c>
      <c r="X469" s="35">
        <v>2.4E-2</v>
      </c>
      <c r="Y469" s="35">
        <v>1.7999999999999999E-2</v>
      </c>
      <c r="Z469" s="35">
        <v>1.2E-2</v>
      </c>
      <c r="AA469" s="36">
        <v>1.2E-2</v>
      </c>
      <c r="AB469" s="36">
        <v>1.2E-2</v>
      </c>
      <c r="AC469" s="36">
        <v>1.2E-2</v>
      </c>
      <c r="AD469" s="35">
        <v>1.2E-2</v>
      </c>
      <c r="AE469" s="35">
        <v>1.2E-2</v>
      </c>
    </row>
    <row r="470" spans="1:31" x14ac:dyDescent="0.25">
      <c r="A470" t="s">
        <v>982</v>
      </c>
      <c r="B470" t="s">
        <v>967</v>
      </c>
      <c r="C470" t="s">
        <v>983</v>
      </c>
      <c r="D470" s="33">
        <v>375000</v>
      </c>
      <c r="E470" s="34">
        <v>0</v>
      </c>
      <c r="F470" s="35">
        <v>1.2999999999999999E-2</v>
      </c>
      <c r="G470" s="35">
        <v>1.2999999999999999E-2</v>
      </c>
      <c r="H470" s="35">
        <v>1.2999999999999999E-2</v>
      </c>
      <c r="I470" s="35">
        <v>1.2999999999999999E-2</v>
      </c>
      <c r="J470" s="36">
        <v>1.2999999999999999E-2</v>
      </c>
      <c r="K470" s="36">
        <v>1.2999999999999999E-2</v>
      </c>
      <c r="L470" s="36">
        <v>1.2999999999999999E-2</v>
      </c>
      <c r="M470" s="35">
        <v>1.2999999999999999E-2</v>
      </c>
      <c r="N470" s="35">
        <v>1.2999999999999999E-2</v>
      </c>
      <c r="R470" t="s">
        <v>517</v>
      </c>
      <c r="S470" t="s">
        <v>659</v>
      </c>
      <c r="T470" t="s">
        <v>671</v>
      </c>
      <c r="U470" s="33">
        <v>1250001</v>
      </c>
      <c r="V470" s="34">
        <v>0</v>
      </c>
      <c r="W470" s="35">
        <v>1.4999999999999999E-2</v>
      </c>
      <c r="X470" s="35">
        <v>1.4999999999999999E-2</v>
      </c>
      <c r="Y470" s="35">
        <v>1.4999999999999999E-2</v>
      </c>
      <c r="Z470" t="s">
        <v>208</v>
      </c>
      <c r="AA470" s="7" t="s">
        <v>208</v>
      </c>
      <c r="AB470" s="7" t="s">
        <v>208</v>
      </c>
      <c r="AC470" s="7" t="s">
        <v>208</v>
      </c>
      <c r="AD470" t="s">
        <v>208</v>
      </c>
      <c r="AE470" t="s">
        <v>208</v>
      </c>
    </row>
    <row r="471" spans="1:31" x14ac:dyDescent="0.25">
      <c r="A471" t="s">
        <v>984</v>
      </c>
      <c r="B471" t="s">
        <v>967</v>
      </c>
      <c r="C471" t="s">
        <v>208</v>
      </c>
      <c r="D471" t="s">
        <v>208</v>
      </c>
      <c r="E471" t="s">
        <v>208</v>
      </c>
      <c r="F471" t="s">
        <v>208</v>
      </c>
      <c r="G471" t="s">
        <v>208</v>
      </c>
      <c r="H471" t="s">
        <v>208</v>
      </c>
      <c r="I471" t="s">
        <v>208</v>
      </c>
      <c r="J471" s="7" t="s">
        <v>208</v>
      </c>
      <c r="K471" s="36">
        <v>1.6E-2</v>
      </c>
      <c r="L471" s="36">
        <v>1.6E-2</v>
      </c>
      <c r="M471" s="35">
        <v>1.6E-2</v>
      </c>
      <c r="N471" s="35">
        <v>1.6E-2</v>
      </c>
      <c r="R471" t="s">
        <v>517</v>
      </c>
      <c r="S471" t="s">
        <v>527</v>
      </c>
      <c r="T471" t="s">
        <v>208</v>
      </c>
      <c r="U471" t="s">
        <v>208</v>
      </c>
      <c r="V471" t="s">
        <v>208</v>
      </c>
      <c r="W471" t="s">
        <v>208</v>
      </c>
      <c r="X471" t="s">
        <v>208</v>
      </c>
      <c r="Y471" t="s">
        <v>208</v>
      </c>
      <c r="Z471" s="35">
        <v>1.2E-2</v>
      </c>
      <c r="AA471" s="36">
        <v>1.2E-2</v>
      </c>
      <c r="AB471" s="36">
        <v>1.2E-2</v>
      </c>
      <c r="AC471" s="36">
        <v>1.2E-2</v>
      </c>
      <c r="AD471" s="35">
        <v>1.2E-2</v>
      </c>
      <c r="AE471" s="35">
        <v>1.2E-2</v>
      </c>
    </row>
    <row r="472" spans="1:31" x14ac:dyDescent="0.25">
      <c r="A472" t="s">
        <v>985</v>
      </c>
      <c r="B472" t="s">
        <v>967</v>
      </c>
      <c r="C472" t="s">
        <v>208</v>
      </c>
      <c r="D472" t="s">
        <v>208</v>
      </c>
      <c r="E472" t="s">
        <v>208</v>
      </c>
      <c r="F472" t="s">
        <v>208</v>
      </c>
      <c r="G472" t="s">
        <v>208</v>
      </c>
      <c r="H472" t="s">
        <v>208</v>
      </c>
      <c r="I472" t="s">
        <v>208</v>
      </c>
      <c r="J472" s="7" t="s">
        <v>208</v>
      </c>
      <c r="K472" s="7" t="s">
        <v>208</v>
      </c>
      <c r="L472" s="7" t="s">
        <v>208</v>
      </c>
      <c r="M472" t="s">
        <v>208</v>
      </c>
      <c r="N472" s="35">
        <v>1.0999999999999999E-2</v>
      </c>
      <c r="R472" t="s">
        <v>622</v>
      </c>
      <c r="S472" t="s">
        <v>591</v>
      </c>
      <c r="T472" t="s">
        <v>623</v>
      </c>
      <c r="U472" s="33">
        <v>39497</v>
      </c>
      <c r="V472" s="35">
        <v>-1E-3</v>
      </c>
      <c r="W472" s="35">
        <v>1.2999999999999999E-2</v>
      </c>
      <c r="X472" s="35">
        <v>1.4E-2</v>
      </c>
      <c r="Y472" t="s">
        <v>208</v>
      </c>
      <c r="Z472" s="35">
        <v>1.4E-2</v>
      </c>
      <c r="AA472" s="36">
        <v>1.4E-2</v>
      </c>
      <c r="AB472" s="36">
        <v>1.2E-2</v>
      </c>
      <c r="AC472" s="7" t="s">
        <v>208</v>
      </c>
      <c r="AD472" t="s">
        <v>208</v>
      </c>
      <c r="AE472" t="s">
        <v>208</v>
      </c>
    </row>
    <row r="473" spans="1:31" x14ac:dyDescent="0.25">
      <c r="A473" t="s">
        <v>986</v>
      </c>
      <c r="B473" t="s">
        <v>978</v>
      </c>
      <c r="C473" t="s">
        <v>208</v>
      </c>
      <c r="D473" t="s">
        <v>208</v>
      </c>
      <c r="E473" t="s">
        <v>208</v>
      </c>
      <c r="F473" t="s">
        <v>208</v>
      </c>
      <c r="G473" t="s">
        <v>208</v>
      </c>
      <c r="H473" t="s">
        <v>208</v>
      </c>
      <c r="I473" t="s">
        <v>208</v>
      </c>
      <c r="J473" s="7" t="s">
        <v>208</v>
      </c>
      <c r="K473" s="7" t="s">
        <v>208</v>
      </c>
      <c r="L473" s="7" t="s">
        <v>208</v>
      </c>
      <c r="M473" s="35">
        <v>1.2999999999999999E-2</v>
      </c>
      <c r="N473" t="s">
        <v>208</v>
      </c>
      <c r="R473" t="s">
        <v>1241</v>
      </c>
      <c r="S473" t="s">
        <v>1027</v>
      </c>
      <c r="T473" t="s">
        <v>208</v>
      </c>
      <c r="U473" t="s">
        <v>208</v>
      </c>
      <c r="V473" t="s">
        <v>208</v>
      </c>
      <c r="W473" t="s">
        <v>208</v>
      </c>
      <c r="X473" t="s">
        <v>208</v>
      </c>
      <c r="Y473" s="35">
        <v>1.4999999999999999E-2</v>
      </c>
      <c r="Z473" s="35">
        <v>1.4999999999999999E-2</v>
      </c>
      <c r="AA473" s="36">
        <v>1.4999999999999999E-2</v>
      </c>
      <c r="AB473" s="36">
        <v>1.4999999999999999E-2</v>
      </c>
      <c r="AC473" s="7" t="s">
        <v>208</v>
      </c>
      <c r="AD473" t="s">
        <v>208</v>
      </c>
      <c r="AE473" t="s">
        <v>208</v>
      </c>
    </row>
    <row r="474" spans="1:31" s="2" customFormat="1" x14ac:dyDescent="0.25">
      <c r="J474" s="38"/>
      <c r="K474" s="38"/>
      <c r="L474" s="38"/>
      <c r="R474" t="s">
        <v>567</v>
      </c>
      <c r="S474" t="s">
        <v>515</v>
      </c>
      <c r="T474" t="s">
        <v>208</v>
      </c>
      <c r="U474" t="s">
        <v>208</v>
      </c>
      <c r="V474" t="s">
        <v>208</v>
      </c>
      <c r="W474" t="s">
        <v>208</v>
      </c>
      <c r="X474" t="s">
        <v>208</v>
      </c>
      <c r="Y474" t="s">
        <v>208</v>
      </c>
      <c r="Z474" t="s">
        <v>208</v>
      </c>
      <c r="AA474" s="36">
        <v>2.3E-2</v>
      </c>
      <c r="AB474" s="36">
        <v>2.3E-2</v>
      </c>
      <c r="AC474" s="36">
        <v>2.3E-2</v>
      </c>
      <c r="AD474" s="35">
        <v>2.3E-2</v>
      </c>
      <c r="AE474" s="35">
        <v>1.6E-2</v>
      </c>
    </row>
    <row r="475" spans="1:31" x14ac:dyDescent="0.25">
      <c r="A475" s="16" t="s">
        <v>696</v>
      </c>
      <c r="B475" t="s">
        <v>987</v>
      </c>
      <c r="C475" t="s">
        <v>988</v>
      </c>
      <c r="D475" s="33">
        <v>566244</v>
      </c>
      <c r="E475" s="34">
        <v>0</v>
      </c>
      <c r="F475" s="35">
        <v>4.4999999999999998E-2</v>
      </c>
      <c r="G475" s="35">
        <v>4.4999999999999998E-2</v>
      </c>
      <c r="H475" s="35">
        <v>4.4999999999999998E-2</v>
      </c>
      <c r="I475" s="35">
        <v>4.4999999999999998E-2</v>
      </c>
      <c r="J475" s="35">
        <v>4.4999999999999998E-2</v>
      </c>
      <c r="K475" s="36">
        <v>4.4999999999999998E-2</v>
      </c>
      <c r="L475" s="7" t="s">
        <v>208</v>
      </c>
      <c r="M475" s="36">
        <v>3.6999999999999998E-2</v>
      </c>
      <c r="N475" s="35">
        <v>4.4999999999999998E-2</v>
      </c>
      <c r="R475" t="s">
        <v>567</v>
      </c>
      <c r="S475" t="s">
        <v>515</v>
      </c>
      <c r="T475" t="s">
        <v>208</v>
      </c>
      <c r="U475" t="s">
        <v>208</v>
      </c>
      <c r="V475" t="s">
        <v>208</v>
      </c>
      <c r="W475" t="s">
        <v>208</v>
      </c>
      <c r="X475" t="s">
        <v>208</v>
      </c>
      <c r="Y475" t="s">
        <v>208</v>
      </c>
      <c r="Z475" t="s">
        <v>208</v>
      </c>
      <c r="AA475" s="36">
        <v>2.3E-2</v>
      </c>
      <c r="AB475" s="36">
        <v>2.3E-2</v>
      </c>
      <c r="AC475" s="36">
        <v>2.3E-2</v>
      </c>
      <c r="AD475" s="35">
        <v>2.3E-2</v>
      </c>
      <c r="AE475" s="35">
        <v>1.6E-2</v>
      </c>
    </row>
    <row r="476" spans="1:31" x14ac:dyDescent="0.25">
      <c r="A476" t="s">
        <v>989</v>
      </c>
      <c r="B476" t="s">
        <v>990</v>
      </c>
      <c r="C476" t="s">
        <v>991</v>
      </c>
      <c r="D476" s="33">
        <v>9260000</v>
      </c>
      <c r="E476" s="34">
        <v>0</v>
      </c>
      <c r="F476" s="35">
        <v>2.3E-2</v>
      </c>
      <c r="G476" s="35">
        <v>2.3E-2</v>
      </c>
      <c r="H476" s="35">
        <v>2.3E-2</v>
      </c>
      <c r="I476" s="35">
        <v>2.3E-2</v>
      </c>
      <c r="J476" s="7" t="s">
        <v>208</v>
      </c>
      <c r="K476" s="36">
        <v>1.9E-2</v>
      </c>
      <c r="L476" s="36">
        <v>1.9E-2</v>
      </c>
      <c r="M476" s="35">
        <v>1.9E-2</v>
      </c>
      <c r="N476" s="35">
        <v>1.9E-2</v>
      </c>
      <c r="R476" s="16" t="s">
        <v>567</v>
      </c>
      <c r="S476" t="s">
        <v>1272</v>
      </c>
      <c r="T476" t="s">
        <v>1273</v>
      </c>
      <c r="U476" s="33">
        <v>1618366</v>
      </c>
      <c r="V476" s="35">
        <v>1E-3</v>
      </c>
      <c r="W476" s="35">
        <v>6.2E-2</v>
      </c>
      <c r="X476" s="35">
        <v>6.0999999999999999E-2</v>
      </c>
      <c r="Y476" s="35">
        <v>0.06</v>
      </c>
      <c r="Z476" s="35">
        <v>5.3999999999999999E-2</v>
      </c>
      <c r="AA476" s="35">
        <v>5.3999999999999999E-2</v>
      </c>
      <c r="AB476" s="36">
        <v>0.05</v>
      </c>
      <c r="AC476" s="36">
        <v>4.9000000000000002E-2</v>
      </c>
      <c r="AD476" s="36">
        <v>0.04</v>
      </c>
      <c r="AE476" s="35">
        <v>3.9E-2</v>
      </c>
    </row>
    <row r="477" spans="1:31" x14ac:dyDescent="0.25">
      <c r="A477" t="s">
        <v>992</v>
      </c>
      <c r="B477" t="s">
        <v>993</v>
      </c>
      <c r="C477" t="s">
        <v>994</v>
      </c>
      <c r="D477" s="33">
        <v>4044000</v>
      </c>
      <c r="E477" s="35">
        <v>1.4999999999999999E-2</v>
      </c>
      <c r="F477" s="35">
        <v>3.3000000000000002E-2</v>
      </c>
      <c r="G477" s="35">
        <v>1.7999999999999999E-2</v>
      </c>
      <c r="H477" s="35">
        <v>2.1999999999999999E-2</v>
      </c>
      <c r="I477" s="35">
        <v>3.3000000000000002E-2</v>
      </c>
      <c r="J477" s="7" t="s">
        <v>208</v>
      </c>
      <c r="K477" s="36">
        <v>2.9000000000000001E-2</v>
      </c>
      <c r="L477" s="36">
        <v>2.7E-2</v>
      </c>
      <c r="M477" s="35">
        <v>2.7E-2</v>
      </c>
      <c r="N477" s="35">
        <v>3.1E-2</v>
      </c>
      <c r="R477" t="s">
        <v>1274</v>
      </c>
      <c r="S477" t="s">
        <v>1275</v>
      </c>
      <c r="T477" t="s">
        <v>433</v>
      </c>
      <c r="U477" s="33">
        <v>2113604</v>
      </c>
      <c r="V477" s="35">
        <v>0</v>
      </c>
      <c r="W477" s="35">
        <v>9.8000000000000004E-2</v>
      </c>
      <c r="X477" s="35">
        <v>9.7000000000000003E-2</v>
      </c>
      <c r="Y477" s="35">
        <v>8.4000000000000005E-2</v>
      </c>
      <c r="Z477" s="35">
        <v>7.1999999999999995E-2</v>
      </c>
      <c r="AA477" s="36">
        <v>7.1999999999999995E-2</v>
      </c>
      <c r="AB477" s="36">
        <v>7.0999999999999994E-2</v>
      </c>
      <c r="AC477" s="36">
        <v>7.1999999999999995E-2</v>
      </c>
      <c r="AD477" s="35">
        <v>7.0000000000000007E-2</v>
      </c>
      <c r="AE477" s="35">
        <v>6.7000000000000004E-2</v>
      </c>
    </row>
    <row r="478" spans="1:31" x14ac:dyDescent="0.25">
      <c r="A478" t="s">
        <v>995</v>
      </c>
      <c r="B478" t="s">
        <v>996</v>
      </c>
      <c r="C478" t="s">
        <v>997</v>
      </c>
      <c r="D478" s="33">
        <v>450000</v>
      </c>
      <c r="E478" s="34">
        <v>0</v>
      </c>
      <c r="F478" s="35">
        <v>4.9000000000000002E-2</v>
      </c>
      <c r="G478" s="35">
        <v>4.9000000000000002E-2</v>
      </c>
      <c r="H478" s="35">
        <v>4.9000000000000002E-2</v>
      </c>
      <c r="I478" s="35">
        <v>4.9000000000000002E-2</v>
      </c>
      <c r="J478" s="36">
        <v>4.9000000000000002E-2</v>
      </c>
      <c r="K478" s="36">
        <v>4.9000000000000002E-2</v>
      </c>
      <c r="L478" s="36">
        <v>4.9000000000000002E-2</v>
      </c>
      <c r="M478" s="35">
        <v>4.9000000000000002E-2</v>
      </c>
      <c r="N478" s="35">
        <v>4.9000000000000002E-2</v>
      </c>
      <c r="R478" t="s">
        <v>1052</v>
      </c>
      <c r="S478" t="s">
        <v>1021</v>
      </c>
      <c r="T478" t="s">
        <v>759</v>
      </c>
      <c r="U478" s="33">
        <v>96550</v>
      </c>
      <c r="V478" s="34">
        <v>0</v>
      </c>
      <c r="W478" s="35">
        <v>1.0999999999999999E-2</v>
      </c>
      <c r="X478" s="35">
        <v>1.0999999999999999E-2</v>
      </c>
      <c r="Y478" s="35">
        <v>1.0999999999999999E-2</v>
      </c>
      <c r="Z478" s="35">
        <v>1.0999999999999999E-2</v>
      </c>
      <c r="AA478" s="36">
        <v>1.0999999999999999E-2</v>
      </c>
      <c r="AB478" s="36">
        <v>1.0999999999999999E-2</v>
      </c>
      <c r="AC478" s="36">
        <v>1.0999999999999999E-2</v>
      </c>
      <c r="AD478" s="35">
        <v>1.0999999999999999E-2</v>
      </c>
      <c r="AE478" s="35">
        <v>1.0999999999999999E-2</v>
      </c>
    </row>
    <row r="479" spans="1:31" x14ac:dyDescent="0.25">
      <c r="A479" t="s">
        <v>998</v>
      </c>
      <c r="B479" t="s">
        <v>996</v>
      </c>
      <c r="C479" t="s">
        <v>244</v>
      </c>
      <c r="D479" s="33">
        <v>1369610</v>
      </c>
      <c r="E479" s="34">
        <v>0</v>
      </c>
      <c r="F479" s="35">
        <v>4.3999999999999997E-2</v>
      </c>
      <c r="G479" s="35">
        <v>4.3999999999999997E-2</v>
      </c>
      <c r="H479" s="35">
        <v>4.3999999999999997E-2</v>
      </c>
      <c r="I479" s="35">
        <v>4.3999999999999997E-2</v>
      </c>
      <c r="J479" s="36">
        <v>4.3999999999999997E-2</v>
      </c>
      <c r="K479" s="36">
        <v>4.3999999999999997E-2</v>
      </c>
      <c r="L479" s="36">
        <v>4.3999999999999997E-2</v>
      </c>
      <c r="M479" s="35">
        <v>4.3999999999999997E-2</v>
      </c>
      <c r="N479" s="35">
        <v>4.3999999999999997E-2</v>
      </c>
      <c r="R479" t="s">
        <v>1052</v>
      </c>
      <c r="S479" t="s">
        <v>1290</v>
      </c>
      <c r="T479" t="s">
        <v>1306</v>
      </c>
      <c r="U479" s="33">
        <v>178463</v>
      </c>
      <c r="V479" s="35">
        <v>-2E-3</v>
      </c>
      <c r="W479" s="35">
        <v>2.1000000000000001E-2</v>
      </c>
      <c r="X479" s="35">
        <v>2.3E-2</v>
      </c>
      <c r="Y479" s="35">
        <v>3.6999999999999998E-2</v>
      </c>
      <c r="Z479" s="35">
        <v>4.4999999999999998E-2</v>
      </c>
      <c r="AA479" s="36">
        <v>4.4999999999999998E-2</v>
      </c>
      <c r="AB479" s="36">
        <v>4.9000000000000002E-2</v>
      </c>
      <c r="AC479" s="36">
        <v>4.9000000000000002E-2</v>
      </c>
      <c r="AD479" s="35">
        <v>4.9000000000000002E-2</v>
      </c>
      <c r="AE479" s="35">
        <v>4.9000000000000002E-2</v>
      </c>
    </row>
    <row r="480" spans="1:31" x14ac:dyDescent="0.25">
      <c r="A480" t="s">
        <v>999</v>
      </c>
      <c r="B480" t="s">
        <v>1000</v>
      </c>
      <c r="C480" t="s">
        <v>1001</v>
      </c>
      <c r="D480" s="33">
        <v>6200</v>
      </c>
      <c r="E480" s="34">
        <v>0</v>
      </c>
      <c r="F480" s="35">
        <v>2.5000000000000001E-2</v>
      </c>
      <c r="G480" s="35">
        <v>2.5000000000000001E-2</v>
      </c>
      <c r="H480" s="35">
        <v>2.5000000000000001E-2</v>
      </c>
      <c r="I480" s="35">
        <v>2.5000000000000001E-2</v>
      </c>
      <c r="J480" s="36">
        <v>2.5000000000000001E-2</v>
      </c>
      <c r="K480" s="36">
        <v>2.5000000000000001E-2</v>
      </c>
      <c r="L480" s="36">
        <v>2.5000000000000001E-2</v>
      </c>
      <c r="M480" s="35">
        <v>2.5000000000000001E-2</v>
      </c>
      <c r="N480" s="35">
        <v>2.5000000000000001E-2</v>
      </c>
      <c r="R480" t="s">
        <v>895</v>
      </c>
      <c r="S480" t="s">
        <v>872</v>
      </c>
      <c r="T480" t="s">
        <v>208</v>
      </c>
      <c r="U480" t="s">
        <v>208</v>
      </c>
      <c r="V480" t="s">
        <v>208</v>
      </c>
      <c r="W480" t="s">
        <v>208</v>
      </c>
      <c r="X480" t="s">
        <v>208</v>
      </c>
      <c r="Y480" t="s">
        <v>208</v>
      </c>
      <c r="Z480" t="s">
        <v>208</v>
      </c>
      <c r="AA480" s="7" t="s">
        <v>208</v>
      </c>
      <c r="AB480" s="7" t="s">
        <v>208</v>
      </c>
      <c r="AC480" s="7" t="s">
        <v>208</v>
      </c>
      <c r="AD480" t="s">
        <v>208</v>
      </c>
      <c r="AE480" s="35">
        <v>8.9999999999999993E-3</v>
      </c>
    </row>
    <row r="481" spans="1:31" x14ac:dyDescent="0.25">
      <c r="A481" t="s">
        <v>709</v>
      </c>
      <c r="B481" t="s">
        <v>990</v>
      </c>
      <c r="C481" t="s">
        <v>208</v>
      </c>
      <c r="D481" t="s">
        <v>208</v>
      </c>
      <c r="E481" t="s">
        <v>208</v>
      </c>
      <c r="F481" t="s">
        <v>208</v>
      </c>
      <c r="G481" t="s">
        <v>208</v>
      </c>
      <c r="H481" s="35">
        <v>4.1000000000000002E-2</v>
      </c>
      <c r="I481" s="35">
        <v>4.1000000000000002E-2</v>
      </c>
      <c r="J481" s="36">
        <v>4.1000000000000002E-2</v>
      </c>
      <c r="K481" s="36">
        <v>4.1000000000000002E-2</v>
      </c>
      <c r="L481" s="36">
        <v>4.1000000000000002E-2</v>
      </c>
      <c r="M481" s="35">
        <v>4.1000000000000002E-2</v>
      </c>
      <c r="N481" s="35">
        <v>4.1000000000000002E-2</v>
      </c>
      <c r="R481" t="s">
        <v>606</v>
      </c>
      <c r="S481" t="s">
        <v>591</v>
      </c>
      <c r="T481" t="s">
        <v>607</v>
      </c>
      <c r="U481" s="33">
        <v>2502495</v>
      </c>
      <c r="V481" t="s">
        <v>288</v>
      </c>
      <c r="W481" s="35">
        <v>1.4999999999999999E-2</v>
      </c>
      <c r="X481" t="s">
        <v>208</v>
      </c>
      <c r="Y481" t="s">
        <v>208</v>
      </c>
      <c r="Z481" t="s">
        <v>208</v>
      </c>
      <c r="AA481" s="7" t="s">
        <v>208</v>
      </c>
      <c r="AB481" s="7" t="s">
        <v>208</v>
      </c>
      <c r="AC481" s="7" t="s">
        <v>208</v>
      </c>
      <c r="AD481" t="s">
        <v>208</v>
      </c>
      <c r="AE481" t="s">
        <v>208</v>
      </c>
    </row>
    <row r="482" spans="1:31" s="2" customFormat="1" x14ac:dyDescent="0.25">
      <c r="J482" s="38"/>
      <c r="K482" s="38"/>
      <c r="L482" s="38"/>
      <c r="R482" t="s">
        <v>569</v>
      </c>
      <c r="S482" t="s">
        <v>478</v>
      </c>
      <c r="T482" t="s">
        <v>208</v>
      </c>
      <c r="U482" t="s">
        <v>208</v>
      </c>
      <c r="V482" t="s">
        <v>208</v>
      </c>
      <c r="W482" t="s">
        <v>208</v>
      </c>
      <c r="X482" t="s">
        <v>208</v>
      </c>
      <c r="Y482" t="s">
        <v>208</v>
      </c>
      <c r="Z482" t="s">
        <v>208</v>
      </c>
      <c r="AA482" s="7" t="s">
        <v>208</v>
      </c>
      <c r="AB482" s="7" t="s">
        <v>208</v>
      </c>
      <c r="AC482" s="36">
        <v>1.0999999999999999E-2</v>
      </c>
      <c r="AD482" t="s">
        <v>208</v>
      </c>
      <c r="AE482" t="s">
        <v>208</v>
      </c>
    </row>
    <row r="483" spans="1:31" x14ac:dyDescent="0.25">
      <c r="A483" s="16" t="s">
        <v>1002</v>
      </c>
      <c r="B483" t="s">
        <v>1003</v>
      </c>
      <c r="C483" t="s">
        <v>1004</v>
      </c>
      <c r="D483" s="33">
        <v>1384580</v>
      </c>
      <c r="E483" s="34">
        <v>0</v>
      </c>
      <c r="F483" s="35">
        <v>1.2999999999999999E-2</v>
      </c>
      <c r="G483" s="35">
        <v>1.2999999999999999E-2</v>
      </c>
      <c r="H483" s="35">
        <v>1.2999999999999999E-2</v>
      </c>
      <c r="I483" s="35">
        <v>1.2999999999999999E-2</v>
      </c>
      <c r="J483" s="35">
        <v>1.2999999999999999E-2</v>
      </c>
      <c r="K483" s="36">
        <v>1.2999999999999999E-2</v>
      </c>
      <c r="L483" s="36">
        <v>1.2999999999999999E-2</v>
      </c>
      <c r="M483" s="7" t="s">
        <v>208</v>
      </c>
      <c r="N483" t="s">
        <v>208</v>
      </c>
      <c r="R483" t="s">
        <v>1238</v>
      </c>
      <c r="S483" t="s">
        <v>1021</v>
      </c>
      <c r="T483" t="s">
        <v>208</v>
      </c>
      <c r="U483" t="s">
        <v>208</v>
      </c>
      <c r="V483" t="s">
        <v>208</v>
      </c>
      <c r="W483" t="s">
        <v>208</v>
      </c>
      <c r="X483" t="s">
        <v>208</v>
      </c>
      <c r="Y483" s="35">
        <v>1.0999999999999999E-2</v>
      </c>
      <c r="Z483" s="35">
        <v>1.0999999999999999E-2</v>
      </c>
      <c r="AA483" s="36">
        <v>1.0999999999999999E-2</v>
      </c>
      <c r="AB483" s="7" t="s">
        <v>208</v>
      </c>
      <c r="AC483" s="36">
        <v>1.0999999999999999E-2</v>
      </c>
      <c r="AD483" s="35">
        <v>1.0999999999999999E-2</v>
      </c>
      <c r="AE483" s="35">
        <v>1.0999999999999999E-2</v>
      </c>
    </row>
    <row r="484" spans="1:31" x14ac:dyDescent="0.25">
      <c r="A484" t="s">
        <v>874</v>
      </c>
      <c r="B484" t="s">
        <v>1005</v>
      </c>
      <c r="C484" t="s">
        <v>1006</v>
      </c>
      <c r="D484" s="33">
        <v>2185392</v>
      </c>
      <c r="E484" s="34">
        <v>0</v>
      </c>
      <c r="F484" s="35">
        <v>1.2999999999999999E-2</v>
      </c>
      <c r="G484" s="35">
        <v>1.2999999999999999E-2</v>
      </c>
      <c r="H484" s="35">
        <v>1.2999999999999999E-2</v>
      </c>
      <c r="I484" s="35">
        <v>1.2999999999999999E-2</v>
      </c>
      <c r="J484" s="36">
        <v>1.2999999999999999E-2</v>
      </c>
      <c r="K484" s="36">
        <v>1.2999999999999999E-2</v>
      </c>
      <c r="L484" s="7" t="s">
        <v>208</v>
      </c>
      <c r="M484" t="s">
        <v>208</v>
      </c>
      <c r="N484" t="s">
        <v>208</v>
      </c>
      <c r="R484" t="s">
        <v>1118</v>
      </c>
      <c r="S484" t="s">
        <v>1021</v>
      </c>
      <c r="T484" t="s">
        <v>1119</v>
      </c>
      <c r="U484" s="33">
        <v>155590</v>
      </c>
      <c r="V484" s="34">
        <v>0</v>
      </c>
      <c r="W484" s="35">
        <v>2.8000000000000001E-2</v>
      </c>
      <c r="X484" s="35">
        <v>2.8000000000000001E-2</v>
      </c>
      <c r="Y484" s="35">
        <v>2.8000000000000001E-2</v>
      </c>
      <c r="Z484" s="35">
        <v>2.8000000000000001E-2</v>
      </c>
      <c r="AA484" s="36">
        <v>2.8000000000000001E-2</v>
      </c>
      <c r="AB484" s="36">
        <v>2.8000000000000001E-2</v>
      </c>
      <c r="AC484" s="7" t="s">
        <v>208</v>
      </c>
      <c r="AD484" t="s">
        <v>208</v>
      </c>
      <c r="AE484" t="s">
        <v>208</v>
      </c>
    </row>
    <row r="485" spans="1:31" x14ac:dyDescent="0.25">
      <c r="A485" t="s">
        <v>371</v>
      </c>
      <c r="B485" t="s">
        <v>1007</v>
      </c>
      <c r="C485" t="s">
        <v>1008</v>
      </c>
      <c r="D485" s="33">
        <v>319100</v>
      </c>
      <c r="E485" s="34">
        <v>0</v>
      </c>
      <c r="F485" s="35">
        <v>1.2999999999999999E-2</v>
      </c>
      <c r="G485" s="35">
        <v>1.2999999999999999E-2</v>
      </c>
      <c r="H485" s="35">
        <v>1.2999999999999999E-2</v>
      </c>
      <c r="I485" s="35">
        <v>1.2999999999999999E-2</v>
      </c>
      <c r="J485" s="36">
        <v>1.2999999999999999E-2</v>
      </c>
      <c r="K485" s="36">
        <v>1.2999999999999999E-2</v>
      </c>
      <c r="L485" s="36">
        <v>1.2999999999999999E-2</v>
      </c>
      <c r="M485" s="35">
        <v>1.2999999999999999E-2</v>
      </c>
      <c r="N485" s="35">
        <v>1.2999999999999999E-2</v>
      </c>
      <c r="R485" t="s">
        <v>1047</v>
      </c>
      <c r="S485" t="s">
        <v>1027</v>
      </c>
      <c r="T485" t="s">
        <v>886</v>
      </c>
      <c r="U485" s="33">
        <v>145331</v>
      </c>
      <c r="V485" s="34">
        <v>0</v>
      </c>
      <c r="W485" s="35">
        <v>1.4E-2</v>
      </c>
      <c r="X485" s="35">
        <v>1.4E-2</v>
      </c>
      <c r="Y485" s="35">
        <v>1.4E-2</v>
      </c>
      <c r="Z485" s="35">
        <v>1.4E-2</v>
      </c>
      <c r="AA485" s="36">
        <v>1.4E-2</v>
      </c>
      <c r="AB485" s="36">
        <v>1.4E-2</v>
      </c>
      <c r="AC485" s="7" t="s">
        <v>208</v>
      </c>
      <c r="AD485" t="s">
        <v>208</v>
      </c>
      <c r="AE485" t="s">
        <v>208</v>
      </c>
    </row>
    <row r="486" spans="1:31" x14ac:dyDescent="0.25">
      <c r="A486" t="s">
        <v>974</v>
      </c>
      <c r="B486" t="s">
        <v>1009</v>
      </c>
      <c r="C486" t="s">
        <v>1010</v>
      </c>
      <c r="D486" s="33">
        <v>2985700</v>
      </c>
      <c r="E486" s="34">
        <v>0</v>
      </c>
      <c r="F486" s="35">
        <v>1.2E-2</v>
      </c>
      <c r="G486" s="35">
        <v>1.2E-2</v>
      </c>
      <c r="H486" s="35">
        <v>1.2E-2</v>
      </c>
      <c r="I486" s="35">
        <v>1.2E-2</v>
      </c>
      <c r="J486" s="36">
        <v>1.2E-2</v>
      </c>
      <c r="K486" s="36">
        <v>1.2E-2</v>
      </c>
      <c r="L486" s="36">
        <v>1.2E-2</v>
      </c>
      <c r="M486" s="35">
        <v>1.2E-2</v>
      </c>
      <c r="N486" s="35">
        <v>1.2E-2</v>
      </c>
      <c r="R486" t="s">
        <v>632</v>
      </c>
      <c r="S486" t="s">
        <v>589</v>
      </c>
      <c r="T486" t="s">
        <v>208</v>
      </c>
      <c r="U486" t="s">
        <v>208</v>
      </c>
      <c r="V486" t="s">
        <v>208</v>
      </c>
      <c r="W486" t="s">
        <v>208</v>
      </c>
      <c r="X486" t="s">
        <v>208</v>
      </c>
      <c r="Y486" t="s">
        <v>208</v>
      </c>
      <c r="Z486" t="s">
        <v>208</v>
      </c>
      <c r="AA486" s="7" t="s">
        <v>208</v>
      </c>
      <c r="AB486" s="7" t="s">
        <v>208</v>
      </c>
      <c r="AC486" s="7" t="s">
        <v>208</v>
      </c>
      <c r="AD486" t="s">
        <v>208</v>
      </c>
      <c r="AE486" s="35">
        <v>0.05</v>
      </c>
    </row>
    <row r="487" spans="1:31" x14ac:dyDescent="0.25">
      <c r="A487" t="s">
        <v>1011</v>
      </c>
      <c r="B487" t="s">
        <v>1003</v>
      </c>
      <c r="C487" t="s">
        <v>1012</v>
      </c>
      <c r="D487" s="33">
        <v>1384580</v>
      </c>
      <c r="E487" s="34">
        <v>0</v>
      </c>
      <c r="F487" s="35">
        <v>1.2999999999999999E-2</v>
      </c>
      <c r="G487" s="35">
        <v>1.2999999999999999E-2</v>
      </c>
      <c r="H487" s="35">
        <v>1.2999999999999999E-2</v>
      </c>
      <c r="I487" s="35">
        <v>1.2999999999999999E-2</v>
      </c>
      <c r="J487" s="36">
        <v>1.2999999999999999E-2</v>
      </c>
      <c r="K487" s="36">
        <v>1.2999999999999999E-2</v>
      </c>
      <c r="L487" s="36">
        <v>1.2999999999999999E-2</v>
      </c>
      <c r="M487" t="s">
        <v>208</v>
      </c>
      <c r="N487" t="s">
        <v>208</v>
      </c>
      <c r="R487" t="s">
        <v>632</v>
      </c>
      <c r="S487" t="s">
        <v>1277</v>
      </c>
      <c r="T487" t="s">
        <v>208</v>
      </c>
      <c r="U487" t="s">
        <v>208</v>
      </c>
      <c r="V487" t="s">
        <v>208</v>
      </c>
      <c r="W487" t="s">
        <v>208</v>
      </c>
      <c r="X487" t="s">
        <v>208</v>
      </c>
      <c r="Y487" t="s">
        <v>208</v>
      </c>
      <c r="Z487" s="35">
        <v>2.4E-2</v>
      </c>
      <c r="AA487" s="36">
        <v>2.1999999999999999E-2</v>
      </c>
      <c r="AB487" s="7" t="s">
        <v>208</v>
      </c>
      <c r="AC487" s="7" t="s">
        <v>208</v>
      </c>
      <c r="AD487" t="s">
        <v>208</v>
      </c>
      <c r="AE487" t="s">
        <v>208</v>
      </c>
    </row>
    <row r="488" spans="1:31" x14ac:dyDescent="0.25">
      <c r="A488" t="s">
        <v>674</v>
      </c>
      <c r="B488" t="s">
        <v>1009</v>
      </c>
      <c r="C488" t="s">
        <v>1013</v>
      </c>
      <c r="D488" s="33">
        <v>663300</v>
      </c>
      <c r="E488" s="35">
        <v>-3.0000000000000001E-3</v>
      </c>
      <c r="F488" s="35">
        <v>2.7E-2</v>
      </c>
      <c r="G488" s="35">
        <v>0.03</v>
      </c>
      <c r="H488" s="35">
        <v>0.03</v>
      </c>
      <c r="I488" s="35">
        <v>0.03</v>
      </c>
      <c r="J488" s="36">
        <v>0.03</v>
      </c>
      <c r="K488" s="36">
        <v>0.03</v>
      </c>
      <c r="L488" s="36">
        <v>0.03</v>
      </c>
      <c r="M488" t="s">
        <v>208</v>
      </c>
      <c r="N488" t="s">
        <v>208</v>
      </c>
      <c r="R488" s="16" t="s">
        <v>588</v>
      </c>
      <c r="S488" t="s">
        <v>589</v>
      </c>
      <c r="T488" t="s">
        <v>590</v>
      </c>
      <c r="U488" s="33">
        <v>1700000</v>
      </c>
      <c r="V488" s="35">
        <v>-2E-3</v>
      </c>
      <c r="W488" s="35">
        <v>1.7999999999999999E-2</v>
      </c>
      <c r="X488" s="35">
        <v>0.02</v>
      </c>
      <c r="Y488" s="35">
        <v>0.02</v>
      </c>
      <c r="Z488" s="35">
        <v>0.02</v>
      </c>
      <c r="AA488" s="35">
        <v>0.02</v>
      </c>
      <c r="AB488" s="36">
        <v>0.02</v>
      </c>
      <c r="AC488" s="36">
        <v>0.02</v>
      </c>
      <c r="AD488" s="36">
        <v>0.02</v>
      </c>
      <c r="AE488" s="35">
        <v>0.02</v>
      </c>
    </row>
    <row r="489" spans="1:31" x14ac:dyDescent="0.25">
      <c r="A489" t="s">
        <v>1014</v>
      </c>
      <c r="B489" t="s">
        <v>1015</v>
      </c>
      <c r="C489" t="s">
        <v>1016</v>
      </c>
      <c r="D489" s="33">
        <v>460000</v>
      </c>
      <c r="E489" s="34">
        <v>0</v>
      </c>
      <c r="F489" s="35">
        <v>1.6E-2</v>
      </c>
      <c r="G489" s="35">
        <v>1.6E-2</v>
      </c>
      <c r="H489" s="35">
        <v>1.6E-2</v>
      </c>
      <c r="I489" s="35">
        <v>1.6E-2</v>
      </c>
      <c r="J489" s="36">
        <v>1.6E-2</v>
      </c>
      <c r="K489" s="36">
        <v>1.6E-2</v>
      </c>
      <c r="L489" s="36">
        <v>1.2999999999999999E-2</v>
      </c>
      <c r="M489" s="35">
        <v>1.2999999999999999E-2</v>
      </c>
      <c r="N489" s="35">
        <v>1.2999999999999999E-2</v>
      </c>
      <c r="R489" t="s">
        <v>1396</v>
      </c>
      <c r="S489" t="s">
        <v>1295</v>
      </c>
      <c r="T489" t="s">
        <v>208</v>
      </c>
      <c r="U489" t="s">
        <v>208</v>
      </c>
      <c r="V489" t="s">
        <v>208</v>
      </c>
      <c r="W489" t="s">
        <v>208</v>
      </c>
      <c r="X489" t="s">
        <v>208</v>
      </c>
      <c r="Y489" t="s">
        <v>208</v>
      </c>
      <c r="Z489" t="s">
        <v>208</v>
      </c>
      <c r="AA489" s="7" t="s">
        <v>208</v>
      </c>
      <c r="AB489" s="7" t="s">
        <v>208</v>
      </c>
      <c r="AC489" s="7" t="s">
        <v>208</v>
      </c>
      <c r="AD489" t="s">
        <v>208</v>
      </c>
      <c r="AE489" s="35">
        <v>2.3E-2</v>
      </c>
    </row>
    <row r="490" spans="1:31" x14ac:dyDescent="0.25">
      <c r="A490" t="s">
        <v>1017</v>
      </c>
      <c r="B490" t="s">
        <v>1009</v>
      </c>
      <c r="C490" t="s">
        <v>1018</v>
      </c>
      <c r="D490" s="33">
        <v>230053</v>
      </c>
      <c r="E490" s="34">
        <v>0</v>
      </c>
      <c r="F490" s="35">
        <v>2.1000000000000001E-2</v>
      </c>
      <c r="G490" s="35">
        <v>2.1000000000000001E-2</v>
      </c>
      <c r="H490" s="35">
        <v>2.1000000000000001E-2</v>
      </c>
      <c r="I490" s="35">
        <v>2.1000000000000001E-2</v>
      </c>
      <c r="J490" s="36">
        <v>2.1000000000000001E-2</v>
      </c>
      <c r="K490" s="7" t="s">
        <v>208</v>
      </c>
      <c r="L490" s="7" t="s">
        <v>208</v>
      </c>
      <c r="M490" s="35">
        <v>2.1000000000000001E-2</v>
      </c>
      <c r="N490" s="35">
        <v>2.1000000000000001E-2</v>
      </c>
      <c r="R490" t="s">
        <v>423</v>
      </c>
      <c r="S490" t="s">
        <v>424</v>
      </c>
      <c r="T490" t="s">
        <v>425</v>
      </c>
      <c r="U490" s="33">
        <v>525000</v>
      </c>
      <c r="V490" s="35">
        <v>1E-3</v>
      </c>
      <c r="W490" s="35">
        <v>1.7000000000000001E-2</v>
      </c>
      <c r="X490" s="35">
        <v>1.6E-2</v>
      </c>
      <c r="Y490" s="35">
        <v>1.4E-2</v>
      </c>
      <c r="Z490" s="35">
        <v>1.4E-2</v>
      </c>
      <c r="AA490" s="36">
        <v>1.0999999999999999E-2</v>
      </c>
      <c r="AB490" s="7" t="s">
        <v>208</v>
      </c>
      <c r="AC490" s="7" t="s">
        <v>208</v>
      </c>
      <c r="AD490" t="s">
        <v>208</v>
      </c>
      <c r="AE490" t="s">
        <v>208</v>
      </c>
    </row>
    <row r="491" spans="1:31" x14ac:dyDescent="0.25">
      <c r="A491" t="s">
        <v>1019</v>
      </c>
      <c r="B491" t="s">
        <v>1009</v>
      </c>
      <c r="C491" t="s">
        <v>208</v>
      </c>
      <c r="D491" t="s">
        <v>208</v>
      </c>
      <c r="E491" t="s">
        <v>208</v>
      </c>
      <c r="F491" t="s">
        <v>208</v>
      </c>
      <c r="G491" t="s">
        <v>208</v>
      </c>
      <c r="H491" t="s">
        <v>208</v>
      </c>
      <c r="I491" t="s">
        <v>208</v>
      </c>
      <c r="J491" s="7" t="s">
        <v>208</v>
      </c>
      <c r="K491" s="7" t="s">
        <v>208</v>
      </c>
      <c r="L491" s="36">
        <v>2.1999999999999999E-2</v>
      </c>
      <c r="M491" s="35">
        <v>2.1999999999999999E-2</v>
      </c>
      <c r="N491" t="s">
        <v>208</v>
      </c>
      <c r="R491" t="s">
        <v>423</v>
      </c>
      <c r="S491" t="s">
        <v>668</v>
      </c>
      <c r="T491" t="s">
        <v>208</v>
      </c>
      <c r="U491" t="s">
        <v>208</v>
      </c>
      <c r="V491" t="s">
        <v>255</v>
      </c>
      <c r="W491" t="s">
        <v>208</v>
      </c>
      <c r="X491" s="35">
        <v>1.2999999999999999E-2</v>
      </c>
      <c r="Y491" s="35">
        <v>1.6E-2</v>
      </c>
      <c r="Z491" t="s">
        <v>208</v>
      </c>
      <c r="AA491" s="36">
        <v>1.6E-2</v>
      </c>
      <c r="AB491" s="36">
        <v>1.6E-2</v>
      </c>
      <c r="AC491" s="7" t="s">
        <v>208</v>
      </c>
      <c r="AD491" t="s">
        <v>208</v>
      </c>
      <c r="AE491" t="s">
        <v>208</v>
      </c>
    </row>
    <row r="492" spans="1:31" x14ac:dyDescent="0.25">
      <c r="A492" t="s">
        <v>683</v>
      </c>
      <c r="B492" t="s">
        <v>1009</v>
      </c>
      <c r="C492" t="s">
        <v>208</v>
      </c>
      <c r="D492" t="s">
        <v>208</v>
      </c>
      <c r="E492" t="s">
        <v>208</v>
      </c>
      <c r="F492" t="s">
        <v>208</v>
      </c>
      <c r="G492" t="s">
        <v>208</v>
      </c>
      <c r="H492" t="s">
        <v>208</v>
      </c>
      <c r="I492" s="35">
        <v>1.2999999999999999E-2</v>
      </c>
      <c r="J492" s="7" t="s">
        <v>208</v>
      </c>
      <c r="K492" s="7" t="s">
        <v>208</v>
      </c>
      <c r="L492" s="7" t="s">
        <v>208</v>
      </c>
      <c r="M492" s="35">
        <v>1.2999999999999999E-2</v>
      </c>
      <c r="N492" s="35">
        <v>1.2999999999999999E-2</v>
      </c>
      <c r="R492" t="s">
        <v>423</v>
      </c>
      <c r="S492" t="s">
        <v>898</v>
      </c>
      <c r="T492" t="s">
        <v>902</v>
      </c>
      <c r="U492" s="33">
        <v>637710</v>
      </c>
      <c r="V492" s="34">
        <v>0</v>
      </c>
      <c r="W492" s="35">
        <v>0.02</v>
      </c>
      <c r="X492" s="35">
        <v>0.02</v>
      </c>
      <c r="Y492" t="s">
        <v>208</v>
      </c>
      <c r="Z492" s="35">
        <v>2.9000000000000001E-2</v>
      </c>
      <c r="AA492" s="36">
        <v>3.1E-2</v>
      </c>
      <c r="AB492" s="36">
        <v>3.4000000000000002E-2</v>
      </c>
      <c r="AC492" s="36">
        <v>3.4000000000000002E-2</v>
      </c>
      <c r="AD492" s="35">
        <v>3.4000000000000002E-2</v>
      </c>
      <c r="AE492" t="s">
        <v>208</v>
      </c>
    </row>
    <row r="493" spans="1:31" s="2" customFormat="1" x14ac:dyDescent="0.25">
      <c r="J493" s="38"/>
      <c r="K493" s="38"/>
      <c r="L493" s="38"/>
      <c r="R493" t="s">
        <v>423</v>
      </c>
      <c r="S493" t="s">
        <v>958</v>
      </c>
      <c r="T493" t="s">
        <v>962</v>
      </c>
      <c r="U493" s="33">
        <v>334771</v>
      </c>
      <c r="V493" s="35">
        <v>0</v>
      </c>
      <c r="W493" s="35">
        <v>1.0999999999999999E-2</v>
      </c>
      <c r="X493" s="35">
        <v>1.0999999999999999E-2</v>
      </c>
      <c r="Y493" t="s">
        <v>208</v>
      </c>
      <c r="Z493" s="35">
        <v>1.0999999999999999E-2</v>
      </c>
      <c r="AA493" s="36">
        <v>1.4E-2</v>
      </c>
      <c r="AB493" s="36">
        <v>2.1000000000000001E-2</v>
      </c>
      <c r="AC493" s="36">
        <v>2.4E-2</v>
      </c>
      <c r="AD493" s="35">
        <v>2.9000000000000001E-2</v>
      </c>
      <c r="AE493" s="35">
        <v>2.9000000000000001E-2</v>
      </c>
    </row>
    <row r="494" spans="1:31" x14ac:dyDescent="0.25">
      <c r="A494" t="s">
        <v>1020</v>
      </c>
      <c r="B494" t="s">
        <v>1021</v>
      </c>
      <c r="C494" t="s">
        <v>1008</v>
      </c>
      <c r="D494" s="33">
        <v>1351258</v>
      </c>
      <c r="E494" s="35">
        <v>-2E-3</v>
      </c>
      <c r="F494" s="35">
        <v>5.2999999999999999E-2</v>
      </c>
      <c r="G494" s="35">
        <v>5.5E-2</v>
      </c>
      <c r="H494" s="35">
        <v>5.5E-2</v>
      </c>
      <c r="I494" s="35">
        <v>5.6000000000000001E-2</v>
      </c>
      <c r="J494" s="36">
        <v>5.6000000000000001E-2</v>
      </c>
      <c r="K494" s="36">
        <v>5.6000000000000001E-2</v>
      </c>
      <c r="L494" s="7" t="s">
        <v>208</v>
      </c>
      <c r="M494" t="s">
        <v>208</v>
      </c>
      <c r="N494" t="s">
        <v>208</v>
      </c>
      <c r="R494" t="s">
        <v>1038</v>
      </c>
      <c r="S494" t="s">
        <v>1021</v>
      </c>
      <c r="T494" t="s">
        <v>1037</v>
      </c>
      <c r="U494" s="33">
        <v>130000</v>
      </c>
      <c r="V494" s="35">
        <v>0</v>
      </c>
      <c r="W494" s="35">
        <v>2.1999999999999999E-2</v>
      </c>
      <c r="X494" s="35">
        <v>2.3E-2</v>
      </c>
      <c r="Y494" s="35">
        <v>2.3E-2</v>
      </c>
      <c r="Z494" s="35">
        <v>2.4E-2</v>
      </c>
      <c r="AA494" s="36">
        <v>2.5999999999999999E-2</v>
      </c>
      <c r="AB494" s="36">
        <v>2.5999999999999999E-2</v>
      </c>
      <c r="AC494" s="7" t="s">
        <v>208</v>
      </c>
      <c r="AD494" t="s">
        <v>208</v>
      </c>
      <c r="AE494" t="s">
        <v>208</v>
      </c>
    </row>
    <row r="495" spans="1:31" x14ac:dyDescent="0.25">
      <c r="A495" t="s">
        <v>1022</v>
      </c>
      <c r="B495" t="s">
        <v>1021</v>
      </c>
      <c r="C495" t="s">
        <v>1023</v>
      </c>
      <c r="D495" s="33">
        <v>1363741</v>
      </c>
      <c r="E495" s="35">
        <v>0</v>
      </c>
      <c r="F495" s="35">
        <v>3.9E-2</v>
      </c>
      <c r="G495" s="35">
        <v>3.9E-2</v>
      </c>
      <c r="H495" s="35">
        <v>3.9E-2</v>
      </c>
      <c r="I495" s="35">
        <v>4.2000000000000003E-2</v>
      </c>
      <c r="J495" s="36">
        <v>4.4999999999999998E-2</v>
      </c>
      <c r="K495" s="36">
        <v>4.4999999999999998E-2</v>
      </c>
      <c r="L495" s="7" t="s">
        <v>208</v>
      </c>
      <c r="M495" t="s">
        <v>208</v>
      </c>
      <c r="N495" t="s">
        <v>208</v>
      </c>
      <c r="R495" t="s">
        <v>1151</v>
      </c>
      <c r="S495" t="s">
        <v>1021</v>
      </c>
      <c r="T495" t="s">
        <v>1152</v>
      </c>
      <c r="U495" s="33">
        <v>74000</v>
      </c>
      <c r="V495" s="35">
        <v>0</v>
      </c>
      <c r="W495" s="35">
        <v>1.2999999999999999E-2</v>
      </c>
      <c r="X495" s="35">
        <v>1.2999999999999999E-2</v>
      </c>
      <c r="Y495" s="35">
        <v>1.2999999999999999E-2</v>
      </c>
      <c r="Z495" s="35">
        <v>1.2999999999999999E-2</v>
      </c>
      <c r="AA495" s="36">
        <v>1.2999999999999999E-2</v>
      </c>
      <c r="AB495" s="36">
        <v>1.2999999999999999E-2</v>
      </c>
      <c r="AC495" s="36">
        <v>1.2E-2</v>
      </c>
      <c r="AD495" s="35">
        <v>1.2E-2</v>
      </c>
      <c r="AE495" s="35">
        <v>1.2E-2</v>
      </c>
    </row>
    <row r="496" spans="1:31" x14ac:dyDescent="0.25">
      <c r="A496" t="s">
        <v>1024</v>
      </c>
      <c r="B496" t="s">
        <v>1021</v>
      </c>
      <c r="C496" t="s">
        <v>1025</v>
      </c>
      <c r="D496" s="33">
        <v>1620988</v>
      </c>
      <c r="E496" s="35">
        <v>0</v>
      </c>
      <c r="F496" s="35">
        <v>0.10100000000000001</v>
      </c>
      <c r="G496" s="35">
        <v>0.10100000000000001</v>
      </c>
      <c r="H496" s="35">
        <v>0.10100000000000001</v>
      </c>
      <c r="I496" s="35">
        <v>0.10199999999999999</v>
      </c>
      <c r="J496" s="36">
        <v>0.10199999999999999</v>
      </c>
      <c r="K496" s="36">
        <v>0.10199999999999999</v>
      </c>
      <c r="L496" s="7" t="s">
        <v>208</v>
      </c>
      <c r="M496" t="s">
        <v>208</v>
      </c>
      <c r="N496" t="s">
        <v>208</v>
      </c>
      <c r="R496" t="s">
        <v>1386</v>
      </c>
      <c r="S496" t="s">
        <v>1295</v>
      </c>
      <c r="T496" t="s">
        <v>1385</v>
      </c>
      <c r="U496" s="33">
        <v>650000</v>
      </c>
      <c r="V496" s="34">
        <v>0</v>
      </c>
      <c r="W496" s="35">
        <v>1.4E-2</v>
      </c>
      <c r="X496" s="35">
        <v>1.4E-2</v>
      </c>
      <c r="Y496" s="35">
        <v>1.4E-2</v>
      </c>
      <c r="Z496" s="35">
        <v>1.4E-2</v>
      </c>
      <c r="AA496" s="36">
        <v>1.4E-2</v>
      </c>
      <c r="AB496" s="36">
        <v>1.4E-2</v>
      </c>
      <c r="AC496" s="36">
        <v>1.4E-2</v>
      </c>
      <c r="AD496" s="35">
        <v>1.4E-2</v>
      </c>
      <c r="AE496" t="s">
        <v>208</v>
      </c>
    </row>
    <row r="497" spans="1:31" x14ac:dyDescent="0.25">
      <c r="A497" t="s">
        <v>1026</v>
      </c>
      <c r="B497" t="s">
        <v>1027</v>
      </c>
      <c r="C497" t="s">
        <v>684</v>
      </c>
      <c r="D497" s="33">
        <v>601600</v>
      </c>
      <c r="E497" t="s">
        <v>288</v>
      </c>
      <c r="F497" s="35">
        <v>2.5000000000000001E-2</v>
      </c>
      <c r="G497" t="s">
        <v>208</v>
      </c>
      <c r="H497" t="s">
        <v>208</v>
      </c>
      <c r="I497" t="s">
        <v>208</v>
      </c>
      <c r="J497" s="7" t="s">
        <v>208</v>
      </c>
      <c r="K497" s="7" t="s">
        <v>208</v>
      </c>
      <c r="L497" s="7" t="s">
        <v>208</v>
      </c>
      <c r="M497" t="s">
        <v>208</v>
      </c>
      <c r="N497" t="s">
        <v>208</v>
      </c>
      <c r="R497" t="s">
        <v>1364</v>
      </c>
      <c r="S497" t="s">
        <v>1295</v>
      </c>
      <c r="T497" t="s">
        <v>1365</v>
      </c>
      <c r="U497" s="33">
        <v>47869</v>
      </c>
      <c r="V497" s="34">
        <v>0</v>
      </c>
      <c r="W497" s="35">
        <v>1.2999999999999999E-2</v>
      </c>
      <c r="X497" s="35">
        <v>1.2999999999999999E-2</v>
      </c>
      <c r="Y497" s="35">
        <v>1.2999999999999999E-2</v>
      </c>
      <c r="Z497" s="35">
        <v>1.2999999999999999E-2</v>
      </c>
      <c r="AA497" s="36">
        <v>1.2999999999999999E-2</v>
      </c>
      <c r="AB497" s="36">
        <v>1.2999999999999999E-2</v>
      </c>
      <c r="AC497" s="36">
        <v>1.2999999999999999E-2</v>
      </c>
      <c r="AD497" s="35">
        <v>1.2999999999999999E-2</v>
      </c>
      <c r="AE497" s="35">
        <v>1.2999999999999999E-2</v>
      </c>
    </row>
    <row r="498" spans="1:31" x14ac:dyDescent="0.25">
      <c r="A498" t="s">
        <v>1028</v>
      </c>
      <c r="B498" t="s">
        <v>1027</v>
      </c>
      <c r="C498" t="s">
        <v>554</v>
      </c>
      <c r="D498" s="33">
        <v>371100</v>
      </c>
      <c r="E498" s="34">
        <v>0</v>
      </c>
      <c r="F498" s="35">
        <v>1.4999999999999999E-2</v>
      </c>
      <c r="G498" s="35">
        <v>1.4999999999999999E-2</v>
      </c>
      <c r="H498" s="35">
        <v>1.4999999999999999E-2</v>
      </c>
      <c r="I498" s="35">
        <v>1.9E-2</v>
      </c>
      <c r="J498" s="36">
        <v>1.9E-2</v>
      </c>
      <c r="K498" s="36">
        <v>1.9E-2</v>
      </c>
      <c r="L498" s="7" t="s">
        <v>208</v>
      </c>
      <c r="M498" t="s">
        <v>208</v>
      </c>
      <c r="N498" t="s">
        <v>208</v>
      </c>
      <c r="R498" t="s">
        <v>335</v>
      </c>
      <c r="S498" t="s">
        <v>336</v>
      </c>
      <c r="T498" t="s">
        <v>337</v>
      </c>
      <c r="U498" s="33">
        <v>2500000</v>
      </c>
      <c r="V498" s="35">
        <v>-1E-3</v>
      </c>
      <c r="W498" s="35">
        <v>1.4E-2</v>
      </c>
      <c r="X498" s="35">
        <v>1.4999999999999999E-2</v>
      </c>
      <c r="Y498" s="35">
        <v>1.4999999999999999E-2</v>
      </c>
      <c r="Z498" s="35">
        <v>1.4999999999999999E-2</v>
      </c>
      <c r="AA498" s="36">
        <v>1.4999999999999999E-2</v>
      </c>
      <c r="AB498" s="36">
        <v>1.4E-2</v>
      </c>
      <c r="AC498" s="36">
        <v>1.4999999999999999E-2</v>
      </c>
      <c r="AD498" s="35">
        <v>1.4999999999999999E-2</v>
      </c>
      <c r="AE498" s="35">
        <v>1.4999999999999999E-2</v>
      </c>
    </row>
    <row r="499" spans="1:31" x14ac:dyDescent="0.25">
      <c r="A499" t="s">
        <v>1029</v>
      </c>
      <c r="B499" t="s">
        <v>1021</v>
      </c>
      <c r="C499" t="s">
        <v>1030</v>
      </c>
      <c r="D499" s="33">
        <v>336723</v>
      </c>
      <c r="E499" s="34">
        <v>0</v>
      </c>
      <c r="F499" s="35">
        <v>5.3999999999999999E-2</v>
      </c>
      <c r="G499" s="35">
        <v>5.3999999999999999E-2</v>
      </c>
      <c r="H499" s="35">
        <v>5.3999999999999999E-2</v>
      </c>
      <c r="I499" s="35">
        <v>5.3999999999999999E-2</v>
      </c>
      <c r="J499" s="36">
        <v>5.3999999999999999E-2</v>
      </c>
      <c r="K499" s="36">
        <v>5.2999999999999999E-2</v>
      </c>
      <c r="L499" s="7" t="s">
        <v>208</v>
      </c>
      <c r="M499" t="s">
        <v>208</v>
      </c>
      <c r="N499" t="s">
        <v>208</v>
      </c>
      <c r="R499" t="s">
        <v>348</v>
      </c>
      <c r="S499" t="s">
        <v>349</v>
      </c>
      <c r="T499" t="s">
        <v>350</v>
      </c>
      <c r="U499" s="33">
        <v>312500</v>
      </c>
      <c r="V499" s="35">
        <v>-2E-3</v>
      </c>
      <c r="W499" s="35">
        <v>1.2999999999999999E-2</v>
      </c>
      <c r="X499" s="35">
        <v>1.4999999999999999E-2</v>
      </c>
      <c r="Y499" s="35">
        <v>1.4999999999999999E-2</v>
      </c>
      <c r="Z499" s="35">
        <v>1.4999999999999999E-2</v>
      </c>
      <c r="AA499" s="36">
        <v>1.4999999999999999E-2</v>
      </c>
      <c r="AB499" s="36">
        <v>1.4999999999999999E-2</v>
      </c>
      <c r="AC499" s="36">
        <v>1.4999999999999999E-2</v>
      </c>
      <c r="AD499" s="35">
        <v>1.4999999999999999E-2</v>
      </c>
      <c r="AE499" t="s">
        <v>208</v>
      </c>
    </row>
    <row r="500" spans="1:31" x14ac:dyDescent="0.25">
      <c r="A500" t="s">
        <v>529</v>
      </c>
      <c r="B500" t="s">
        <v>1021</v>
      </c>
      <c r="C500" t="s">
        <v>1031</v>
      </c>
      <c r="D500" s="33">
        <v>295900</v>
      </c>
      <c r="E500" s="34">
        <v>0</v>
      </c>
      <c r="F500" s="35">
        <v>1.0999999999999999E-2</v>
      </c>
      <c r="G500" s="35">
        <v>1.0999999999999999E-2</v>
      </c>
      <c r="H500" s="35">
        <v>1.0999999999999999E-2</v>
      </c>
      <c r="I500" s="35">
        <v>1.0999999999999999E-2</v>
      </c>
      <c r="J500" s="36">
        <v>1.0999999999999999E-2</v>
      </c>
      <c r="K500" s="36">
        <v>1.0999999999999999E-2</v>
      </c>
      <c r="L500" s="36">
        <v>1.0999999999999999E-2</v>
      </c>
      <c r="M500" s="35">
        <v>1.0999999999999999E-2</v>
      </c>
      <c r="N500" s="35">
        <v>1.0999999999999999E-2</v>
      </c>
      <c r="R500" t="s">
        <v>1421</v>
      </c>
      <c r="S500" t="s">
        <v>1422</v>
      </c>
      <c r="T500" t="s">
        <v>1065</v>
      </c>
      <c r="U500" s="33">
        <v>500000</v>
      </c>
      <c r="V500" s="35">
        <v>-2E-3</v>
      </c>
      <c r="W500" s="35">
        <v>1.7000000000000001E-2</v>
      </c>
      <c r="X500" s="35">
        <v>1.7999999999999999E-2</v>
      </c>
      <c r="Y500" s="35">
        <v>1.7999999999999999E-2</v>
      </c>
      <c r="Z500" s="35">
        <v>1.6E-2</v>
      </c>
      <c r="AA500" s="36">
        <v>1.6E-2</v>
      </c>
      <c r="AB500" s="36">
        <v>1.7000000000000001E-2</v>
      </c>
      <c r="AC500" s="36">
        <v>1.7000000000000001E-2</v>
      </c>
      <c r="AD500" s="35">
        <v>1.7000000000000001E-2</v>
      </c>
      <c r="AE500" s="35">
        <v>1.2999999999999999E-2</v>
      </c>
    </row>
    <row r="501" spans="1:31" x14ac:dyDescent="0.25">
      <c r="A501" t="s">
        <v>1032</v>
      </c>
      <c r="B501" t="s">
        <v>1021</v>
      </c>
      <c r="C501" t="s">
        <v>1016</v>
      </c>
      <c r="D501" s="33">
        <v>238300</v>
      </c>
      <c r="E501" t="s">
        <v>288</v>
      </c>
      <c r="F501" s="35">
        <v>2.1999999999999999E-2</v>
      </c>
      <c r="G501" t="s">
        <v>208</v>
      </c>
      <c r="H501" t="s">
        <v>208</v>
      </c>
      <c r="I501" t="s">
        <v>208</v>
      </c>
      <c r="J501" s="7" t="s">
        <v>208</v>
      </c>
      <c r="K501" s="7" t="s">
        <v>208</v>
      </c>
      <c r="L501" s="7" t="s">
        <v>208</v>
      </c>
      <c r="M501" t="s">
        <v>208</v>
      </c>
      <c r="N501" t="s">
        <v>208</v>
      </c>
      <c r="R501" t="s">
        <v>752</v>
      </c>
      <c r="S501" t="s">
        <v>725</v>
      </c>
      <c r="T501" t="s">
        <v>753</v>
      </c>
      <c r="U501" s="33">
        <v>326100</v>
      </c>
      <c r="V501" t="s">
        <v>208</v>
      </c>
      <c r="W501" t="s">
        <v>208</v>
      </c>
      <c r="X501" t="s">
        <v>208</v>
      </c>
      <c r="Y501" t="s">
        <v>208</v>
      </c>
      <c r="Z501" s="35">
        <v>2.7E-2</v>
      </c>
      <c r="AA501" s="36">
        <v>2.7E-2</v>
      </c>
      <c r="AB501" s="36">
        <v>2.7E-2</v>
      </c>
      <c r="AC501" s="36">
        <v>2.7E-2</v>
      </c>
      <c r="AD501" s="35">
        <v>2.7E-2</v>
      </c>
      <c r="AE501" s="35">
        <v>2.7E-2</v>
      </c>
    </row>
    <row r="502" spans="1:31" x14ac:dyDescent="0.25">
      <c r="A502" t="s">
        <v>1033</v>
      </c>
      <c r="B502" t="s">
        <v>1027</v>
      </c>
      <c r="C502" t="s">
        <v>804</v>
      </c>
      <c r="D502" s="33">
        <v>525920</v>
      </c>
      <c r="E502" s="34">
        <v>0</v>
      </c>
      <c r="F502" s="35">
        <v>5.0999999999999997E-2</v>
      </c>
      <c r="G502" s="35">
        <v>5.0999999999999997E-2</v>
      </c>
      <c r="H502" s="35">
        <v>5.0999999999999997E-2</v>
      </c>
      <c r="I502" s="35">
        <v>5.0999999999999997E-2</v>
      </c>
      <c r="J502" s="36">
        <v>5.0999999999999997E-2</v>
      </c>
      <c r="K502" s="36">
        <v>0.05</v>
      </c>
      <c r="L502" s="7" t="s">
        <v>208</v>
      </c>
      <c r="M502" t="s">
        <v>208</v>
      </c>
      <c r="N502" t="s">
        <v>208</v>
      </c>
      <c r="R502" t="s">
        <v>803</v>
      </c>
      <c r="S502" t="s">
        <v>795</v>
      </c>
      <c r="T502" t="s">
        <v>804</v>
      </c>
      <c r="U502" s="33">
        <v>290363</v>
      </c>
      <c r="V502" s="34">
        <v>0</v>
      </c>
      <c r="W502" s="35">
        <v>2.7E-2</v>
      </c>
      <c r="X502" s="35">
        <v>2.7E-2</v>
      </c>
      <c r="Y502" s="35">
        <v>1.9E-2</v>
      </c>
      <c r="Z502" s="35">
        <v>1.2E-2</v>
      </c>
      <c r="AA502" s="7" t="s">
        <v>208</v>
      </c>
      <c r="AB502" s="7" t="s">
        <v>208</v>
      </c>
      <c r="AC502" s="7" t="s">
        <v>208</v>
      </c>
      <c r="AD502" t="s">
        <v>208</v>
      </c>
      <c r="AE502" t="s">
        <v>208</v>
      </c>
    </row>
    <row r="503" spans="1:31" x14ac:dyDescent="0.25">
      <c r="A503" t="s">
        <v>1034</v>
      </c>
      <c r="B503" t="s">
        <v>1021</v>
      </c>
      <c r="C503" t="s">
        <v>804</v>
      </c>
      <c r="D503" s="33">
        <v>424120</v>
      </c>
      <c r="E503" s="35">
        <v>0</v>
      </c>
      <c r="F503" s="35">
        <v>5.1999999999999998E-2</v>
      </c>
      <c r="G503" s="35">
        <v>5.1999999999999998E-2</v>
      </c>
      <c r="H503" s="35">
        <v>5.1999999999999998E-2</v>
      </c>
      <c r="I503" s="35">
        <v>5.1999999999999998E-2</v>
      </c>
      <c r="J503" s="36">
        <v>5.1999999999999998E-2</v>
      </c>
      <c r="K503" s="36">
        <v>5.1999999999999998E-2</v>
      </c>
      <c r="L503" s="7" t="s">
        <v>208</v>
      </c>
      <c r="M503" t="s">
        <v>208</v>
      </c>
      <c r="N503" t="s">
        <v>208</v>
      </c>
      <c r="R503" t="s">
        <v>1069</v>
      </c>
      <c r="S503" t="s">
        <v>1021</v>
      </c>
      <c r="T503" t="s">
        <v>678</v>
      </c>
      <c r="U503" s="33">
        <v>188890</v>
      </c>
      <c r="V503" s="34">
        <v>0</v>
      </c>
      <c r="W503" s="35">
        <v>1.7000000000000001E-2</v>
      </c>
      <c r="X503" s="35">
        <v>1.7000000000000001E-2</v>
      </c>
      <c r="Y503" s="35">
        <v>1.7000000000000001E-2</v>
      </c>
      <c r="Z503" s="35">
        <v>1.7000000000000001E-2</v>
      </c>
      <c r="AA503" s="36">
        <v>1.7000000000000001E-2</v>
      </c>
      <c r="AB503" s="36">
        <v>1.7000000000000001E-2</v>
      </c>
      <c r="AC503" s="7" t="s">
        <v>208</v>
      </c>
      <c r="AD503" t="s">
        <v>208</v>
      </c>
      <c r="AE503" t="s">
        <v>208</v>
      </c>
    </row>
    <row r="504" spans="1:31" x14ac:dyDescent="0.25">
      <c r="A504" t="s">
        <v>1035</v>
      </c>
      <c r="B504" t="s">
        <v>1021</v>
      </c>
      <c r="C504" t="s">
        <v>699</v>
      </c>
      <c r="D504" s="33">
        <v>741370</v>
      </c>
      <c r="E504" s="34">
        <v>0</v>
      </c>
      <c r="F504" s="35">
        <v>8.3000000000000004E-2</v>
      </c>
      <c r="G504" s="35">
        <v>8.3000000000000004E-2</v>
      </c>
      <c r="H504" s="35">
        <v>8.3000000000000004E-2</v>
      </c>
      <c r="I504" s="35">
        <v>8.3000000000000004E-2</v>
      </c>
      <c r="J504" s="36">
        <v>8.3000000000000004E-2</v>
      </c>
      <c r="K504" s="36">
        <v>8.3000000000000004E-2</v>
      </c>
      <c r="L504" s="7" t="s">
        <v>208</v>
      </c>
      <c r="M504" t="s">
        <v>208</v>
      </c>
      <c r="N504" t="s">
        <v>208</v>
      </c>
      <c r="R504" t="s">
        <v>1159</v>
      </c>
      <c r="S504" t="s">
        <v>1021</v>
      </c>
      <c r="T504" t="s">
        <v>1158</v>
      </c>
      <c r="U504" s="33">
        <v>363412</v>
      </c>
      <c r="V504" s="34">
        <v>0</v>
      </c>
      <c r="W504" s="35">
        <v>1.4E-2</v>
      </c>
      <c r="X504" s="35">
        <v>1.4E-2</v>
      </c>
      <c r="Y504" s="35">
        <v>1.4E-2</v>
      </c>
      <c r="Z504" s="35">
        <v>1.4E-2</v>
      </c>
      <c r="AA504" s="36">
        <v>1.4E-2</v>
      </c>
      <c r="AB504" s="36">
        <v>1.0999999999999999E-2</v>
      </c>
      <c r="AC504" s="36">
        <v>1.0999999999999999E-2</v>
      </c>
      <c r="AD504" s="35">
        <v>1.0999999999999999E-2</v>
      </c>
      <c r="AE504" s="35">
        <v>1.0999999999999999E-2</v>
      </c>
    </row>
    <row r="505" spans="1:31" x14ac:dyDescent="0.25">
      <c r="A505" t="s">
        <v>1036</v>
      </c>
      <c r="B505" t="s">
        <v>1027</v>
      </c>
      <c r="C505" t="s">
        <v>1037</v>
      </c>
      <c r="D505" s="33">
        <v>349340</v>
      </c>
      <c r="E505" s="34">
        <v>0</v>
      </c>
      <c r="F505" s="35">
        <v>4.9000000000000002E-2</v>
      </c>
      <c r="G505" s="35">
        <v>4.9000000000000002E-2</v>
      </c>
      <c r="H505" s="35">
        <v>4.9000000000000002E-2</v>
      </c>
      <c r="I505" s="35">
        <v>4.9000000000000002E-2</v>
      </c>
      <c r="J505" s="36">
        <v>4.9000000000000002E-2</v>
      </c>
      <c r="K505" s="36">
        <v>4.9000000000000002E-2</v>
      </c>
      <c r="L505" s="7" t="s">
        <v>208</v>
      </c>
      <c r="M505" t="s">
        <v>208</v>
      </c>
      <c r="N505" t="s">
        <v>208</v>
      </c>
      <c r="R505" t="s">
        <v>682</v>
      </c>
      <c r="S505" t="s">
        <v>659</v>
      </c>
      <c r="T505" t="s">
        <v>208</v>
      </c>
      <c r="U505" t="s">
        <v>208</v>
      </c>
      <c r="V505" t="s">
        <v>255</v>
      </c>
      <c r="W505" t="s">
        <v>208</v>
      </c>
      <c r="X505" s="35">
        <v>1.4999999999999999E-2</v>
      </c>
      <c r="Y505" s="35">
        <v>1.4999999999999999E-2</v>
      </c>
      <c r="Z505" s="35">
        <v>1.4999999999999999E-2</v>
      </c>
      <c r="AA505" s="36">
        <v>1.4999999999999999E-2</v>
      </c>
      <c r="AB505" s="36">
        <v>1.4999999999999999E-2</v>
      </c>
      <c r="AC505" s="36">
        <v>1.4999999999999999E-2</v>
      </c>
      <c r="AD505" s="35">
        <v>1.4999999999999999E-2</v>
      </c>
      <c r="AE505" s="35">
        <v>1.4999999999999999E-2</v>
      </c>
    </row>
    <row r="506" spans="1:31" x14ac:dyDescent="0.25">
      <c r="A506" t="s">
        <v>1038</v>
      </c>
      <c r="B506" t="s">
        <v>1021</v>
      </c>
      <c r="C506" t="s">
        <v>1037</v>
      </c>
      <c r="D506" s="33">
        <v>130000</v>
      </c>
      <c r="E506" s="35">
        <v>0</v>
      </c>
      <c r="F506" s="35">
        <v>2.1999999999999999E-2</v>
      </c>
      <c r="G506" s="35">
        <v>2.3E-2</v>
      </c>
      <c r="H506" s="35">
        <v>2.3E-2</v>
      </c>
      <c r="I506" s="35">
        <v>2.4E-2</v>
      </c>
      <c r="J506" s="36">
        <v>2.5999999999999999E-2</v>
      </c>
      <c r="K506" s="36">
        <v>2.5999999999999999E-2</v>
      </c>
      <c r="L506" s="7" t="s">
        <v>208</v>
      </c>
      <c r="M506" t="s">
        <v>208</v>
      </c>
      <c r="N506" t="s">
        <v>208</v>
      </c>
      <c r="R506" t="s">
        <v>1222</v>
      </c>
      <c r="S506" t="s">
        <v>1021</v>
      </c>
      <c r="T506" t="s">
        <v>1223</v>
      </c>
      <c r="U506" s="33">
        <v>41000</v>
      </c>
      <c r="V506" s="34">
        <v>0</v>
      </c>
      <c r="W506" s="35">
        <v>1.4E-2</v>
      </c>
      <c r="X506" s="35">
        <v>1.4E-2</v>
      </c>
      <c r="Y506" s="35">
        <v>1.4E-2</v>
      </c>
      <c r="Z506" s="35">
        <v>1.4E-2</v>
      </c>
      <c r="AA506" s="36">
        <v>1.4E-2</v>
      </c>
      <c r="AB506" s="36">
        <v>1.4E-2</v>
      </c>
      <c r="AC506" s="7" t="s">
        <v>208</v>
      </c>
      <c r="AD506" t="s">
        <v>208</v>
      </c>
      <c r="AE506" t="s">
        <v>208</v>
      </c>
    </row>
    <row r="507" spans="1:31" x14ac:dyDescent="0.25">
      <c r="A507" t="s">
        <v>1039</v>
      </c>
      <c r="B507" t="s">
        <v>1040</v>
      </c>
      <c r="C507" t="s">
        <v>1041</v>
      </c>
      <c r="D507" s="33">
        <v>276630</v>
      </c>
      <c r="E507" s="34">
        <v>0</v>
      </c>
      <c r="F507" s="35">
        <v>3.9E-2</v>
      </c>
      <c r="G507" s="35">
        <v>3.9E-2</v>
      </c>
      <c r="H507" s="35">
        <v>3.9E-2</v>
      </c>
      <c r="I507" s="35">
        <v>3.9E-2</v>
      </c>
      <c r="J507" s="36">
        <v>3.9E-2</v>
      </c>
      <c r="K507" s="36">
        <v>3.9E-2</v>
      </c>
      <c r="L507" s="7" t="s">
        <v>208</v>
      </c>
      <c r="M507" t="s">
        <v>208</v>
      </c>
      <c r="N507" t="s">
        <v>208</v>
      </c>
      <c r="R507" t="s">
        <v>1193</v>
      </c>
      <c r="S507" t="s">
        <v>1027</v>
      </c>
      <c r="T507" t="s">
        <v>1194</v>
      </c>
      <c r="U507" s="33">
        <v>273490</v>
      </c>
      <c r="V507" s="34">
        <v>0</v>
      </c>
      <c r="W507" s="35">
        <v>4.2000000000000003E-2</v>
      </c>
      <c r="X507" s="35">
        <v>4.2000000000000003E-2</v>
      </c>
      <c r="Y507" s="35">
        <v>4.2000000000000003E-2</v>
      </c>
      <c r="Z507" s="35">
        <v>4.2000000000000003E-2</v>
      </c>
      <c r="AA507" s="36">
        <v>4.2000000000000003E-2</v>
      </c>
      <c r="AB507" s="36">
        <v>4.2000000000000003E-2</v>
      </c>
      <c r="AC507" s="7" t="s">
        <v>208</v>
      </c>
      <c r="AD507" t="s">
        <v>208</v>
      </c>
      <c r="AE507" t="s">
        <v>208</v>
      </c>
    </row>
    <row r="508" spans="1:31" x14ac:dyDescent="0.25">
      <c r="A508" t="s">
        <v>1042</v>
      </c>
      <c r="B508" t="s">
        <v>1021</v>
      </c>
      <c r="C508" t="s">
        <v>1043</v>
      </c>
      <c r="D508" s="33">
        <v>383450</v>
      </c>
      <c r="E508" s="34">
        <v>0</v>
      </c>
      <c r="F508" s="35">
        <v>2.1999999999999999E-2</v>
      </c>
      <c r="G508" s="35">
        <v>2.1999999999999999E-2</v>
      </c>
      <c r="H508" s="35">
        <v>2.1999999999999999E-2</v>
      </c>
      <c r="I508" s="35">
        <v>2.1999999999999999E-2</v>
      </c>
      <c r="J508" s="36">
        <v>2.1999999999999999E-2</v>
      </c>
      <c r="K508" s="36">
        <v>2.1999999999999999E-2</v>
      </c>
      <c r="L508" s="7" t="s">
        <v>208</v>
      </c>
      <c r="M508" t="s">
        <v>208</v>
      </c>
      <c r="N508" t="s">
        <v>208</v>
      </c>
      <c r="R508" t="s">
        <v>245</v>
      </c>
      <c r="S508" t="s">
        <v>246</v>
      </c>
      <c r="T508" t="s">
        <v>247</v>
      </c>
      <c r="U508" s="33">
        <v>1925000</v>
      </c>
      <c r="V508" s="34">
        <v>0</v>
      </c>
      <c r="W508" s="35">
        <v>1.2999999999999999E-2</v>
      </c>
      <c r="X508" s="35">
        <v>1.2999999999999999E-2</v>
      </c>
      <c r="Y508" s="35">
        <v>1.2999999999999999E-2</v>
      </c>
      <c r="Z508" s="35">
        <v>1.2999999999999999E-2</v>
      </c>
      <c r="AA508" s="36">
        <v>1.2999999999999999E-2</v>
      </c>
      <c r="AB508" s="7" t="s">
        <v>208</v>
      </c>
      <c r="AC508" s="7" t="s">
        <v>208</v>
      </c>
      <c r="AD508" t="s">
        <v>208</v>
      </c>
      <c r="AE508" t="s">
        <v>208</v>
      </c>
    </row>
    <row r="509" spans="1:31" x14ac:dyDescent="0.25">
      <c r="A509" t="s">
        <v>1044</v>
      </c>
      <c r="B509" t="s">
        <v>1045</v>
      </c>
      <c r="C509" t="s">
        <v>757</v>
      </c>
      <c r="D509" s="33">
        <v>248790</v>
      </c>
      <c r="E509" s="34">
        <v>0</v>
      </c>
      <c r="F509" s="35">
        <v>1.4999999999999999E-2</v>
      </c>
      <c r="G509" s="35">
        <v>1.4999999999999999E-2</v>
      </c>
      <c r="H509" s="35">
        <v>1.4999999999999999E-2</v>
      </c>
      <c r="I509" s="35">
        <v>1.4999999999999999E-2</v>
      </c>
      <c r="J509" s="36">
        <v>1.4999999999999999E-2</v>
      </c>
      <c r="K509" s="36">
        <v>1.4999999999999999E-2</v>
      </c>
      <c r="L509" s="7" t="s">
        <v>208</v>
      </c>
      <c r="M509" t="s">
        <v>208</v>
      </c>
      <c r="N509" t="s">
        <v>208</v>
      </c>
      <c r="R509" t="s">
        <v>245</v>
      </c>
      <c r="S509" t="s">
        <v>267</v>
      </c>
      <c r="T509" t="s">
        <v>342</v>
      </c>
      <c r="U509" s="33">
        <v>3150000</v>
      </c>
      <c r="V509" s="34">
        <v>0</v>
      </c>
      <c r="W509" s="35">
        <v>2.1000000000000001E-2</v>
      </c>
      <c r="X509" s="35">
        <v>2.1000000000000001E-2</v>
      </c>
      <c r="Y509" s="35">
        <v>2.1000000000000001E-2</v>
      </c>
      <c r="Z509" s="35">
        <v>2.1000000000000001E-2</v>
      </c>
      <c r="AA509" s="36">
        <v>2.1000000000000001E-2</v>
      </c>
      <c r="AB509" s="36">
        <v>2.1000000000000001E-2</v>
      </c>
      <c r="AC509" s="36">
        <v>2.1000000000000001E-2</v>
      </c>
      <c r="AD509" s="35">
        <v>2.1000000000000001E-2</v>
      </c>
      <c r="AE509" s="35">
        <v>2.1000000000000001E-2</v>
      </c>
    </row>
    <row r="510" spans="1:31" x14ac:dyDescent="0.25">
      <c r="A510" t="s">
        <v>1046</v>
      </c>
      <c r="B510" t="s">
        <v>1027</v>
      </c>
      <c r="C510" t="s">
        <v>886</v>
      </c>
      <c r="D510" s="33">
        <v>348960</v>
      </c>
      <c r="E510" s="34">
        <v>0</v>
      </c>
      <c r="F510" s="35">
        <v>3.1E-2</v>
      </c>
      <c r="G510" s="35">
        <v>3.1E-2</v>
      </c>
      <c r="H510" s="35">
        <v>3.1E-2</v>
      </c>
      <c r="I510" s="35">
        <v>3.1E-2</v>
      </c>
      <c r="J510" s="36">
        <v>3.1E-2</v>
      </c>
      <c r="K510" s="36">
        <v>3.1E-2</v>
      </c>
      <c r="L510" s="7" t="s">
        <v>208</v>
      </c>
      <c r="M510" t="s">
        <v>208</v>
      </c>
      <c r="N510" t="s">
        <v>208</v>
      </c>
      <c r="R510" t="s">
        <v>379</v>
      </c>
      <c r="S510" t="s">
        <v>362</v>
      </c>
      <c r="T510" t="s">
        <v>380</v>
      </c>
      <c r="U510" s="33">
        <v>1586510</v>
      </c>
      <c r="V510" s="34">
        <v>0</v>
      </c>
      <c r="W510" s="35">
        <v>1.0999999999999999E-2</v>
      </c>
      <c r="X510" s="35">
        <v>1.0999999999999999E-2</v>
      </c>
      <c r="Y510" s="35">
        <v>1.0999999999999999E-2</v>
      </c>
      <c r="Z510" s="35">
        <v>1.0999999999999999E-2</v>
      </c>
      <c r="AA510" s="7" t="s">
        <v>208</v>
      </c>
      <c r="AB510" s="7" t="s">
        <v>208</v>
      </c>
      <c r="AC510" s="7" t="s">
        <v>208</v>
      </c>
      <c r="AD510" t="s">
        <v>208</v>
      </c>
      <c r="AE510" t="s">
        <v>208</v>
      </c>
    </row>
    <row r="511" spans="1:31" x14ac:dyDescent="0.25">
      <c r="A511" t="s">
        <v>1047</v>
      </c>
      <c r="B511" t="s">
        <v>1027</v>
      </c>
      <c r="C511" t="s">
        <v>886</v>
      </c>
      <c r="D511" s="33">
        <v>145331</v>
      </c>
      <c r="E511" s="34">
        <v>0</v>
      </c>
      <c r="F511" s="35">
        <v>1.4E-2</v>
      </c>
      <c r="G511" s="35">
        <v>1.4E-2</v>
      </c>
      <c r="H511" s="35">
        <v>1.4E-2</v>
      </c>
      <c r="I511" s="35">
        <v>1.4E-2</v>
      </c>
      <c r="J511" s="36">
        <v>1.4E-2</v>
      </c>
      <c r="K511" s="36">
        <v>1.4E-2</v>
      </c>
      <c r="L511" s="7" t="s">
        <v>208</v>
      </c>
      <c r="M511" t="s">
        <v>208</v>
      </c>
      <c r="N511" t="s">
        <v>208</v>
      </c>
      <c r="R511" t="s">
        <v>469</v>
      </c>
      <c r="S511" t="s">
        <v>470</v>
      </c>
      <c r="T511" t="s">
        <v>471</v>
      </c>
      <c r="U511" s="33">
        <v>1400083</v>
      </c>
      <c r="V511" s="34">
        <v>0</v>
      </c>
      <c r="W511" s="35">
        <v>1.0999999999999999E-2</v>
      </c>
      <c r="X511" s="35">
        <v>1.0999999999999999E-2</v>
      </c>
      <c r="Y511" t="s">
        <v>208</v>
      </c>
      <c r="Z511" t="s">
        <v>208</v>
      </c>
      <c r="AA511" s="7" t="s">
        <v>208</v>
      </c>
      <c r="AB511" s="7" t="s">
        <v>208</v>
      </c>
      <c r="AC511" s="7" t="s">
        <v>208</v>
      </c>
      <c r="AD511" t="s">
        <v>208</v>
      </c>
      <c r="AE511" t="s">
        <v>208</v>
      </c>
    </row>
    <row r="512" spans="1:31" x14ac:dyDescent="0.25">
      <c r="A512" t="s">
        <v>1048</v>
      </c>
      <c r="B512" t="s">
        <v>1045</v>
      </c>
      <c r="C512" t="s">
        <v>886</v>
      </c>
      <c r="D512" s="33">
        <v>712760</v>
      </c>
      <c r="E512" t="s">
        <v>288</v>
      </c>
      <c r="F512" s="35">
        <v>5.7000000000000002E-2</v>
      </c>
      <c r="G512" t="s">
        <v>208</v>
      </c>
      <c r="H512" s="35">
        <v>5.7000000000000002E-2</v>
      </c>
      <c r="I512" s="35">
        <v>5.7000000000000002E-2</v>
      </c>
      <c r="J512" s="36">
        <v>5.7000000000000002E-2</v>
      </c>
      <c r="K512" s="36">
        <v>5.7000000000000002E-2</v>
      </c>
      <c r="L512" s="7" t="s">
        <v>208</v>
      </c>
      <c r="M512" t="s">
        <v>208</v>
      </c>
      <c r="N512" t="s">
        <v>208</v>
      </c>
      <c r="R512" t="s">
        <v>469</v>
      </c>
      <c r="S512" t="s">
        <v>470</v>
      </c>
      <c r="T512" t="s">
        <v>471</v>
      </c>
      <c r="U512" s="33">
        <v>1400083</v>
      </c>
      <c r="V512" s="34">
        <v>0</v>
      </c>
      <c r="W512" s="35">
        <v>1.0999999999999999E-2</v>
      </c>
      <c r="X512" s="35">
        <v>1.0999999999999999E-2</v>
      </c>
      <c r="Y512" t="s">
        <v>208</v>
      </c>
      <c r="Z512" t="s">
        <v>208</v>
      </c>
      <c r="AA512" s="7" t="s">
        <v>208</v>
      </c>
      <c r="AB512" s="7" t="s">
        <v>208</v>
      </c>
      <c r="AC512" s="7" t="s">
        <v>208</v>
      </c>
      <c r="AD512" t="s">
        <v>208</v>
      </c>
      <c r="AE512" t="s">
        <v>208</v>
      </c>
    </row>
    <row r="513" spans="1:31" x14ac:dyDescent="0.25">
      <c r="A513" t="s">
        <v>1049</v>
      </c>
      <c r="B513" t="s">
        <v>1021</v>
      </c>
      <c r="C513" t="s">
        <v>1050</v>
      </c>
      <c r="D513" s="33">
        <v>182770</v>
      </c>
      <c r="E513" s="35">
        <v>0</v>
      </c>
      <c r="F513" s="35">
        <v>1.6E-2</v>
      </c>
      <c r="G513" s="35">
        <v>1.6E-2</v>
      </c>
      <c r="H513" s="35">
        <v>1.6E-2</v>
      </c>
      <c r="I513" t="s">
        <v>208</v>
      </c>
      <c r="J513" s="7" t="s">
        <v>208</v>
      </c>
      <c r="K513" s="36">
        <v>1.7999999999999999E-2</v>
      </c>
      <c r="L513" s="7" t="s">
        <v>208</v>
      </c>
      <c r="M513" t="s">
        <v>208</v>
      </c>
      <c r="N513" t="s">
        <v>208</v>
      </c>
      <c r="R513" t="s">
        <v>469</v>
      </c>
      <c r="S513" t="s">
        <v>1253</v>
      </c>
      <c r="T513" t="s">
        <v>208</v>
      </c>
      <c r="U513" t="s">
        <v>208</v>
      </c>
      <c r="V513" t="s">
        <v>208</v>
      </c>
      <c r="W513" t="s">
        <v>208</v>
      </c>
      <c r="X513" t="s">
        <v>208</v>
      </c>
      <c r="Y513" t="s">
        <v>208</v>
      </c>
      <c r="Z513" t="s">
        <v>208</v>
      </c>
      <c r="AA513" s="7" t="s">
        <v>208</v>
      </c>
      <c r="AB513" s="7" t="s">
        <v>208</v>
      </c>
      <c r="AC513" s="7" t="s">
        <v>208</v>
      </c>
      <c r="AD513" s="35">
        <v>1.0999999999999999E-2</v>
      </c>
      <c r="AE513" s="35">
        <v>1.4E-2</v>
      </c>
    </row>
    <row r="514" spans="1:31" x14ac:dyDescent="0.25">
      <c r="A514" t="s">
        <v>1051</v>
      </c>
      <c r="B514" t="s">
        <v>1021</v>
      </c>
      <c r="C514" t="s">
        <v>1050</v>
      </c>
      <c r="D514" s="33">
        <v>564914</v>
      </c>
      <c r="E514" s="34">
        <v>0</v>
      </c>
      <c r="F514" s="35">
        <v>3.3000000000000002E-2</v>
      </c>
      <c r="G514" s="35">
        <v>3.3000000000000002E-2</v>
      </c>
      <c r="H514" s="35">
        <v>3.3000000000000002E-2</v>
      </c>
      <c r="I514" s="35">
        <v>3.3000000000000002E-2</v>
      </c>
      <c r="J514" s="36">
        <v>3.3000000000000002E-2</v>
      </c>
      <c r="K514" s="36">
        <v>3.3000000000000002E-2</v>
      </c>
      <c r="L514" s="7" t="s">
        <v>208</v>
      </c>
      <c r="M514" t="s">
        <v>208</v>
      </c>
      <c r="N514" t="s">
        <v>208</v>
      </c>
      <c r="R514" s="16" t="s">
        <v>643</v>
      </c>
      <c r="S514" t="s">
        <v>644</v>
      </c>
      <c r="T514" t="s">
        <v>645</v>
      </c>
      <c r="U514" s="33">
        <v>29343458</v>
      </c>
      <c r="V514" s="34">
        <v>0</v>
      </c>
      <c r="W514" s="35">
        <v>8.6999999999999994E-2</v>
      </c>
      <c r="X514" s="35">
        <v>8.6999999999999994E-2</v>
      </c>
      <c r="Y514" s="35">
        <v>8.6999999999999994E-2</v>
      </c>
      <c r="Z514" s="35">
        <v>8.2000000000000003E-2</v>
      </c>
      <c r="AA514" s="35">
        <v>8.2000000000000003E-2</v>
      </c>
      <c r="AB514" s="36">
        <v>8.2000000000000003E-2</v>
      </c>
      <c r="AC514" s="36">
        <v>9.8000000000000004E-2</v>
      </c>
      <c r="AD514" s="36">
        <v>9.8000000000000004E-2</v>
      </c>
      <c r="AE514" s="35">
        <v>9.8000000000000004E-2</v>
      </c>
    </row>
    <row r="515" spans="1:31" x14ac:dyDescent="0.25">
      <c r="A515" t="s">
        <v>1052</v>
      </c>
      <c r="B515" t="s">
        <v>1021</v>
      </c>
      <c r="C515" t="s">
        <v>759</v>
      </c>
      <c r="D515" s="33">
        <v>96550</v>
      </c>
      <c r="E515" s="34">
        <v>0</v>
      </c>
      <c r="F515" s="35">
        <v>1.0999999999999999E-2</v>
      </c>
      <c r="G515" s="35">
        <v>1.0999999999999999E-2</v>
      </c>
      <c r="H515" s="35">
        <v>1.0999999999999999E-2</v>
      </c>
      <c r="I515" s="35">
        <v>1.0999999999999999E-2</v>
      </c>
      <c r="J515" s="36">
        <v>1.0999999999999999E-2</v>
      </c>
      <c r="K515" s="36">
        <v>1.0999999999999999E-2</v>
      </c>
      <c r="L515" s="36">
        <v>1.0999999999999999E-2</v>
      </c>
      <c r="M515" s="35">
        <v>1.0999999999999999E-2</v>
      </c>
      <c r="N515" s="35">
        <v>1.0999999999999999E-2</v>
      </c>
      <c r="R515" s="16" t="s">
        <v>643</v>
      </c>
      <c r="S515" t="s">
        <v>1253</v>
      </c>
      <c r="T515" t="s">
        <v>1254</v>
      </c>
      <c r="U515" s="33">
        <v>4401925</v>
      </c>
      <c r="V515" s="35">
        <v>-3.0000000000000001E-3</v>
      </c>
      <c r="W515" s="35">
        <v>1.2999999999999999E-2</v>
      </c>
      <c r="X515" s="35">
        <v>1.6E-2</v>
      </c>
      <c r="Y515" s="35">
        <v>1.7000000000000001E-2</v>
      </c>
      <c r="Z515" s="35">
        <v>1.4E-2</v>
      </c>
      <c r="AA515" s="35">
        <v>1.4999999999999999E-2</v>
      </c>
      <c r="AB515" s="36">
        <v>1.7999999999999999E-2</v>
      </c>
      <c r="AC515" s="36">
        <v>1.7999999999999999E-2</v>
      </c>
      <c r="AD515" s="36">
        <v>1.9E-2</v>
      </c>
      <c r="AE515" s="35">
        <v>2.1999999999999999E-2</v>
      </c>
    </row>
    <row r="516" spans="1:31" x14ac:dyDescent="0.25">
      <c r="A516" t="s">
        <v>1053</v>
      </c>
      <c r="B516" t="s">
        <v>1021</v>
      </c>
      <c r="C516" t="s">
        <v>562</v>
      </c>
      <c r="D516" s="33">
        <v>587804</v>
      </c>
      <c r="E516" s="35">
        <v>0</v>
      </c>
      <c r="F516" s="35">
        <v>5.2999999999999999E-2</v>
      </c>
      <c r="G516" s="35">
        <v>5.2999999999999999E-2</v>
      </c>
      <c r="H516" s="35">
        <v>5.2999999999999999E-2</v>
      </c>
      <c r="I516" s="35">
        <v>5.2999999999999999E-2</v>
      </c>
      <c r="J516" s="36">
        <v>5.2999999999999999E-2</v>
      </c>
      <c r="K516" s="36">
        <v>5.2999999999999999E-2</v>
      </c>
      <c r="L516" s="7" t="s">
        <v>208</v>
      </c>
      <c r="M516" t="s">
        <v>208</v>
      </c>
      <c r="N516" t="s">
        <v>208</v>
      </c>
      <c r="R516" t="s">
        <v>1227</v>
      </c>
      <c r="S516" t="s">
        <v>1027</v>
      </c>
      <c r="T516" t="s">
        <v>1226</v>
      </c>
      <c r="U516" s="33">
        <v>140273</v>
      </c>
      <c r="V516" s="35">
        <v>-1E-3</v>
      </c>
      <c r="W516" s="35">
        <v>1.0999999999999999E-2</v>
      </c>
      <c r="X516" s="35">
        <v>1.2E-2</v>
      </c>
      <c r="Y516" s="35">
        <v>1.2E-2</v>
      </c>
      <c r="Z516" s="35">
        <v>1.2E-2</v>
      </c>
      <c r="AA516" s="36">
        <v>1.2E-2</v>
      </c>
      <c r="AB516" s="36">
        <v>1.2E-2</v>
      </c>
      <c r="AC516" s="7" t="s">
        <v>208</v>
      </c>
      <c r="AD516" t="s">
        <v>208</v>
      </c>
      <c r="AE516" t="s">
        <v>208</v>
      </c>
    </row>
    <row r="517" spans="1:31" x14ac:dyDescent="0.25">
      <c r="A517" t="s">
        <v>1054</v>
      </c>
      <c r="B517" t="s">
        <v>1021</v>
      </c>
      <c r="C517" t="s">
        <v>562</v>
      </c>
      <c r="D517" s="33">
        <v>1171940</v>
      </c>
      <c r="E517" s="35">
        <v>-2E-3</v>
      </c>
      <c r="F517" s="35">
        <v>2.1999999999999999E-2</v>
      </c>
      <c r="G517" s="35">
        <v>2.5000000000000001E-2</v>
      </c>
      <c r="H517" s="35">
        <v>2.4E-2</v>
      </c>
      <c r="I517" s="35">
        <v>2.4E-2</v>
      </c>
      <c r="J517" s="36">
        <v>2.4E-2</v>
      </c>
      <c r="K517" s="36">
        <v>2.4E-2</v>
      </c>
      <c r="L517" s="7" t="s">
        <v>208</v>
      </c>
      <c r="M517" t="s">
        <v>208</v>
      </c>
      <c r="N517" t="s">
        <v>208</v>
      </c>
      <c r="R517" t="s">
        <v>1169</v>
      </c>
      <c r="S517" t="s">
        <v>1021</v>
      </c>
      <c r="T517" t="s">
        <v>1170</v>
      </c>
      <c r="U517" s="33">
        <v>88540</v>
      </c>
      <c r="V517" s="34">
        <v>0</v>
      </c>
      <c r="W517" s="35">
        <v>1.9E-2</v>
      </c>
      <c r="X517" s="35">
        <v>1.9E-2</v>
      </c>
      <c r="Y517" s="35">
        <v>1.9E-2</v>
      </c>
      <c r="Z517" s="35">
        <v>1.9E-2</v>
      </c>
      <c r="AA517" s="36">
        <v>1.9E-2</v>
      </c>
      <c r="AB517" s="36">
        <v>1.9E-2</v>
      </c>
      <c r="AC517" s="36">
        <v>1.9E-2</v>
      </c>
      <c r="AD517" s="35">
        <v>1.9E-2</v>
      </c>
      <c r="AE517" s="35">
        <v>1.9E-2</v>
      </c>
    </row>
    <row r="518" spans="1:31" x14ac:dyDescent="0.25">
      <c r="A518" t="s">
        <v>1055</v>
      </c>
      <c r="B518" t="s">
        <v>1021</v>
      </c>
      <c r="C518" t="s">
        <v>1056</v>
      </c>
      <c r="D518" s="33">
        <v>253690</v>
      </c>
      <c r="E518" s="34">
        <v>0</v>
      </c>
      <c r="F518" s="35">
        <v>2.7E-2</v>
      </c>
      <c r="G518" s="35">
        <v>2.7E-2</v>
      </c>
      <c r="H518" s="35">
        <v>2.7E-2</v>
      </c>
      <c r="I518" s="35">
        <v>2.7E-2</v>
      </c>
      <c r="J518" s="36">
        <v>2.8000000000000001E-2</v>
      </c>
      <c r="K518" s="36">
        <v>2.8000000000000001E-2</v>
      </c>
      <c r="L518" s="7" t="s">
        <v>208</v>
      </c>
      <c r="M518" t="s">
        <v>208</v>
      </c>
      <c r="N518" t="s">
        <v>208</v>
      </c>
      <c r="R518" t="s">
        <v>1187</v>
      </c>
      <c r="S518" t="s">
        <v>1021</v>
      </c>
      <c r="T518" t="s">
        <v>1188</v>
      </c>
      <c r="U518" s="33">
        <v>93080</v>
      </c>
      <c r="V518" s="34">
        <v>0</v>
      </c>
      <c r="W518" s="35">
        <v>2.1000000000000001E-2</v>
      </c>
      <c r="X518" s="35">
        <v>2.1000000000000001E-2</v>
      </c>
      <c r="Y518" s="35">
        <v>2.1000000000000001E-2</v>
      </c>
      <c r="Z518" s="35">
        <v>2.1000000000000001E-2</v>
      </c>
      <c r="AA518" s="36">
        <v>2.1000000000000001E-2</v>
      </c>
      <c r="AB518" s="36">
        <v>2.1000000000000001E-2</v>
      </c>
      <c r="AC518" s="7" t="s">
        <v>208</v>
      </c>
      <c r="AD518" t="s">
        <v>208</v>
      </c>
      <c r="AE518" t="s">
        <v>208</v>
      </c>
    </row>
    <row r="519" spans="1:31" x14ac:dyDescent="0.25">
      <c r="A519" t="s">
        <v>1057</v>
      </c>
      <c r="B519" t="s">
        <v>1027</v>
      </c>
      <c r="C519" t="s">
        <v>1056</v>
      </c>
      <c r="D519" s="33">
        <v>916890</v>
      </c>
      <c r="E519" s="34">
        <v>0</v>
      </c>
      <c r="F519" s="35">
        <v>0.01</v>
      </c>
      <c r="G519" s="35">
        <v>0.01</v>
      </c>
      <c r="H519" s="35">
        <v>0.01</v>
      </c>
      <c r="I519" s="35">
        <v>1.0999999999999999E-2</v>
      </c>
      <c r="J519" s="36">
        <v>1.0999999999999999E-2</v>
      </c>
      <c r="K519" s="36">
        <v>1.0999999999999999E-2</v>
      </c>
      <c r="L519" s="7" t="s">
        <v>208</v>
      </c>
      <c r="M519" t="s">
        <v>208</v>
      </c>
      <c r="N519" t="s">
        <v>208</v>
      </c>
      <c r="R519" t="s">
        <v>459</v>
      </c>
      <c r="S519" t="s">
        <v>455</v>
      </c>
      <c r="T519" t="s">
        <v>460</v>
      </c>
      <c r="U519" s="33">
        <v>987939</v>
      </c>
      <c r="V519" t="s">
        <v>288</v>
      </c>
      <c r="W519" s="35">
        <v>8.7999999999999995E-2</v>
      </c>
      <c r="X519" t="s">
        <v>208</v>
      </c>
      <c r="Y519" s="35">
        <v>8.7999999999999995E-2</v>
      </c>
      <c r="Z519" t="s">
        <v>208</v>
      </c>
      <c r="AA519" s="36">
        <v>8.6999999999999994E-2</v>
      </c>
      <c r="AB519" s="7" t="s">
        <v>208</v>
      </c>
      <c r="AC519" s="36">
        <v>8.5999999999999993E-2</v>
      </c>
      <c r="AD519" t="s">
        <v>208</v>
      </c>
      <c r="AE519" s="35">
        <v>8.3000000000000004E-2</v>
      </c>
    </row>
    <row r="520" spans="1:31" x14ac:dyDescent="0.25">
      <c r="A520" t="s">
        <v>1058</v>
      </c>
      <c r="B520" t="s">
        <v>1027</v>
      </c>
      <c r="C520" t="s">
        <v>761</v>
      </c>
      <c r="D520" s="33">
        <v>105000</v>
      </c>
      <c r="E520" s="34">
        <v>0</v>
      </c>
      <c r="F520" s="35">
        <v>3.4000000000000002E-2</v>
      </c>
      <c r="G520" s="35">
        <v>3.4000000000000002E-2</v>
      </c>
      <c r="H520" s="35">
        <v>3.4000000000000002E-2</v>
      </c>
      <c r="I520" s="35">
        <v>3.7999999999999999E-2</v>
      </c>
      <c r="J520" s="7" t="s">
        <v>208</v>
      </c>
      <c r="K520" s="36">
        <v>0.04</v>
      </c>
      <c r="L520" s="7" t="s">
        <v>208</v>
      </c>
      <c r="M520" t="s">
        <v>208</v>
      </c>
      <c r="N520" t="s">
        <v>208</v>
      </c>
      <c r="R520" t="s">
        <v>284</v>
      </c>
      <c r="S520" t="s">
        <v>261</v>
      </c>
      <c r="T520" t="s">
        <v>285</v>
      </c>
      <c r="U520" s="33">
        <v>19305820</v>
      </c>
      <c r="V520" s="34">
        <v>0</v>
      </c>
      <c r="W520" s="35">
        <v>9.9000000000000005E-2</v>
      </c>
      <c r="X520" s="35">
        <v>9.9000000000000005E-2</v>
      </c>
      <c r="Y520" s="35">
        <v>0.10299999999999999</v>
      </c>
      <c r="Z520" s="35">
        <v>0.10299999999999999</v>
      </c>
      <c r="AA520" s="36">
        <v>9.9000000000000005E-2</v>
      </c>
      <c r="AB520" s="36">
        <v>9.8000000000000004E-2</v>
      </c>
      <c r="AC520" s="36">
        <v>9.8000000000000004E-2</v>
      </c>
      <c r="AD520" s="35">
        <v>9.2999999999999999E-2</v>
      </c>
      <c r="AE520" s="35">
        <v>9.2999999999999999E-2</v>
      </c>
    </row>
    <row r="521" spans="1:31" x14ac:dyDescent="0.25">
      <c r="A521" t="s">
        <v>1059</v>
      </c>
      <c r="B521" t="s">
        <v>1021</v>
      </c>
      <c r="C521" t="s">
        <v>761</v>
      </c>
      <c r="D521" s="33">
        <v>157120</v>
      </c>
      <c r="E521" s="34">
        <v>0</v>
      </c>
      <c r="F521" s="35">
        <v>1.0999999999999999E-2</v>
      </c>
      <c r="G521" s="35">
        <v>1.0999999999999999E-2</v>
      </c>
      <c r="H521" t="s">
        <v>208</v>
      </c>
      <c r="I521" s="35">
        <v>1.0999999999999999E-2</v>
      </c>
      <c r="J521" s="36">
        <v>1.0999999999999999E-2</v>
      </c>
      <c r="K521" s="7" t="s">
        <v>208</v>
      </c>
      <c r="L521" s="7" t="s">
        <v>208</v>
      </c>
      <c r="M521" t="s">
        <v>208</v>
      </c>
      <c r="N521" t="s">
        <v>208</v>
      </c>
      <c r="R521" t="s">
        <v>1252</v>
      </c>
      <c r="S521" t="s">
        <v>1045</v>
      </c>
      <c r="T521" t="s">
        <v>208</v>
      </c>
      <c r="U521" t="s">
        <v>208</v>
      </c>
      <c r="V521" t="s">
        <v>255</v>
      </c>
      <c r="W521" t="s">
        <v>208</v>
      </c>
      <c r="X521" s="35">
        <v>2.3E-2</v>
      </c>
      <c r="Y521" s="35">
        <v>2.3E-2</v>
      </c>
      <c r="Z521" s="35">
        <v>2.3E-2</v>
      </c>
      <c r="AA521" s="36">
        <v>2.3E-2</v>
      </c>
      <c r="AB521" s="36">
        <v>2.3E-2</v>
      </c>
      <c r="AC521" s="7" t="s">
        <v>208</v>
      </c>
      <c r="AD521" t="s">
        <v>208</v>
      </c>
      <c r="AE521" t="s">
        <v>208</v>
      </c>
    </row>
    <row r="522" spans="1:31" x14ac:dyDescent="0.25">
      <c r="A522" t="s">
        <v>1060</v>
      </c>
      <c r="B522" t="s">
        <v>1061</v>
      </c>
      <c r="C522" t="s">
        <v>761</v>
      </c>
      <c r="D522" s="33">
        <v>444400</v>
      </c>
      <c r="E522" s="34">
        <v>0</v>
      </c>
      <c r="F522" s="35">
        <v>1.4999999999999999E-2</v>
      </c>
      <c r="G522" s="35">
        <v>1.4999999999999999E-2</v>
      </c>
      <c r="H522" s="35">
        <v>1.7000000000000001E-2</v>
      </c>
      <c r="I522" s="35">
        <v>1.7000000000000001E-2</v>
      </c>
      <c r="J522" s="36">
        <v>1.7000000000000001E-2</v>
      </c>
      <c r="K522" s="36">
        <v>1.7000000000000001E-2</v>
      </c>
      <c r="L522" s="7" t="s">
        <v>208</v>
      </c>
      <c r="M522" t="s">
        <v>208</v>
      </c>
      <c r="N522" t="s">
        <v>208</v>
      </c>
      <c r="R522" t="s">
        <v>842</v>
      </c>
      <c r="S522" t="s">
        <v>843</v>
      </c>
      <c r="T522" t="s">
        <v>844</v>
      </c>
      <c r="U522" s="33">
        <v>498014</v>
      </c>
      <c r="V522" s="35">
        <v>2E-3</v>
      </c>
      <c r="W522" s="35">
        <v>1.6E-2</v>
      </c>
      <c r="X522" s="35">
        <v>1.4999999999999999E-2</v>
      </c>
      <c r="Y522" s="35">
        <v>1.4E-2</v>
      </c>
      <c r="Z522" s="35">
        <v>1.0999999999999999E-2</v>
      </c>
      <c r="AA522" s="7" t="s">
        <v>208</v>
      </c>
      <c r="AB522" s="7" t="s">
        <v>208</v>
      </c>
      <c r="AC522" s="7" t="s">
        <v>208</v>
      </c>
      <c r="AD522" t="s">
        <v>208</v>
      </c>
      <c r="AE522" t="s">
        <v>208</v>
      </c>
    </row>
    <row r="523" spans="1:31" x14ac:dyDescent="0.25">
      <c r="A523" t="s">
        <v>1062</v>
      </c>
      <c r="B523" t="s">
        <v>1021</v>
      </c>
      <c r="C523" t="s">
        <v>761</v>
      </c>
      <c r="D523" s="33">
        <v>956490</v>
      </c>
      <c r="E523" s="34">
        <v>0</v>
      </c>
      <c r="F523" s="35">
        <v>2.4E-2</v>
      </c>
      <c r="G523" s="35">
        <v>2.4E-2</v>
      </c>
      <c r="H523" s="35">
        <v>2.4E-2</v>
      </c>
      <c r="I523" s="35">
        <v>2.4E-2</v>
      </c>
      <c r="J523" s="36">
        <v>2.4E-2</v>
      </c>
      <c r="K523" s="36">
        <v>2.4E-2</v>
      </c>
      <c r="L523" s="7" t="s">
        <v>208</v>
      </c>
      <c r="M523" t="s">
        <v>208</v>
      </c>
      <c r="N523" t="s">
        <v>208</v>
      </c>
      <c r="R523" t="s">
        <v>462</v>
      </c>
      <c r="S523" t="s">
        <v>410</v>
      </c>
      <c r="T523" t="s">
        <v>208</v>
      </c>
      <c r="U523" t="s">
        <v>208</v>
      </c>
      <c r="V523" t="s">
        <v>208</v>
      </c>
      <c r="W523" t="s">
        <v>208</v>
      </c>
      <c r="X523" t="s">
        <v>208</v>
      </c>
      <c r="Y523" t="s">
        <v>208</v>
      </c>
      <c r="Z523" t="s">
        <v>208</v>
      </c>
      <c r="AA523" s="36">
        <v>1.6E-2</v>
      </c>
      <c r="AB523" s="36">
        <v>1.6E-2</v>
      </c>
      <c r="AC523" s="36">
        <v>1.6E-2</v>
      </c>
      <c r="AD523" s="35">
        <v>1.4999999999999999E-2</v>
      </c>
      <c r="AE523" s="35">
        <v>1.4999999999999999E-2</v>
      </c>
    </row>
    <row r="524" spans="1:31" x14ac:dyDescent="0.25">
      <c r="A524" t="s">
        <v>1063</v>
      </c>
      <c r="B524" t="s">
        <v>1021</v>
      </c>
      <c r="C524" t="s">
        <v>763</v>
      </c>
      <c r="D524" s="33">
        <v>383947</v>
      </c>
      <c r="E524" s="34">
        <v>0</v>
      </c>
      <c r="F524" s="35">
        <v>3.6999999999999998E-2</v>
      </c>
      <c r="G524" s="35">
        <v>3.6999999999999998E-2</v>
      </c>
      <c r="H524" s="35">
        <v>3.6999999999999998E-2</v>
      </c>
      <c r="I524" s="35">
        <v>3.6999999999999998E-2</v>
      </c>
      <c r="J524" s="36">
        <v>3.6999999999999998E-2</v>
      </c>
      <c r="K524" s="36">
        <v>3.6999999999999998E-2</v>
      </c>
      <c r="L524" s="7" t="s">
        <v>208</v>
      </c>
      <c r="M524" t="s">
        <v>208</v>
      </c>
      <c r="N524" t="s">
        <v>208</v>
      </c>
      <c r="R524" t="s">
        <v>462</v>
      </c>
      <c r="S524" t="s">
        <v>668</v>
      </c>
      <c r="T524" t="s">
        <v>611</v>
      </c>
      <c r="U524" s="33">
        <v>810382</v>
      </c>
      <c r="V524" s="34">
        <v>0</v>
      </c>
      <c r="W524" s="35">
        <v>2.5000000000000001E-2</v>
      </c>
      <c r="X524" s="35">
        <v>2.5000000000000001E-2</v>
      </c>
      <c r="Y524" s="35">
        <v>2.5000000000000001E-2</v>
      </c>
      <c r="Z524" s="35">
        <v>2.1000000000000001E-2</v>
      </c>
      <c r="AA524" s="36">
        <v>1.9E-2</v>
      </c>
      <c r="AB524" s="36">
        <v>1.9E-2</v>
      </c>
      <c r="AC524" s="7" t="s">
        <v>208</v>
      </c>
      <c r="AD524" t="s">
        <v>208</v>
      </c>
      <c r="AE524" t="s">
        <v>208</v>
      </c>
    </row>
    <row r="525" spans="1:31" x14ac:dyDescent="0.25">
      <c r="A525" t="s">
        <v>1064</v>
      </c>
      <c r="B525" t="s">
        <v>1027</v>
      </c>
      <c r="C525" t="s">
        <v>1065</v>
      </c>
      <c r="D525" s="33">
        <v>213715</v>
      </c>
      <c r="E525" s="34">
        <v>0</v>
      </c>
      <c r="F525" s="35">
        <v>4.7E-2</v>
      </c>
      <c r="G525" s="35">
        <v>4.7E-2</v>
      </c>
      <c r="H525" s="35">
        <v>4.7E-2</v>
      </c>
      <c r="I525" s="35">
        <v>4.7E-2</v>
      </c>
      <c r="J525" s="36">
        <v>4.7E-2</v>
      </c>
      <c r="K525" s="36">
        <v>4.5999999999999999E-2</v>
      </c>
      <c r="L525" s="7" t="s">
        <v>208</v>
      </c>
      <c r="M525" t="s">
        <v>208</v>
      </c>
      <c r="N525" t="s">
        <v>208</v>
      </c>
      <c r="R525" t="s">
        <v>700</v>
      </c>
      <c r="S525" t="s">
        <v>701</v>
      </c>
      <c r="T525" t="s">
        <v>702</v>
      </c>
      <c r="U525" s="33">
        <v>67900</v>
      </c>
      <c r="V525" s="34">
        <v>0</v>
      </c>
      <c r="W525" s="35">
        <v>0.01</v>
      </c>
      <c r="X525" s="35">
        <v>0.01</v>
      </c>
      <c r="Y525" s="35">
        <v>0.01</v>
      </c>
      <c r="Z525" s="35">
        <v>0.01</v>
      </c>
      <c r="AA525" s="36">
        <v>0.01</v>
      </c>
      <c r="AB525" s="36">
        <v>0.01</v>
      </c>
      <c r="AC525" s="36">
        <v>0.01</v>
      </c>
      <c r="AD525" s="35">
        <v>0.01</v>
      </c>
      <c r="AE525" s="35">
        <v>0.01</v>
      </c>
    </row>
    <row r="526" spans="1:31" x14ac:dyDescent="0.25">
      <c r="A526" t="s">
        <v>754</v>
      </c>
      <c r="B526" t="s">
        <v>1021</v>
      </c>
      <c r="C526" t="s">
        <v>1065</v>
      </c>
      <c r="D526" s="33">
        <v>153790</v>
      </c>
      <c r="E526" s="34">
        <v>0</v>
      </c>
      <c r="F526" s="35">
        <v>2.3E-2</v>
      </c>
      <c r="G526" s="35">
        <v>2.3E-2</v>
      </c>
      <c r="H526" s="35">
        <v>2.3E-2</v>
      </c>
      <c r="I526" s="35">
        <v>2.3E-2</v>
      </c>
      <c r="J526" s="36">
        <v>2.3E-2</v>
      </c>
      <c r="K526" s="36">
        <v>2.3E-2</v>
      </c>
      <c r="L526" s="7" t="s">
        <v>208</v>
      </c>
      <c r="M526" t="s">
        <v>208</v>
      </c>
      <c r="N526" t="s">
        <v>208</v>
      </c>
      <c r="R526" t="s">
        <v>1360</v>
      </c>
      <c r="S526" t="s">
        <v>1327</v>
      </c>
      <c r="T526" t="s">
        <v>1181</v>
      </c>
      <c r="U526" s="33">
        <v>60000</v>
      </c>
      <c r="V526" s="34">
        <v>0</v>
      </c>
      <c r="W526" s="35">
        <v>1.4999999999999999E-2</v>
      </c>
      <c r="X526" s="35">
        <v>1.4999999999999999E-2</v>
      </c>
      <c r="Y526" s="35">
        <v>1.4999999999999999E-2</v>
      </c>
      <c r="Z526" s="35">
        <v>1.4999999999999999E-2</v>
      </c>
      <c r="AA526" s="36">
        <v>1.4999999999999999E-2</v>
      </c>
      <c r="AB526" s="36">
        <v>1.4999999999999999E-2</v>
      </c>
      <c r="AC526" s="36">
        <v>1.4999999999999999E-2</v>
      </c>
      <c r="AD526" s="35">
        <v>1.4999999999999999E-2</v>
      </c>
      <c r="AE526" s="35">
        <v>1.4999999999999999E-2</v>
      </c>
    </row>
    <row r="527" spans="1:31" x14ac:dyDescent="0.25">
      <c r="A527" t="s">
        <v>1066</v>
      </c>
      <c r="B527" t="s">
        <v>1021</v>
      </c>
      <c r="C527" t="s">
        <v>1065</v>
      </c>
      <c r="D527" s="33">
        <v>416423</v>
      </c>
      <c r="E527" s="34">
        <v>0</v>
      </c>
      <c r="F527" s="35">
        <v>4.1000000000000002E-2</v>
      </c>
      <c r="G527" s="35">
        <v>4.1000000000000002E-2</v>
      </c>
      <c r="H527" s="35">
        <v>4.1000000000000002E-2</v>
      </c>
      <c r="I527" s="35">
        <v>4.1000000000000002E-2</v>
      </c>
      <c r="J527" s="36">
        <v>4.1000000000000002E-2</v>
      </c>
      <c r="K527" s="36">
        <v>4.1000000000000002E-2</v>
      </c>
      <c r="L527" s="7" t="s">
        <v>208</v>
      </c>
      <c r="M527" t="s">
        <v>208</v>
      </c>
      <c r="N527" t="s">
        <v>208</v>
      </c>
      <c r="R527" t="s">
        <v>1088</v>
      </c>
      <c r="S527" t="s">
        <v>1027</v>
      </c>
      <c r="T527" t="s">
        <v>1085</v>
      </c>
      <c r="U527" s="33">
        <v>142900</v>
      </c>
      <c r="V527" s="34">
        <v>0</v>
      </c>
      <c r="W527" s="35">
        <v>2.4E-2</v>
      </c>
      <c r="X527" s="35">
        <v>2.4E-2</v>
      </c>
      <c r="Y527" s="35">
        <v>2.4E-2</v>
      </c>
      <c r="Z527" s="35">
        <v>2.4E-2</v>
      </c>
      <c r="AA527" s="36">
        <v>2.4E-2</v>
      </c>
      <c r="AB527" s="36">
        <v>2.4E-2</v>
      </c>
      <c r="AC527" s="7" t="s">
        <v>208</v>
      </c>
      <c r="AD527" t="s">
        <v>208</v>
      </c>
      <c r="AE527" t="s">
        <v>208</v>
      </c>
    </row>
    <row r="528" spans="1:31" x14ac:dyDescent="0.25">
      <c r="A528" t="s">
        <v>1067</v>
      </c>
      <c r="B528" t="s">
        <v>1021</v>
      </c>
      <c r="C528" t="s">
        <v>678</v>
      </c>
      <c r="D528" s="33">
        <v>134350</v>
      </c>
      <c r="E528" s="34">
        <v>0</v>
      </c>
      <c r="F528" s="35">
        <v>3.4000000000000002E-2</v>
      </c>
      <c r="G528" s="35">
        <v>3.4000000000000002E-2</v>
      </c>
      <c r="H528" s="35">
        <v>3.4000000000000002E-2</v>
      </c>
      <c r="I528" s="35">
        <v>3.4000000000000002E-2</v>
      </c>
      <c r="J528" s="36">
        <v>3.4000000000000002E-2</v>
      </c>
      <c r="K528" s="36">
        <v>3.4000000000000002E-2</v>
      </c>
      <c r="L528" s="7" t="s">
        <v>208</v>
      </c>
      <c r="M528" t="s">
        <v>208</v>
      </c>
      <c r="N528" t="s">
        <v>208</v>
      </c>
      <c r="R528" t="s">
        <v>1088</v>
      </c>
      <c r="S528" t="s">
        <v>1293</v>
      </c>
      <c r="T528" t="s">
        <v>1317</v>
      </c>
      <c r="U528" s="33">
        <v>235310</v>
      </c>
      <c r="V528" s="34">
        <v>0</v>
      </c>
      <c r="W528" s="35">
        <v>3.9E-2</v>
      </c>
      <c r="X528" s="35">
        <v>3.9E-2</v>
      </c>
      <c r="Y528" s="35">
        <v>3.9E-2</v>
      </c>
      <c r="Z528" s="35">
        <v>3.9E-2</v>
      </c>
      <c r="AA528" s="36">
        <v>3.9E-2</v>
      </c>
      <c r="AB528" s="36">
        <v>3.9E-2</v>
      </c>
      <c r="AC528" s="36">
        <v>3.9E-2</v>
      </c>
      <c r="AD528" s="35">
        <v>3.9E-2</v>
      </c>
      <c r="AE528" s="35">
        <v>3.9E-2</v>
      </c>
    </row>
    <row r="529" spans="1:31" x14ac:dyDescent="0.25">
      <c r="A529" t="s">
        <v>1068</v>
      </c>
      <c r="B529" t="s">
        <v>1027</v>
      </c>
      <c r="C529" t="s">
        <v>678</v>
      </c>
      <c r="D529" s="33">
        <v>225240</v>
      </c>
      <c r="E529" s="34">
        <v>0</v>
      </c>
      <c r="F529" s="35">
        <v>1.7999999999999999E-2</v>
      </c>
      <c r="G529" s="35">
        <v>1.7999999999999999E-2</v>
      </c>
      <c r="H529" s="35">
        <v>1.7999999999999999E-2</v>
      </c>
      <c r="I529" s="35">
        <v>1.7999999999999999E-2</v>
      </c>
      <c r="J529" s="36">
        <v>1.7999999999999999E-2</v>
      </c>
      <c r="K529" s="36">
        <v>1.7999999999999999E-2</v>
      </c>
      <c r="L529" s="7" t="s">
        <v>208</v>
      </c>
      <c r="M529" t="s">
        <v>208</v>
      </c>
      <c r="N529" t="s">
        <v>208</v>
      </c>
      <c r="R529" t="s">
        <v>1198</v>
      </c>
      <c r="S529" t="s">
        <v>1027</v>
      </c>
      <c r="T529" t="s">
        <v>1199</v>
      </c>
      <c r="U529" s="33">
        <v>51150</v>
      </c>
      <c r="V529" s="34">
        <v>0</v>
      </c>
      <c r="W529" s="35">
        <v>1.4999999999999999E-2</v>
      </c>
      <c r="X529" s="35">
        <v>1.4999999999999999E-2</v>
      </c>
      <c r="Y529" s="35">
        <v>1.4999999999999999E-2</v>
      </c>
      <c r="Z529" s="35">
        <v>1.4999999999999999E-2</v>
      </c>
      <c r="AA529" s="36">
        <v>1.4999999999999999E-2</v>
      </c>
      <c r="AB529" s="36">
        <v>1.4999999999999999E-2</v>
      </c>
      <c r="AC529" s="7" t="s">
        <v>208</v>
      </c>
      <c r="AD529" t="s">
        <v>208</v>
      </c>
      <c r="AE529" t="s">
        <v>208</v>
      </c>
    </row>
    <row r="530" spans="1:31" x14ac:dyDescent="0.25">
      <c r="A530" t="s">
        <v>1069</v>
      </c>
      <c r="B530" t="s">
        <v>1021</v>
      </c>
      <c r="C530" t="s">
        <v>678</v>
      </c>
      <c r="D530" s="33">
        <v>188890</v>
      </c>
      <c r="E530" s="34">
        <v>0</v>
      </c>
      <c r="F530" s="35">
        <v>1.7000000000000001E-2</v>
      </c>
      <c r="G530" s="35">
        <v>1.7000000000000001E-2</v>
      </c>
      <c r="H530" s="35">
        <v>1.7000000000000001E-2</v>
      </c>
      <c r="I530" s="35">
        <v>1.7000000000000001E-2</v>
      </c>
      <c r="J530" s="36">
        <v>1.7000000000000001E-2</v>
      </c>
      <c r="K530" s="36">
        <v>1.7000000000000001E-2</v>
      </c>
      <c r="L530" s="7" t="s">
        <v>208</v>
      </c>
      <c r="M530" t="s">
        <v>208</v>
      </c>
      <c r="N530" t="s">
        <v>208</v>
      </c>
      <c r="R530" t="s">
        <v>1198</v>
      </c>
      <c r="S530" t="s">
        <v>1420</v>
      </c>
      <c r="T530" t="s">
        <v>208</v>
      </c>
      <c r="U530" t="s">
        <v>208</v>
      </c>
      <c r="V530" t="s">
        <v>208</v>
      </c>
      <c r="W530" t="s">
        <v>208</v>
      </c>
      <c r="X530" t="s">
        <v>208</v>
      </c>
      <c r="Y530" t="s">
        <v>208</v>
      </c>
      <c r="Z530" t="s">
        <v>208</v>
      </c>
      <c r="AA530" s="36">
        <v>1.4999999999999999E-2</v>
      </c>
      <c r="AB530" s="36">
        <v>1.4999999999999999E-2</v>
      </c>
      <c r="AC530" s="36">
        <v>1.4999999999999999E-2</v>
      </c>
      <c r="AD530" s="35">
        <v>1.4999999999999999E-2</v>
      </c>
      <c r="AE530" s="35">
        <v>1.4999999999999999E-2</v>
      </c>
    </row>
    <row r="531" spans="1:31" x14ac:dyDescent="0.25">
      <c r="A531" t="s">
        <v>1070</v>
      </c>
      <c r="B531" t="s">
        <v>1021</v>
      </c>
      <c r="C531" t="s">
        <v>702</v>
      </c>
      <c r="D531" s="33">
        <v>201490</v>
      </c>
      <c r="E531" s="34">
        <v>0</v>
      </c>
      <c r="F531" s="35">
        <v>1.4999999999999999E-2</v>
      </c>
      <c r="G531" s="35">
        <v>1.4999999999999999E-2</v>
      </c>
      <c r="H531" s="35">
        <v>1.4999999999999999E-2</v>
      </c>
      <c r="I531" s="35">
        <v>1.4999999999999999E-2</v>
      </c>
      <c r="J531" s="36">
        <v>1.4999999999999999E-2</v>
      </c>
      <c r="K531" s="36">
        <v>1.4999999999999999E-2</v>
      </c>
      <c r="L531" s="7" t="s">
        <v>208</v>
      </c>
      <c r="M531" t="s">
        <v>208</v>
      </c>
      <c r="N531" t="s">
        <v>208</v>
      </c>
      <c r="R531" t="s">
        <v>1042</v>
      </c>
      <c r="S531" t="s">
        <v>1021</v>
      </c>
      <c r="T531" t="s">
        <v>1043</v>
      </c>
      <c r="U531" s="33">
        <v>383450</v>
      </c>
      <c r="V531" s="34">
        <v>0</v>
      </c>
      <c r="W531" s="35">
        <v>2.1999999999999999E-2</v>
      </c>
      <c r="X531" s="35">
        <v>2.1999999999999999E-2</v>
      </c>
      <c r="Y531" s="35">
        <v>2.1999999999999999E-2</v>
      </c>
      <c r="Z531" s="35">
        <v>2.1999999999999999E-2</v>
      </c>
      <c r="AA531" s="36">
        <v>2.1999999999999999E-2</v>
      </c>
      <c r="AB531" s="36">
        <v>2.1999999999999999E-2</v>
      </c>
      <c r="AC531" s="7" t="s">
        <v>208</v>
      </c>
      <c r="AD531" t="s">
        <v>208</v>
      </c>
      <c r="AE531" t="s">
        <v>208</v>
      </c>
    </row>
    <row r="532" spans="1:31" x14ac:dyDescent="0.25">
      <c r="A532" t="s">
        <v>1071</v>
      </c>
      <c r="B532" t="s">
        <v>1072</v>
      </c>
      <c r="C532" t="s">
        <v>702</v>
      </c>
      <c r="D532" s="33">
        <v>2753700</v>
      </c>
      <c r="E532" s="34">
        <v>0</v>
      </c>
      <c r="F532" s="35">
        <v>6.8000000000000005E-2</v>
      </c>
      <c r="G532" s="35">
        <v>6.8000000000000005E-2</v>
      </c>
      <c r="H532" s="35">
        <v>6.8000000000000005E-2</v>
      </c>
      <c r="I532" s="35">
        <v>6.8000000000000005E-2</v>
      </c>
      <c r="J532" s="36">
        <v>6.8000000000000005E-2</v>
      </c>
      <c r="K532" s="36">
        <v>6.8000000000000005E-2</v>
      </c>
      <c r="L532" s="36">
        <v>6.8000000000000005E-2</v>
      </c>
      <c r="M532" s="35">
        <v>6.8000000000000005E-2</v>
      </c>
      <c r="N532" s="35">
        <v>6.8000000000000005E-2</v>
      </c>
      <c r="R532" t="s">
        <v>1212</v>
      </c>
      <c r="S532" t="s">
        <v>1021</v>
      </c>
      <c r="T532" t="s">
        <v>1211</v>
      </c>
      <c r="U532" s="33">
        <v>85390</v>
      </c>
      <c r="V532" s="34">
        <v>0</v>
      </c>
      <c r="W532" s="35">
        <v>1.4E-2</v>
      </c>
      <c r="X532" s="35">
        <v>1.4E-2</v>
      </c>
      <c r="Y532" s="35">
        <v>1.4E-2</v>
      </c>
      <c r="Z532" s="35">
        <v>1.4E-2</v>
      </c>
      <c r="AA532" s="36">
        <v>1.4E-2</v>
      </c>
      <c r="AB532" s="36">
        <v>1.4E-2</v>
      </c>
      <c r="AC532" s="36">
        <v>1.4E-2</v>
      </c>
      <c r="AD532" s="35">
        <v>1.4E-2</v>
      </c>
      <c r="AE532" s="35">
        <v>1.4E-2</v>
      </c>
    </row>
    <row r="533" spans="1:31" x14ac:dyDescent="0.25">
      <c r="A533" t="s">
        <v>1073</v>
      </c>
      <c r="B533" t="s">
        <v>1045</v>
      </c>
      <c r="C533" t="s">
        <v>702</v>
      </c>
      <c r="D533" s="33">
        <v>899780</v>
      </c>
      <c r="E533" s="34">
        <v>0</v>
      </c>
      <c r="F533" s="35">
        <v>4.7E-2</v>
      </c>
      <c r="G533" s="35">
        <v>4.7E-2</v>
      </c>
      <c r="H533" s="35">
        <v>4.7E-2</v>
      </c>
      <c r="I533" s="35">
        <v>4.7E-2</v>
      </c>
      <c r="J533" s="36">
        <v>4.7E-2</v>
      </c>
      <c r="K533" s="36">
        <v>4.7E-2</v>
      </c>
      <c r="L533" s="36">
        <v>0.01</v>
      </c>
      <c r="M533" s="35">
        <v>0.01</v>
      </c>
      <c r="N533" s="35">
        <v>0.01</v>
      </c>
      <c r="R533" t="s">
        <v>1240</v>
      </c>
      <c r="S533" t="s">
        <v>1021</v>
      </c>
      <c r="T533" t="s">
        <v>208</v>
      </c>
      <c r="U533" t="s">
        <v>208</v>
      </c>
      <c r="V533" t="s">
        <v>208</v>
      </c>
      <c r="W533" t="s">
        <v>208</v>
      </c>
      <c r="X533" t="s">
        <v>208</v>
      </c>
      <c r="Y533" t="s">
        <v>208</v>
      </c>
      <c r="Z533" t="s">
        <v>208</v>
      </c>
      <c r="AA533" s="7" t="s">
        <v>208</v>
      </c>
      <c r="AB533" s="7" t="s">
        <v>208</v>
      </c>
      <c r="AC533" s="7" t="s">
        <v>208</v>
      </c>
      <c r="AD533" s="35">
        <v>1.4999999999999999E-2</v>
      </c>
      <c r="AE533" s="35">
        <v>1.4999999999999999E-2</v>
      </c>
    </row>
    <row r="534" spans="1:31" x14ac:dyDescent="0.25">
      <c r="A534" t="s">
        <v>1074</v>
      </c>
      <c r="B534" t="s">
        <v>1021</v>
      </c>
      <c r="C534" t="s">
        <v>565</v>
      </c>
      <c r="D534" s="33">
        <v>501360</v>
      </c>
      <c r="E534" s="35">
        <v>0</v>
      </c>
      <c r="F534" s="35">
        <v>2.1000000000000001E-2</v>
      </c>
      <c r="G534" s="35">
        <v>2.1000000000000001E-2</v>
      </c>
      <c r="H534" s="35">
        <v>2.1000000000000001E-2</v>
      </c>
      <c r="I534" s="35">
        <v>2.1000000000000001E-2</v>
      </c>
      <c r="J534" s="36">
        <v>2.1000000000000001E-2</v>
      </c>
      <c r="K534" s="36">
        <v>2.1000000000000001E-2</v>
      </c>
      <c r="L534" s="7" t="s">
        <v>208</v>
      </c>
      <c r="M534" t="s">
        <v>208</v>
      </c>
      <c r="N534" t="s">
        <v>208</v>
      </c>
      <c r="R534" t="s">
        <v>482</v>
      </c>
      <c r="S534" t="s">
        <v>483</v>
      </c>
      <c r="T534" t="s">
        <v>484</v>
      </c>
      <c r="U534" s="33">
        <v>5455014</v>
      </c>
      <c r="V534" s="35">
        <v>0</v>
      </c>
      <c r="W534" s="35">
        <v>2.1000000000000001E-2</v>
      </c>
      <c r="X534" s="35">
        <v>2.1000000000000001E-2</v>
      </c>
      <c r="Y534" s="35">
        <v>2.1999999999999999E-2</v>
      </c>
      <c r="Z534" s="35">
        <v>2.1999999999999999E-2</v>
      </c>
      <c r="AA534" s="36">
        <v>2.1999999999999999E-2</v>
      </c>
      <c r="AB534" s="7" t="s">
        <v>208</v>
      </c>
      <c r="AC534" s="7" t="s">
        <v>208</v>
      </c>
      <c r="AD534" t="s">
        <v>208</v>
      </c>
      <c r="AE534" t="s">
        <v>208</v>
      </c>
    </row>
    <row r="535" spans="1:31" x14ac:dyDescent="0.25">
      <c r="A535" t="s">
        <v>1075</v>
      </c>
      <c r="B535" t="s">
        <v>1027</v>
      </c>
      <c r="C535" t="s">
        <v>1076</v>
      </c>
      <c r="D535" s="33">
        <v>161330</v>
      </c>
      <c r="E535" s="34">
        <v>0</v>
      </c>
      <c r="F535" s="35">
        <v>2.8000000000000001E-2</v>
      </c>
      <c r="G535" s="35">
        <v>2.8000000000000001E-2</v>
      </c>
      <c r="H535" s="35">
        <v>2.8000000000000001E-2</v>
      </c>
      <c r="I535" s="35">
        <v>2.8000000000000001E-2</v>
      </c>
      <c r="J535" s="36">
        <v>2.8000000000000001E-2</v>
      </c>
      <c r="K535" s="36">
        <v>2.8000000000000001E-2</v>
      </c>
      <c r="L535" s="36">
        <v>1.4E-2</v>
      </c>
      <c r="M535" s="35">
        <v>1.4E-2</v>
      </c>
      <c r="N535" s="35">
        <v>1.4E-2</v>
      </c>
      <c r="R535" t="s">
        <v>482</v>
      </c>
      <c r="S535" t="s">
        <v>594</v>
      </c>
      <c r="T535" t="s">
        <v>595</v>
      </c>
      <c r="U535" s="33">
        <v>8155122</v>
      </c>
      <c r="V535" s="35">
        <v>0</v>
      </c>
      <c r="W535" s="35">
        <v>3.1E-2</v>
      </c>
      <c r="X535" s="35">
        <v>3.2000000000000001E-2</v>
      </c>
      <c r="Y535" s="35">
        <v>3.2000000000000001E-2</v>
      </c>
      <c r="Z535" s="35">
        <v>3.1E-2</v>
      </c>
      <c r="AA535" s="36">
        <v>0.03</v>
      </c>
      <c r="AB535" s="36">
        <v>1.4999999999999999E-2</v>
      </c>
      <c r="AC535" s="7" t="s">
        <v>208</v>
      </c>
      <c r="AD535" t="s">
        <v>208</v>
      </c>
      <c r="AE535" t="s">
        <v>208</v>
      </c>
    </row>
    <row r="536" spans="1:31" x14ac:dyDescent="0.25">
      <c r="A536" t="s">
        <v>1077</v>
      </c>
      <c r="B536" t="s">
        <v>1021</v>
      </c>
      <c r="C536" t="s">
        <v>1076</v>
      </c>
      <c r="D536" s="33">
        <v>524590</v>
      </c>
      <c r="E536" s="34">
        <v>0</v>
      </c>
      <c r="F536" s="35">
        <v>2.4E-2</v>
      </c>
      <c r="G536" s="35">
        <v>2.4E-2</v>
      </c>
      <c r="H536" s="35">
        <v>2.4E-2</v>
      </c>
      <c r="I536" s="35">
        <v>2.4E-2</v>
      </c>
      <c r="J536" s="36">
        <v>2.4E-2</v>
      </c>
      <c r="K536" s="36">
        <v>2.4E-2</v>
      </c>
      <c r="L536" s="7" t="s">
        <v>208</v>
      </c>
      <c r="M536" t="s">
        <v>208</v>
      </c>
      <c r="N536" t="s">
        <v>208</v>
      </c>
      <c r="R536" t="s">
        <v>482</v>
      </c>
      <c r="S536" t="s">
        <v>483</v>
      </c>
      <c r="T536" t="s">
        <v>484</v>
      </c>
      <c r="U536" s="33">
        <v>5455014</v>
      </c>
      <c r="V536" s="35">
        <v>0</v>
      </c>
      <c r="W536" s="35">
        <v>2.1000000000000001E-2</v>
      </c>
      <c r="X536" s="35">
        <v>2.1000000000000001E-2</v>
      </c>
      <c r="Y536" s="35">
        <v>2.1999999999999999E-2</v>
      </c>
      <c r="Z536" s="35">
        <v>2.1999999999999999E-2</v>
      </c>
      <c r="AA536" s="7" t="s">
        <v>208</v>
      </c>
      <c r="AB536" s="7" t="s">
        <v>208</v>
      </c>
      <c r="AC536" s="7" t="s">
        <v>208</v>
      </c>
      <c r="AD536" t="s">
        <v>208</v>
      </c>
      <c r="AE536" t="s">
        <v>208</v>
      </c>
    </row>
    <row r="537" spans="1:31" x14ac:dyDescent="0.25">
      <c r="A537" t="s">
        <v>1078</v>
      </c>
      <c r="B537" t="s">
        <v>1027</v>
      </c>
      <c r="C537" t="s">
        <v>910</v>
      </c>
      <c r="D537" s="33">
        <v>100150</v>
      </c>
      <c r="E537" s="34">
        <v>0</v>
      </c>
      <c r="F537" s="35">
        <v>1.4E-2</v>
      </c>
      <c r="G537" s="35">
        <v>1.4E-2</v>
      </c>
      <c r="H537" s="35">
        <v>1.4E-2</v>
      </c>
      <c r="I537" s="35">
        <v>1.4E-2</v>
      </c>
      <c r="J537" s="36">
        <v>1.4E-2</v>
      </c>
      <c r="K537" s="36">
        <v>1.4E-2</v>
      </c>
      <c r="L537" s="7" t="s">
        <v>208</v>
      </c>
      <c r="M537" t="s">
        <v>208</v>
      </c>
      <c r="N537" t="s">
        <v>208</v>
      </c>
      <c r="R537" s="16" t="s">
        <v>482</v>
      </c>
      <c r="S537" t="s">
        <v>780</v>
      </c>
      <c r="T537" t="s">
        <v>781</v>
      </c>
      <c r="U537" s="33">
        <v>16239068</v>
      </c>
      <c r="V537" s="35">
        <v>3.2000000000000001E-2</v>
      </c>
      <c r="W537" s="35">
        <v>6.3E-2</v>
      </c>
      <c r="X537" s="35">
        <v>0.03</v>
      </c>
      <c r="Y537" s="35">
        <v>6.5000000000000002E-2</v>
      </c>
      <c r="Z537" s="35">
        <v>0.06</v>
      </c>
      <c r="AA537" s="35">
        <v>0.06</v>
      </c>
      <c r="AB537" s="36">
        <v>0.06</v>
      </c>
      <c r="AC537" s="36">
        <v>3.4000000000000002E-2</v>
      </c>
      <c r="AD537" s="36">
        <v>3.5999999999999997E-2</v>
      </c>
      <c r="AE537" s="35">
        <v>3.1E-2</v>
      </c>
    </row>
    <row r="538" spans="1:31" x14ac:dyDescent="0.25">
      <c r="A538" t="s">
        <v>1079</v>
      </c>
      <c r="B538" t="s">
        <v>1021</v>
      </c>
      <c r="C538" t="s">
        <v>910</v>
      </c>
      <c r="D538" s="33">
        <v>524590</v>
      </c>
      <c r="E538" s="34">
        <v>0</v>
      </c>
      <c r="F538" s="35">
        <v>2.4E-2</v>
      </c>
      <c r="G538" s="35">
        <v>2.4E-2</v>
      </c>
      <c r="H538" s="35">
        <v>2.4E-2</v>
      </c>
      <c r="I538" s="35">
        <v>2.4E-2</v>
      </c>
      <c r="J538" s="36">
        <v>2.4E-2</v>
      </c>
      <c r="K538" s="36">
        <v>2.4E-2</v>
      </c>
      <c r="L538" s="7" t="s">
        <v>208</v>
      </c>
      <c r="M538" t="s">
        <v>208</v>
      </c>
      <c r="N538" t="s">
        <v>208</v>
      </c>
      <c r="R538" t="s">
        <v>1103</v>
      </c>
      <c r="S538" t="s">
        <v>1021</v>
      </c>
      <c r="T538" t="s">
        <v>1104</v>
      </c>
      <c r="U538" s="33">
        <v>414050</v>
      </c>
      <c r="V538" s="34">
        <v>0</v>
      </c>
      <c r="W538" s="35">
        <v>3.7999999999999999E-2</v>
      </c>
      <c r="X538" s="35">
        <v>3.7999999999999999E-2</v>
      </c>
      <c r="Y538" s="35">
        <v>3.7999999999999999E-2</v>
      </c>
      <c r="Z538" s="35">
        <v>3.7999999999999999E-2</v>
      </c>
      <c r="AA538" s="36">
        <v>3.7999999999999999E-2</v>
      </c>
      <c r="AB538" s="36">
        <v>3.7999999999999999E-2</v>
      </c>
      <c r="AC538" s="7" t="s">
        <v>208</v>
      </c>
      <c r="AD538" t="s">
        <v>208</v>
      </c>
      <c r="AE538" t="s">
        <v>208</v>
      </c>
    </row>
    <row r="539" spans="1:31" x14ac:dyDescent="0.25">
      <c r="A539" t="s">
        <v>1080</v>
      </c>
      <c r="B539" t="s">
        <v>1021</v>
      </c>
      <c r="C539" t="s">
        <v>910</v>
      </c>
      <c r="D539" s="33">
        <v>234960</v>
      </c>
      <c r="E539" s="34">
        <v>0</v>
      </c>
      <c r="F539" s="35">
        <v>6.3E-2</v>
      </c>
      <c r="G539" s="35">
        <v>6.3E-2</v>
      </c>
      <c r="H539" s="35">
        <v>6.3E-2</v>
      </c>
      <c r="I539" s="35">
        <v>6.3E-2</v>
      </c>
      <c r="J539" s="36">
        <v>6.3E-2</v>
      </c>
      <c r="K539" s="36">
        <v>6.3E-2</v>
      </c>
      <c r="L539" s="36">
        <v>1.4999999999999999E-2</v>
      </c>
      <c r="M539" s="35">
        <v>1.4999999999999999E-2</v>
      </c>
      <c r="N539" s="35">
        <v>1.4999999999999999E-2</v>
      </c>
      <c r="R539" t="s">
        <v>1086</v>
      </c>
      <c r="S539" t="s">
        <v>1021</v>
      </c>
      <c r="T539" t="s">
        <v>1085</v>
      </c>
      <c r="U539" s="33">
        <v>61121</v>
      </c>
      <c r="V539" s="35">
        <v>0</v>
      </c>
      <c r="W539" s="35">
        <v>1.0999999999999999E-2</v>
      </c>
      <c r="X539" s="35">
        <v>1.0999999999999999E-2</v>
      </c>
      <c r="Y539" s="35">
        <v>1.0999999999999999E-2</v>
      </c>
      <c r="Z539" s="35">
        <v>1.0999999999999999E-2</v>
      </c>
      <c r="AA539" s="36">
        <v>1.0999999999999999E-2</v>
      </c>
      <c r="AB539" s="36">
        <v>1.0999999999999999E-2</v>
      </c>
      <c r="AC539" s="7" t="s">
        <v>208</v>
      </c>
      <c r="AD539" t="s">
        <v>208</v>
      </c>
      <c r="AE539" t="s">
        <v>208</v>
      </c>
    </row>
    <row r="540" spans="1:31" x14ac:dyDescent="0.25">
      <c r="A540" t="s">
        <v>1081</v>
      </c>
      <c r="B540" t="s">
        <v>1021</v>
      </c>
      <c r="C540" t="s">
        <v>983</v>
      </c>
      <c r="D540" s="33">
        <v>151450</v>
      </c>
      <c r="E540" t="s">
        <v>208</v>
      </c>
      <c r="F540" t="s">
        <v>208</v>
      </c>
      <c r="G540" t="s">
        <v>208</v>
      </c>
      <c r="H540" t="s">
        <v>208</v>
      </c>
      <c r="I540" t="s">
        <v>208</v>
      </c>
      <c r="J540" s="7" t="s">
        <v>208</v>
      </c>
      <c r="K540" s="7" t="s">
        <v>208</v>
      </c>
      <c r="L540" s="7" t="s">
        <v>208</v>
      </c>
      <c r="M540" t="s">
        <v>208</v>
      </c>
      <c r="N540" s="35">
        <v>2.5000000000000001E-2</v>
      </c>
      <c r="R540" t="s">
        <v>547</v>
      </c>
      <c r="S540" t="s">
        <v>548</v>
      </c>
      <c r="T540" t="s">
        <v>549</v>
      </c>
      <c r="U540" s="33">
        <v>225000</v>
      </c>
      <c r="V540" s="34">
        <v>0</v>
      </c>
      <c r="W540" s="35">
        <v>1.9E-2</v>
      </c>
      <c r="X540" s="35">
        <v>1.9E-2</v>
      </c>
      <c r="Y540" s="35">
        <v>1.9E-2</v>
      </c>
      <c r="Z540" s="35">
        <v>1.9E-2</v>
      </c>
      <c r="AA540" s="36">
        <v>1.9E-2</v>
      </c>
      <c r="AB540" s="36">
        <v>2.3E-2</v>
      </c>
      <c r="AC540" s="36">
        <v>2.3E-2</v>
      </c>
      <c r="AD540" s="35">
        <v>2.3E-2</v>
      </c>
      <c r="AE540" s="35">
        <v>2.4E-2</v>
      </c>
    </row>
    <row r="541" spans="1:31" x14ac:dyDescent="0.25">
      <c r="A541" t="s">
        <v>1082</v>
      </c>
      <c r="B541" t="s">
        <v>1021</v>
      </c>
      <c r="C541" t="s">
        <v>983</v>
      </c>
      <c r="D541" s="33">
        <v>194110</v>
      </c>
      <c r="E541" s="34">
        <v>0</v>
      </c>
      <c r="F541" s="35">
        <v>3.7999999999999999E-2</v>
      </c>
      <c r="G541" s="35">
        <v>3.7999999999999999E-2</v>
      </c>
      <c r="H541" s="35">
        <v>3.7999999999999999E-2</v>
      </c>
      <c r="I541" s="35">
        <v>3.7999999999999999E-2</v>
      </c>
      <c r="J541" s="36">
        <v>3.7999999999999999E-2</v>
      </c>
      <c r="K541" s="36">
        <v>3.7999999999999999E-2</v>
      </c>
      <c r="L541" s="7" t="s">
        <v>208</v>
      </c>
      <c r="M541" t="s">
        <v>208</v>
      </c>
      <c r="N541" t="s">
        <v>208</v>
      </c>
      <c r="R541" t="s">
        <v>547</v>
      </c>
      <c r="S541" t="s">
        <v>548</v>
      </c>
      <c r="T541" t="s">
        <v>549</v>
      </c>
      <c r="U541" s="33">
        <v>225000</v>
      </c>
      <c r="V541" s="34">
        <v>0</v>
      </c>
      <c r="W541" s="35">
        <v>1.9E-2</v>
      </c>
      <c r="X541" s="35">
        <v>1.9E-2</v>
      </c>
      <c r="Y541" s="35">
        <v>1.9E-2</v>
      </c>
      <c r="Z541" s="35">
        <v>1.9E-2</v>
      </c>
      <c r="AA541" s="36">
        <v>1.9E-2</v>
      </c>
      <c r="AB541" s="36">
        <v>2.3E-2</v>
      </c>
      <c r="AC541" s="36">
        <v>2.3E-2</v>
      </c>
      <c r="AD541" s="35">
        <v>2.3E-2</v>
      </c>
      <c r="AE541" s="35">
        <v>2.4E-2</v>
      </c>
    </row>
    <row r="542" spans="1:31" x14ac:dyDescent="0.25">
      <c r="A542" t="s">
        <v>1083</v>
      </c>
      <c r="B542" t="s">
        <v>1021</v>
      </c>
      <c r="C542" t="s">
        <v>1084</v>
      </c>
      <c r="D542" s="33">
        <v>500570</v>
      </c>
      <c r="E542" s="34">
        <v>0</v>
      </c>
      <c r="F542" s="35">
        <v>4.2000000000000003E-2</v>
      </c>
      <c r="G542" s="35">
        <v>4.2000000000000003E-2</v>
      </c>
      <c r="H542" s="35">
        <v>4.2000000000000003E-2</v>
      </c>
      <c r="I542" s="35">
        <v>4.2000000000000003E-2</v>
      </c>
      <c r="J542" s="36">
        <v>4.2000000000000003E-2</v>
      </c>
      <c r="K542" s="36">
        <v>4.2000000000000003E-2</v>
      </c>
      <c r="L542" s="7" t="s">
        <v>208</v>
      </c>
      <c r="M542" t="s">
        <v>208</v>
      </c>
      <c r="N542" t="s">
        <v>208</v>
      </c>
      <c r="R542" t="s">
        <v>547</v>
      </c>
      <c r="S542" t="s">
        <v>831</v>
      </c>
      <c r="T542" t="s">
        <v>841</v>
      </c>
      <c r="U542" s="33">
        <v>901491</v>
      </c>
      <c r="V542" s="34">
        <v>0</v>
      </c>
      <c r="W542" s="35">
        <v>7.4999999999999997E-2</v>
      </c>
      <c r="X542" s="35">
        <v>7.4999999999999997E-2</v>
      </c>
      <c r="Y542" s="35">
        <v>7.4999999999999997E-2</v>
      </c>
      <c r="Z542" s="35">
        <v>7.4999999999999997E-2</v>
      </c>
      <c r="AA542" s="36">
        <v>7.4999999999999997E-2</v>
      </c>
      <c r="AB542" s="36">
        <v>7.4999999999999997E-2</v>
      </c>
      <c r="AC542" s="36">
        <v>7.4999999999999997E-2</v>
      </c>
      <c r="AD542" s="35">
        <v>7.4999999999999997E-2</v>
      </c>
      <c r="AE542" s="35">
        <v>6.5000000000000002E-2</v>
      </c>
    </row>
    <row r="543" spans="1:31" x14ac:dyDescent="0.25">
      <c r="A543" t="s">
        <v>800</v>
      </c>
      <c r="B543" t="s">
        <v>1021</v>
      </c>
      <c r="C543" t="s">
        <v>1085</v>
      </c>
      <c r="D543" s="33">
        <v>200590</v>
      </c>
      <c r="E543" s="34">
        <v>0</v>
      </c>
      <c r="F543" s="35">
        <v>1.2999999999999999E-2</v>
      </c>
      <c r="G543" s="35">
        <v>1.2999999999999999E-2</v>
      </c>
      <c r="H543" s="35">
        <v>1.2999999999999999E-2</v>
      </c>
      <c r="I543" s="35">
        <v>1.2999999999999999E-2</v>
      </c>
      <c r="J543" s="36">
        <v>1.2999999999999999E-2</v>
      </c>
      <c r="K543" s="36">
        <v>1.2999999999999999E-2</v>
      </c>
      <c r="L543" s="7" t="s">
        <v>208</v>
      </c>
      <c r="M543" t="s">
        <v>208</v>
      </c>
      <c r="N543" t="s">
        <v>208</v>
      </c>
      <c r="R543" t="s">
        <v>1049</v>
      </c>
      <c r="S543" t="s">
        <v>1021</v>
      </c>
      <c r="T543" t="s">
        <v>1050</v>
      </c>
      <c r="U543" s="33">
        <v>182770</v>
      </c>
      <c r="V543" s="35">
        <v>0</v>
      </c>
      <c r="W543" s="35">
        <v>1.6E-2</v>
      </c>
      <c r="X543" s="35">
        <v>1.6E-2</v>
      </c>
      <c r="Y543" s="35">
        <v>1.6E-2</v>
      </c>
      <c r="Z543" t="s">
        <v>208</v>
      </c>
      <c r="AA543" s="7" t="s">
        <v>208</v>
      </c>
      <c r="AB543" s="36">
        <v>1.7999999999999999E-2</v>
      </c>
      <c r="AC543" s="7" t="s">
        <v>208</v>
      </c>
      <c r="AD543" t="s">
        <v>208</v>
      </c>
      <c r="AE543" t="s">
        <v>208</v>
      </c>
    </row>
    <row r="544" spans="1:31" x14ac:dyDescent="0.25">
      <c r="A544" t="s">
        <v>1086</v>
      </c>
      <c r="B544" t="s">
        <v>1021</v>
      </c>
      <c r="C544" t="s">
        <v>1085</v>
      </c>
      <c r="D544" s="33">
        <v>61121</v>
      </c>
      <c r="E544" s="35">
        <v>0</v>
      </c>
      <c r="F544" s="35">
        <v>1.0999999999999999E-2</v>
      </c>
      <c r="G544" s="35">
        <v>1.0999999999999999E-2</v>
      </c>
      <c r="H544" s="35">
        <v>1.0999999999999999E-2</v>
      </c>
      <c r="I544" s="35">
        <v>1.0999999999999999E-2</v>
      </c>
      <c r="J544" s="36">
        <v>1.0999999999999999E-2</v>
      </c>
      <c r="K544" s="36">
        <v>1.0999999999999999E-2</v>
      </c>
      <c r="L544" s="7" t="s">
        <v>208</v>
      </c>
      <c r="M544" t="s">
        <v>208</v>
      </c>
      <c r="N544" t="s">
        <v>208</v>
      </c>
      <c r="R544" t="s">
        <v>1053</v>
      </c>
      <c r="S544" t="s">
        <v>1021</v>
      </c>
      <c r="T544" t="s">
        <v>562</v>
      </c>
      <c r="U544" s="33">
        <v>587804</v>
      </c>
      <c r="V544" s="35">
        <v>0</v>
      </c>
      <c r="W544" s="35">
        <v>5.2999999999999999E-2</v>
      </c>
      <c r="X544" s="35">
        <v>5.2999999999999999E-2</v>
      </c>
      <c r="Y544" s="35">
        <v>5.2999999999999999E-2</v>
      </c>
      <c r="Z544" s="35">
        <v>5.2999999999999999E-2</v>
      </c>
      <c r="AA544" s="36">
        <v>5.2999999999999999E-2</v>
      </c>
      <c r="AB544" s="36">
        <v>5.2999999999999999E-2</v>
      </c>
      <c r="AC544" s="7" t="s">
        <v>208</v>
      </c>
      <c r="AD544" t="s">
        <v>208</v>
      </c>
      <c r="AE544" t="s">
        <v>208</v>
      </c>
    </row>
    <row r="545" spans="1:31" x14ac:dyDescent="0.25">
      <c r="A545" t="s">
        <v>1087</v>
      </c>
      <c r="B545" t="s">
        <v>1021</v>
      </c>
      <c r="C545" t="s">
        <v>1085</v>
      </c>
      <c r="D545" s="33">
        <v>50000</v>
      </c>
      <c r="E545" s="34">
        <v>0</v>
      </c>
      <c r="F545" s="35">
        <v>1.6E-2</v>
      </c>
      <c r="G545" s="35">
        <v>1.6E-2</v>
      </c>
      <c r="H545" s="35">
        <v>1.6E-2</v>
      </c>
      <c r="I545" s="35">
        <v>1.6E-2</v>
      </c>
      <c r="J545" s="36">
        <v>1.6E-2</v>
      </c>
      <c r="K545" s="7" t="s">
        <v>208</v>
      </c>
      <c r="L545" s="7" t="s">
        <v>208</v>
      </c>
      <c r="M545" t="s">
        <v>208</v>
      </c>
      <c r="N545" t="s">
        <v>208</v>
      </c>
      <c r="R545" t="s">
        <v>1251</v>
      </c>
      <c r="S545" t="s">
        <v>1021</v>
      </c>
      <c r="T545" t="s">
        <v>208</v>
      </c>
      <c r="U545" t="s">
        <v>208</v>
      </c>
      <c r="V545" t="s">
        <v>255</v>
      </c>
      <c r="W545" t="s">
        <v>208</v>
      </c>
      <c r="X545" s="35">
        <v>9.6000000000000002E-2</v>
      </c>
      <c r="Y545" s="35">
        <v>9.6000000000000002E-2</v>
      </c>
      <c r="Z545" t="s">
        <v>208</v>
      </c>
      <c r="AA545" s="7" t="s">
        <v>208</v>
      </c>
      <c r="AB545" s="36">
        <v>9.6000000000000002E-2</v>
      </c>
      <c r="AC545" s="7" t="s">
        <v>208</v>
      </c>
      <c r="AD545" t="s">
        <v>208</v>
      </c>
      <c r="AE545" t="s">
        <v>208</v>
      </c>
    </row>
    <row r="546" spans="1:31" x14ac:dyDescent="0.25">
      <c r="A546" t="s">
        <v>1088</v>
      </c>
      <c r="B546" t="s">
        <v>1027</v>
      </c>
      <c r="C546" t="s">
        <v>1085</v>
      </c>
      <c r="D546" s="33">
        <v>142900</v>
      </c>
      <c r="E546" s="34">
        <v>0</v>
      </c>
      <c r="F546" s="35">
        <v>2.4E-2</v>
      </c>
      <c r="G546" s="35">
        <v>2.4E-2</v>
      </c>
      <c r="H546" s="35">
        <v>2.4E-2</v>
      </c>
      <c r="I546" s="35">
        <v>2.4E-2</v>
      </c>
      <c r="J546" s="36">
        <v>2.4E-2</v>
      </c>
      <c r="K546" s="36">
        <v>2.4E-2</v>
      </c>
      <c r="L546" s="7" t="s">
        <v>208</v>
      </c>
      <c r="M546" t="s">
        <v>208</v>
      </c>
      <c r="N546" t="s">
        <v>208</v>
      </c>
      <c r="R546" t="s">
        <v>1321</v>
      </c>
      <c r="S546" t="s">
        <v>1293</v>
      </c>
      <c r="T546" t="s">
        <v>1322</v>
      </c>
      <c r="U546" s="33">
        <v>324442</v>
      </c>
      <c r="V546" s="34">
        <v>0</v>
      </c>
      <c r="W546" s="35">
        <v>3.2000000000000001E-2</v>
      </c>
      <c r="X546" s="35">
        <v>3.2000000000000001E-2</v>
      </c>
      <c r="Y546" s="35">
        <v>3.2000000000000001E-2</v>
      </c>
      <c r="Z546" s="35">
        <v>3.2000000000000001E-2</v>
      </c>
      <c r="AA546" s="36">
        <v>3.2000000000000001E-2</v>
      </c>
      <c r="AB546" s="36">
        <v>3.2000000000000001E-2</v>
      </c>
      <c r="AC546" s="36">
        <v>3.2000000000000001E-2</v>
      </c>
      <c r="AD546" s="35">
        <v>3.2000000000000001E-2</v>
      </c>
      <c r="AE546" s="35">
        <v>3.2000000000000001E-2</v>
      </c>
    </row>
    <row r="547" spans="1:31" x14ac:dyDescent="0.25">
      <c r="A547" t="s">
        <v>1089</v>
      </c>
      <c r="B547" t="s">
        <v>1021</v>
      </c>
      <c r="C547" t="s">
        <v>1085</v>
      </c>
      <c r="D547" s="33">
        <v>244150</v>
      </c>
      <c r="E547" s="34">
        <v>0</v>
      </c>
      <c r="F547" s="35">
        <v>4.8000000000000001E-2</v>
      </c>
      <c r="G547" s="35">
        <v>4.8000000000000001E-2</v>
      </c>
      <c r="H547" s="35">
        <v>4.8000000000000001E-2</v>
      </c>
      <c r="I547" s="35">
        <v>4.8000000000000001E-2</v>
      </c>
      <c r="J547" s="36">
        <v>4.8000000000000001E-2</v>
      </c>
      <c r="K547" s="36">
        <v>4.8000000000000001E-2</v>
      </c>
      <c r="L547" s="7" t="s">
        <v>208</v>
      </c>
      <c r="M547" t="s">
        <v>208</v>
      </c>
      <c r="N547" t="s">
        <v>208</v>
      </c>
      <c r="R547" s="16" t="s">
        <v>401</v>
      </c>
      <c r="S547" t="s">
        <v>402</v>
      </c>
      <c r="T547" t="s">
        <v>403</v>
      </c>
      <c r="U547" s="33">
        <v>1980000</v>
      </c>
      <c r="V547" s="35">
        <v>0</v>
      </c>
      <c r="W547" s="35">
        <v>3.4000000000000002E-2</v>
      </c>
      <c r="X547" s="35">
        <v>3.5000000000000003E-2</v>
      </c>
      <c r="Y547" s="35">
        <v>3.5000000000000003E-2</v>
      </c>
      <c r="Z547" t="s">
        <v>208</v>
      </c>
      <c r="AA547" t="s">
        <v>208</v>
      </c>
      <c r="AB547" s="7" t="s">
        <v>208</v>
      </c>
      <c r="AC547" s="7" t="s">
        <v>208</v>
      </c>
      <c r="AD547" s="7" t="s">
        <v>208</v>
      </c>
      <c r="AE547" t="s">
        <v>208</v>
      </c>
    </row>
    <row r="548" spans="1:31" x14ac:dyDescent="0.25">
      <c r="A548" t="s">
        <v>1090</v>
      </c>
      <c r="B548" t="s">
        <v>1027</v>
      </c>
      <c r="C548" t="s">
        <v>1085</v>
      </c>
      <c r="D548" s="33">
        <v>162050</v>
      </c>
      <c r="E548" s="34">
        <v>0</v>
      </c>
      <c r="F548" s="35">
        <v>5.3999999999999999E-2</v>
      </c>
      <c r="G548" s="35">
        <v>5.3999999999999999E-2</v>
      </c>
      <c r="H548" s="35">
        <v>5.3999999999999999E-2</v>
      </c>
      <c r="I548" s="35">
        <v>5.3999999999999999E-2</v>
      </c>
      <c r="J548" s="36">
        <v>5.3999999999999999E-2</v>
      </c>
      <c r="K548" s="36">
        <v>5.3999999999999999E-2</v>
      </c>
      <c r="L548" s="7" t="s">
        <v>208</v>
      </c>
      <c r="M548" t="s">
        <v>208</v>
      </c>
      <c r="N548" t="s">
        <v>208</v>
      </c>
      <c r="R548" t="s">
        <v>885</v>
      </c>
      <c r="S548" t="s">
        <v>872</v>
      </c>
      <c r="T548" t="s">
        <v>886</v>
      </c>
      <c r="U548" s="33">
        <v>500000</v>
      </c>
      <c r="V548" s="35">
        <v>-1E-3</v>
      </c>
      <c r="W548" s="35">
        <v>2.1000000000000001E-2</v>
      </c>
      <c r="X548" s="35">
        <v>2.1999999999999999E-2</v>
      </c>
      <c r="Y548" s="35">
        <v>2.1999999999999999E-2</v>
      </c>
      <c r="Z548" s="35">
        <v>2.1999999999999999E-2</v>
      </c>
      <c r="AA548" s="36">
        <v>2.1999999999999999E-2</v>
      </c>
      <c r="AB548" s="36">
        <v>2.1999999999999999E-2</v>
      </c>
      <c r="AC548" s="36">
        <v>2.1999999999999999E-2</v>
      </c>
      <c r="AD548" s="35">
        <v>2.1999999999999999E-2</v>
      </c>
      <c r="AE548" s="35">
        <v>2.1999999999999999E-2</v>
      </c>
    </row>
    <row r="549" spans="1:31" x14ac:dyDescent="0.25">
      <c r="A549" t="s">
        <v>1091</v>
      </c>
      <c r="B549" t="s">
        <v>1021</v>
      </c>
      <c r="C549" t="s">
        <v>1085</v>
      </c>
      <c r="D549" s="33">
        <v>69450</v>
      </c>
      <c r="E549" s="35">
        <v>0</v>
      </c>
      <c r="F549" s="35">
        <v>1.9E-2</v>
      </c>
      <c r="G549" s="35">
        <v>1.9E-2</v>
      </c>
      <c r="H549" s="35">
        <v>1.9E-2</v>
      </c>
      <c r="I549" s="35">
        <v>1.9E-2</v>
      </c>
      <c r="J549" s="36">
        <v>1.9E-2</v>
      </c>
      <c r="K549" s="36">
        <v>1.9E-2</v>
      </c>
      <c r="L549" s="7" t="s">
        <v>208</v>
      </c>
      <c r="M549" t="s">
        <v>208</v>
      </c>
      <c r="N549" t="s">
        <v>208</v>
      </c>
      <c r="R549" t="s">
        <v>390</v>
      </c>
      <c r="S549" t="s">
        <v>372</v>
      </c>
      <c r="T549" t="s">
        <v>391</v>
      </c>
      <c r="U549" s="33">
        <v>1234286</v>
      </c>
      <c r="V549" s="35">
        <v>7.0000000000000001E-3</v>
      </c>
      <c r="W549" s="35">
        <v>4.7E-2</v>
      </c>
      <c r="X549" s="35">
        <v>0.04</v>
      </c>
      <c r="Y549" s="35">
        <v>3.1E-2</v>
      </c>
      <c r="Z549" s="35">
        <v>3.1E-2</v>
      </c>
      <c r="AA549" s="36">
        <v>3.1E-2</v>
      </c>
      <c r="AB549" s="36">
        <v>3.1E-2</v>
      </c>
      <c r="AC549" s="36">
        <v>3.1E-2</v>
      </c>
      <c r="AD549" s="35">
        <v>3.1E-2</v>
      </c>
      <c r="AE549" s="35">
        <v>3.1E-2</v>
      </c>
    </row>
    <row r="550" spans="1:31" x14ac:dyDescent="0.25">
      <c r="A550" t="s">
        <v>1092</v>
      </c>
      <c r="B550" t="s">
        <v>1021</v>
      </c>
      <c r="C550" t="s">
        <v>1085</v>
      </c>
      <c r="D550" s="33">
        <v>250230</v>
      </c>
      <c r="E550" s="34">
        <v>0</v>
      </c>
      <c r="F550" s="35">
        <v>5.0999999999999997E-2</v>
      </c>
      <c r="G550" s="35">
        <v>5.0999999999999997E-2</v>
      </c>
      <c r="H550" s="35">
        <v>5.0999999999999997E-2</v>
      </c>
      <c r="I550" t="s">
        <v>208</v>
      </c>
      <c r="J550" s="36">
        <v>5.0999999999999997E-2</v>
      </c>
      <c r="K550" s="36">
        <v>5.0999999999999997E-2</v>
      </c>
      <c r="L550" s="7" t="s">
        <v>208</v>
      </c>
      <c r="M550" t="s">
        <v>208</v>
      </c>
      <c r="N550" t="s">
        <v>208</v>
      </c>
      <c r="R550" t="s">
        <v>390</v>
      </c>
      <c r="S550" t="s">
        <v>877</v>
      </c>
      <c r="T550" t="s">
        <v>882</v>
      </c>
      <c r="U550" s="33">
        <v>352929</v>
      </c>
      <c r="V550" s="35">
        <v>-1E-3</v>
      </c>
      <c r="W550" s="35">
        <v>1.2999999999999999E-2</v>
      </c>
      <c r="X550" s="35">
        <v>1.4E-2</v>
      </c>
      <c r="Y550" s="35">
        <v>1.4999999999999999E-2</v>
      </c>
      <c r="Z550" s="35">
        <v>1.6E-2</v>
      </c>
      <c r="AA550" s="36">
        <v>1.6E-2</v>
      </c>
      <c r="AB550" s="36">
        <v>1.6E-2</v>
      </c>
      <c r="AC550" s="7" t="s">
        <v>208</v>
      </c>
      <c r="AD550" t="s">
        <v>208</v>
      </c>
      <c r="AE550" t="s">
        <v>208</v>
      </c>
    </row>
    <row r="551" spans="1:31" x14ac:dyDescent="0.25">
      <c r="A551" t="s">
        <v>1093</v>
      </c>
      <c r="B551" t="s">
        <v>1094</v>
      </c>
      <c r="C551" t="s">
        <v>1085</v>
      </c>
      <c r="D551" s="33">
        <v>235732</v>
      </c>
      <c r="E551" s="35">
        <v>0</v>
      </c>
      <c r="F551" s="35">
        <v>1.0999999999999999E-2</v>
      </c>
      <c r="G551" s="35">
        <v>1.0999999999999999E-2</v>
      </c>
      <c r="H551" s="35">
        <v>1.0999999999999999E-2</v>
      </c>
      <c r="I551" s="35">
        <v>1.0999999999999999E-2</v>
      </c>
      <c r="J551" s="36">
        <v>1.0999999999999999E-2</v>
      </c>
      <c r="K551" s="36">
        <v>1.0999999999999999E-2</v>
      </c>
      <c r="L551" s="36">
        <v>4.7E-2</v>
      </c>
      <c r="M551" s="35">
        <v>1.0999999999999999E-2</v>
      </c>
      <c r="N551" s="35">
        <v>1.0999999999999999E-2</v>
      </c>
      <c r="R551" t="s">
        <v>390</v>
      </c>
      <c r="S551" t="s">
        <v>1405</v>
      </c>
      <c r="T551" t="s">
        <v>737</v>
      </c>
      <c r="U551" s="33">
        <v>460000</v>
      </c>
      <c r="V551" s="34">
        <v>0</v>
      </c>
      <c r="W551" s="35">
        <v>1.7000000000000001E-2</v>
      </c>
      <c r="X551" s="35">
        <v>1.7000000000000001E-2</v>
      </c>
      <c r="Y551" s="35">
        <v>1.7000000000000001E-2</v>
      </c>
      <c r="Z551" s="35">
        <v>1.2999999999999999E-2</v>
      </c>
      <c r="AA551" s="36">
        <v>1.2999999999999999E-2</v>
      </c>
      <c r="AB551" s="7" t="s">
        <v>208</v>
      </c>
      <c r="AC551" s="7" t="s">
        <v>208</v>
      </c>
      <c r="AD551" t="s">
        <v>208</v>
      </c>
      <c r="AE551" t="s">
        <v>208</v>
      </c>
    </row>
    <row r="552" spans="1:31" x14ac:dyDescent="0.25">
      <c r="A552" t="s">
        <v>1095</v>
      </c>
      <c r="B552" t="s">
        <v>1021</v>
      </c>
      <c r="C552" t="s">
        <v>1096</v>
      </c>
      <c r="D552" s="33">
        <v>1532050</v>
      </c>
      <c r="E552" t="s">
        <v>212</v>
      </c>
      <c r="F552" t="s">
        <v>208</v>
      </c>
      <c r="G552" s="35">
        <v>1.6E-2</v>
      </c>
      <c r="H552" s="35">
        <v>1.6E-2</v>
      </c>
      <c r="I552" s="35">
        <v>1.6E-2</v>
      </c>
      <c r="J552" s="36">
        <v>1.6E-2</v>
      </c>
      <c r="K552" s="36">
        <v>1.6E-2</v>
      </c>
      <c r="L552" s="7" t="s">
        <v>208</v>
      </c>
      <c r="M552" t="s">
        <v>208</v>
      </c>
      <c r="N552" t="s">
        <v>208</v>
      </c>
      <c r="R552" t="s">
        <v>935</v>
      </c>
      <c r="S552" t="s">
        <v>914</v>
      </c>
      <c r="T552" t="s">
        <v>208</v>
      </c>
      <c r="U552" t="s">
        <v>208</v>
      </c>
      <c r="V552" t="s">
        <v>208</v>
      </c>
      <c r="W552" t="s">
        <v>208</v>
      </c>
      <c r="X552" t="s">
        <v>208</v>
      </c>
      <c r="Y552" s="35">
        <v>4.9000000000000002E-2</v>
      </c>
      <c r="Z552" s="35">
        <v>4.9000000000000002E-2</v>
      </c>
      <c r="AA552" s="7" t="s">
        <v>208</v>
      </c>
      <c r="AB552" s="36">
        <v>4.2000000000000003E-2</v>
      </c>
      <c r="AC552" s="7" t="s">
        <v>208</v>
      </c>
      <c r="AD552" t="s">
        <v>208</v>
      </c>
      <c r="AE552" t="s">
        <v>208</v>
      </c>
    </row>
    <row r="553" spans="1:31" x14ac:dyDescent="0.25">
      <c r="A553" t="s">
        <v>1097</v>
      </c>
      <c r="B553" t="s">
        <v>1061</v>
      </c>
      <c r="C553" t="s">
        <v>1098</v>
      </c>
      <c r="D553" s="33">
        <v>223500</v>
      </c>
      <c r="E553" s="35">
        <v>0</v>
      </c>
      <c r="F553" s="35">
        <v>3.5000000000000003E-2</v>
      </c>
      <c r="G553" s="35">
        <v>3.5999999999999997E-2</v>
      </c>
      <c r="H553" s="35">
        <v>3.5999999999999997E-2</v>
      </c>
      <c r="I553" s="35">
        <v>3.5999999999999997E-2</v>
      </c>
      <c r="J553" s="36">
        <v>3.5999999999999997E-2</v>
      </c>
      <c r="K553" s="36">
        <v>3.5999999999999997E-2</v>
      </c>
      <c r="L553" s="7" t="s">
        <v>208</v>
      </c>
      <c r="M553" t="s">
        <v>208</v>
      </c>
      <c r="N553" t="s">
        <v>208</v>
      </c>
      <c r="R553" t="s">
        <v>935</v>
      </c>
      <c r="S553" t="s">
        <v>1253</v>
      </c>
      <c r="T553" t="s">
        <v>208</v>
      </c>
      <c r="U553" t="s">
        <v>208</v>
      </c>
      <c r="V553" t="s">
        <v>208</v>
      </c>
      <c r="W553" t="s">
        <v>208</v>
      </c>
      <c r="X553" t="s">
        <v>208</v>
      </c>
      <c r="Y553" t="s">
        <v>208</v>
      </c>
      <c r="Z553" t="s">
        <v>208</v>
      </c>
      <c r="AA553" s="7" t="s">
        <v>208</v>
      </c>
      <c r="AB553" s="7" t="s">
        <v>208</v>
      </c>
      <c r="AC553" s="7" t="s">
        <v>208</v>
      </c>
      <c r="AD553" t="s">
        <v>208</v>
      </c>
      <c r="AE553" s="35">
        <v>1.2999999999999999E-2</v>
      </c>
    </row>
    <row r="554" spans="1:31" x14ac:dyDescent="0.25">
      <c r="A554" t="s">
        <v>1099</v>
      </c>
      <c r="B554" t="s">
        <v>1021</v>
      </c>
      <c r="C554" t="s">
        <v>1100</v>
      </c>
      <c r="D554" s="33">
        <v>127638</v>
      </c>
      <c r="E554" s="34">
        <v>0</v>
      </c>
      <c r="F554" s="35">
        <v>0.01</v>
      </c>
      <c r="G554" s="35">
        <v>0.01</v>
      </c>
      <c r="H554" s="35">
        <v>0.01</v>
      </c>
      <c r="I554" s="35">
        <v>0.01</v>
      </c>
      <c r="J554" s="36">
        <v>0.01</v>
      </c>
      <c r="K554" s="36">
        <v>0.01</v>
      </c>
      <c r="L554" s="7" t="s">
        <v>208</v>
      </c>
      <c r="M554" t="s">
        <v>208</v>
      </c>
      <c r="N554" t="s">
        <v>208</v>
      </c>
      <c r="R554" t="s">
        <v>913</v>
      </c>
      <c r="S554" t="s">
        <v>914</v>
      </c>
      <c r="T554" t="s">
        <v>915</v>
      </c>
      <c r="U554" s="33">
        <v>11099096</v>
      </c>
      <c r="V554" s="35">
        <v>1.2999999999999999E-2</v>
      </c>
      <c r="W554" s="35">
        <v>0.20499999999999999</v>
      </c>
      <c r="X554" s="35">
        <v>0.192</v>
      </c>
      <c r="Y554" s="35">
        <v>0.192</v>
      </c>
      <c r="Z554" s="35">
        <v>0.20200000000000001</v>
      </c>
      <c r="AA554" s="36">
        <v>0.20200000000000001</v>
      </c>
      <c r="AB554" s="36">
        <v>0.187</v>
      </c>
      <c r="AC554" s="36">
        <v>0.187</v>
      </c>
      <c r="AD554" s="35">
        <v>0.187</v>
      </c>
      <c r="AE554" s="35">
        <v>0.187</v>
      </c>
    </row>
    <row r="555" spans="1:31" x14ac:dyDescent="0.25">
      <c r="A555" t="s">
        <v>1101</v>
      </c>
      <c r="B555" t="s">
        <v>1061</v>
      </c>
      <c r="C555" t="s">
        <v>1102</v>
      </c>
      <c r="D555" s="33">
        <v>138445</v>
      </c>
      <c r="E555" s="34">
        <v>0</v>
      </c>
      <c r="F555" s="35">
        <v>2.4E-2</v>
      </c>
      <c r="G555" s="35">
        <v>2.4E-2</v>
      </c>
      <c r="H555" t="s">
        <v>208</v>
      </c>
      <c r="I555" s="35">
        <v>2.4E-2</v>
      </c>
      <c r="J555" s="36">
        <v>2.4E-2</v>
      </c>
      <c r="K555" s="36">
        <v>2.4E-2</v>
      </c>
      <c r="L555" s="7" t="s">
        <v>208</v>
      </c>
      <c r="M555" t="s">
        <v>208</v>
      </c>
      <c r="N555" t="s">
        <v>208</v>
      </c>
      <c r="R555" t="s">
        <v>1266</v>
      </c>
      <c r="S555" t="s">
        <v>1264</v>
      </c>
      <c r="T555" t="s">
        <v>208</v>
      </c>
      <c r="U555" t="s">
        <v>208</v>
      </c>
      <c r="V555" t="s">
        <v>208</v>
      </c>
      <c r="W555" t="s">
        <v>208</v>
      </c>
      <c r="X555" t="s">
        <v>208</v>
      </c>
      <c r="Y555" t="s">
        <v>208</v>
      </c>
      <c r="Z555" t="s">
        <v>208</v>
      </c>
      <c r="AA555" s="7" t="s">
        <v>208</v>
      </c>
      <c r="AB555" s="7" t="s">
        <v>208</v>
      </c>
      <c r="AC555" s="7" t="s">
        <v>208</v>
      </c>
      <c r="AD555" t="s">
        <v>208</v>
      </c>
      <c r="AE555" s="35">
        <v>1.0999999999999999E-2</v>
      </c>
    </row>
    <row r="556" spans="1:31" x14ac:dyDescent="0.25">
      <c r="A556" t="s">
        <v>1103</v>
      </c>
      <c r="B556" t="s">
        <v>1021</v>
      </c>
      <c r="C556" t="s">
        <v>1104</v>
      </c>
      <c r="D556" s="33">
        <v>414050</v>
      </c>
      <c r="E556" s="34">
        <v>0</v>
      </c>
      <c r="F556" s="35">
        <v>3.7999999999999999E-2</v>
      </c>
      <c r="G556" s="35">
        <v>3.7999999999999999E-2</v>
      </c>
      <c r="H556" s="35">
        <v>3.7999999999999999E-2</v>
      </c>
      <c r="I556" s="35">
        <v>3.7999999999999999E-2</v>
      </c>
      <c r="J556" s="36">
        <v>3.7999999999999999E-2</v>
      </c>
      <c r="K556" s="36">
        <v>3.7999999999999999E-2</v>
      </c>
      <c r="L556" s="7" t="s">
        <v>208</v>
      </c>
      <c r="M556" t="s">
        <v>208</v>
      </c>
      <c r="N556" t="s">
        <v>208</v>
      </c>
      <c r="R556" t="s">
        <v>427</v>
      </c>
      <c r="S556" t="s">
        <v>412</v>
      </c>
      <c r="T556" t="s">
        <v>428</v>
      </c>
      <c r="U556" s="33">
        <v>1200000</v>
      </c>
      <c r="V556" s="34">
        <v>0</v>
      </c>
      <c r="W556" s="35">
        <v>1.4999999999999999E-2</v>
      </c>
      <c r="X556" s="35">
        <v>1.4999999999999999E-2</v>
      </c>
      <c r="Y556" t="s">
        <v>208</v>
      </c>
      <c r="Z556" t="s">
        <v>208</v>
      </c>
      <c r="AA556" s="7" t="s">
        <v>208</v>
      </c>
      <c r="AB556" s="7" t="s">
        <v>208</v>
      </c>
      <c r="AC556" s="7" t="s">
        <v>208</v>
      </c>
      <c r="AD556" t="s">
        <v>208</v>
      </c>
      <c r="AE556" t="s">
        <v>208</v>
      </c>
    </row>
    <row r="557" spans="1:31" x14ac:dyDescent="0.25">
      <c r="A557" t="s">
        <v>1105</v>
      </c>
      <c r="B557" t="s">
        <v>1021</v>
      </c>
      <c r="C557" t="s">
        <v>1106</v>
      </c>
      <c r="D557" s="33">
        <v>112800</v>
      </c>
      <c r="E557" s="34">
        <v>0</v>
      </c>
      <c r="F557" s="35">
        <v>1.7999999999999999E-2</v>
      </c>
      <c r="G557" s="35">
        <v>1.7999999999999999E-2</v>
      </c>
      <c r="H557" s="35">
        <v>1.7999999999999999E-2</v>
      </c>
      <c r="I557" s="35">
        <v>1.7999999999999999E-2</v>
      </c>
      <c r="J557" s="36">
        <v>1.7999999999999999E-2</v>
      </c>
      <c r="K557" s="36">
        <v>1.7999999999999999E-2</v>
      </c>
      <c r="L557" s="7" t="s">
        <v>208</v>
      </c>
      <c r="M557" t="s">
        <v>208</v>
      </c>
      <c r="N557" t="s">
        <v>208</v>
      </c>
      <c r="R557" t="s">
        <v>454</v>
      </c>
      <c r="S557" t="s">
        <v>455</v>
      </c>
      <c r="T557" t="s">
        <v>456</v>
      </c>
      <c r="U557" s="33">
        <v>2441684</v>
      </c>
      <c r="V557" s="34">
        <v>0</v>
      </c>
      <c r="W557" s="35">
        <v>1.4E-2</v>
      </c>
      <c r="X557" s="35">
        <v>1.4E-2</v>
      </c>
      <c r="Y557" s="35">
        <v>1.4E-2</v>
      </c>
      <c r="Z557" s="35">
        <v>1.2E-2</v>
      </c>
      <c r="AA557" s="36">
        <v>1.0999999999999999E-2</v>
      </c>
      <c r="AB557" s="36">
        <v>1.0999999999999999E-2</v>
      </c>
      <c r="AC557" s="7" t="s">
        <v>208</v>
      </c>
      <c r="AD557" t="s">
        <v>208</v>
      </c>
      <c r="AE557" t="s">
        <v>208</v>
      </c>
    </row>
    <row r="558" spans="1:31" x14ac:dyDescent="0.25">
      <c r="A558" t="s">
        <v>1107</v>
      </c>
      <c r="B558" t="s">
        <v>1021</v>
      </c>
      <c r="C558" t="s">
        <v>1108</v>
      </c>
      <c r="D558" s="33">
        <v>733670</v>
      </c>
      <c r="E558" s="34">
        <v>0</v>
      </c>
      <c r="F558" s="35">
        <v>0.05</v>
      </c>
      <c r="G558" s="35">
        <v>0.05</v>
      </c>
      <c r="H558" s="35">
        <v>0.05</v>
      </c>
      <c r="I558" s="35">
        <v>0.05</v>
      </c>
      <c r="J558" s="7" t="s">
        <v>208</v>
      </c>
      <c r="K558" s="36">
        <v>0.05</v>
      </c>
      <c r="L558" s="7" t="s">
        <v>208</v>
      </c>
      <c r="M558" t="s">
        <v>208</v>
      </c>
      <c r="N558" t="s">
        <v>208</v>
      </c>
      <c r="R558" t="s">
        <v>620</v>
      </c>
      <c r="S558" t="s">
        <v>589</v>
      </c>
      <c r="T558" t="s">
        <v>621</v>
      </c>
      <c r="U558" s="33">
        <v>598000</v>
      </c>
      <c r="V558" s="34">
        <v>0</v>
      </c>
      <c r="W558" s="35">
        <v>2.7E-2</v>
      </c>
      <c r="X558" s="35">
        <v>2.7E-2</v>
      </c>
      <c r="Y558" s="35">
        <v>2.5999999999999999E-2</v>
      </c>
      <c r="Z558" s="35">
        <v>1.7000000000000001E-2</v>
      </c>
      <c r="AA558" s="36">
        <v>1.7000000000000001E-2</v>
      </c>
      <c r="AB558" s="7" t="s">
        <v>208</v>
      </c>
      <c r="AC558" s="7" t="s">
        <v>208</v>
      </c>
      <c r="AD558" t="s">
        <v>208</v>
      </c>
      <c r="AE558" t="s">
        <v>208</v>
      </c>
    </row>
    <row r="559" spans="1:31" x14ac:dyDescent="0.25">
      <c r="A559" t="s">
        <v>1109</v>
      </c>
      <c r="B559" t="s">
        <v>1027</v>
      </c>
      <c r="C559" t="s">
        <v>1110</v>
      </c>
      <c r="D559" s="33">
        <v>1479270</v>
      </c>
      <c r="E559" s="34">
        <v>0</v>
      </c>
      <c r="F559" s="35">
        <v>3.3000000000000002E-2</v>
      </c>
      <c r="G559" s="35">
        <v>3.3000000000000002E-2</v>
      </c>
      <c r="H559" s="35">
        <v>3.3000000000000002E-2</v>
      </c>
      <c r="I559" s="35">
        <v>3.3000000000000002E-2</v>
      </c>
      <c r="J559" s="36">
        <v>3.3000000000000002E-2</v>
      </c>
      <c r="K559" s="36">
        <v>3.3000000000000002E-2</v>
      </c>
      <c r="L559" s="7" t="s">
        <v>208</v>
      </c>
      <c r="M559" t="s">
        <v>208</v>
      </c>
      <c r="N559" t="s">
        <v>208</v>
      </c>
      <c r="R559" t="s">
        <v>553</v>
      </c>
      <c r="S559" t="s">
        <v>478</v>
      </c>
      <c r="T559" t="s">
        <v>554</v>
      </c>
      <c r="U559" s="33">
        <v>146139</v>
      </c>
      <c r="V559" s="34">
        <v>0</v>
      </c>
      <c r="W559" s="35">
        <v>1.4999999999999999E-2</v>
      </c>
      <c r="X559" s="35">
        <v>1.4999999999999999E-2</v>
      </c>
      <c r="Y559" t="s">
        <v>208</v>
      </c>
      <c r="Z559" t="s">
        <v>208</v>
      </c>
      <c r="AA559" s="7" t="s">
        <v>208</v>
      </c>
      <c r="AB559" s="7" t="s">
        <v>208</v>
      </c>
      <c r="AC559" s="7" t="s">
        <v>208</v>
      </c>
      <c r="AD559" t="s">
        <v>208</v>
      </c>
      <c r="AE559" t="s">
        <v>208</v>
      </c>
    </row>
    <row r="560" spans="1:31" x14ac:dyDescent="0.25">
      <c r="A560" t="s">
        <v>930</v>
      </c>
      <c r="B560" t="s">
        <v>1021</v>
      </c>
      <c r="C560" t="s">
        <v>1111</v>
      </c>
      <c r="D560" s="33">
        <v>182590</v>
      </c>
      <c r="E560" s="34">
        <v>0</v>
      </c>
      <c r="F560" s="35">
        <v>3.3000000000000002E-2</v>
      </c>
      <c r="G560" s="35">
        <v>3.3000000000000002E-2</v>
      </c>
      <c r="H560" s="35">
        <v>3.3000000000000002E-2</v>
      </c>
      <c r="I560" s="35">
        <v>3.3000000000000002E-2</v>
      </c>
      <c r="J560" s="36">
        <v>3.3000000000000002E-2</v>
      </c>
      <c r="K560" s="36">
        <v>3.3000000000000002E-2</v>
      </c>
      <c r="L560" s="7" t="s">
        <v>208</v>
      </c>
      <c r="M560" t="s">
        <v>208</v>
      </c>
      <c r="N560" t="s">
        <v>208</v>
      </c>
      <c r="R560" t="s">
        <v>1242</v>
      </c>
      <c r="S560" t="s">
        <v>1021</v>
      </c>
      <c r="T560" t="s">
        <v>208</v>
      </c>
      <c r="U560" t="s">
        <v>208</v>
      </c>
      <c r="V560" t="s">
        <v>255</v>
      </c>
      <c r="W560" t="s">
        <v>208</v>
      </c>
      <c r="X560" s="35">
        <v>0.01</v>
      </c>
      <c r="Y560" s="35">
        <v>0.01</v>
      </c>
      <c r="Z560" s="35">
        <v>0.01</v>
      </c>
      <c r="AA560" s="36">
        <v>0.01</v>
      </c>
      <c r="AB560" s="36">
        <v>0.01</v>
      </c>
      <c r="AC560" s="7" t="s">
        <v>208</v>
      </c>
      <c r="AD560" t="s">
        <v>208</v>
      </c>
      <c r="AE560" t="s">
        <v>208</v>
      </c>
    </row>
    <row r="561" spans="1:31" x14ac:dyDescent="0.25">
      <c r="A561" t="s">
        <v>1112</v>
      </c>
      <c r="B561" t="s">
        <v>1027</v>
      </c>
      <c r="C561" t="s">
        <v>1113</v>
      </c>
      <c r="D561" s="33">
        <v>82330</v>
      </c>
      <c r="E561" s="34">
        <v>0</v>
      </c>
      <c r="F561" s="35">
        <v>2.7E-2</v>
      </c>
      <c r="G561" s="35">
        <v>2.7E-2</v>
      </c>
      <c r="H561" s="35">
        <v>2.7E-2</v>
      </c>
      <c r="I561" s="35">
        <v>2.7E-2</v>
      </c>
      <c r="J561" s="36">
        <v>2.7E-2</v>
      </c>
      <c r="K561" s="36">
        <v>2.7E-2</v>
      </c>
      <c r="L561" s="7" t="s">
        <v>208</v>
      </c>
      <c r="M561" t="s">
        <v>208</v>
      </c>
      <c r="N561" t="s">
        <v>208</v>
      </c>
      <c r="R561" t="s">
        <v>1058</v>
      </c>
      <c r="S561" t="s">
        <v>1027</v>
      </c>
      <c r="T561" t="s">
        <v>761</v>
      </c>
      <c r="U561" s="33">
        <v>105000</v>
      </c>
      <c r="V561" s="34">
        <v>0</v>
      </c>
      <c r="W561" s="35">
        <v>3.4000000000000002E-2</v>
      </c>
      <c r="X561" s="35">
        <v>3.4000000000000002E-2</v>
      </c>
      <c r="Y561" s="35">
        <v>3.4000000000000002E-2</v>
      </c>
      <c r="Z561" s="35">
        <v>3.7999999999999999E-2</v>
      </c>
      <c r="AA561" s="7" t="s">
        <v>208</v>
      </c>
      <c r="AB561" s="36">
        <v>0.04</v>
      </c>
      <c r="AC561" s="7" t="s">
        <v>208</v>
      </c>
      <c r="AD561" t="s">
        <v>208</v>
      </c>
      <c r="AE561" t="s">
        <v>208</v>
      </c>
    </row>
    <row r="562" spans="1:31" x14ac:dyDescent="0.25">
      <c r="A562" t="s">
        <v>1114</v>
      </c>
      <c r="B562" t="s">
        <v>1021</v>
      </c>
      <c r="C562" t="s">
        <v>1115</v>
      </c>
      <c r="D562" s="33">
        <v>674706</v>
      </c>
      <c r="E562" s="34">
        <v>0</v>
      </c>
      <c r="F562" s="35">
        <v>0.13500000000000001</v>
      </c>
      <c r="G562" s="35">
        <v>0.13500000000000001</v>
      </c>
      <c r="H562" s="35">
        <v>0.13500000000000001</v>
      </c>
      <c r="I562" s="35">
        <v>0.13500000000000001</v>
      </c>
      <c r="J562" s="36">
        <v>0.13500000000000001</v>
      </c>
      <c r="K562" s="36">
        <v>0.13500000000000001</v>
      </c>
      <c r="L562" s="7" t="s">
        <v>208</v>
      </c>
      <c r="M562" t="s">
        <v>208</v>
      </c>
      <c r="N562" t="s">
        <v>208</v>
      </c>
      <c r="R562" t="s">
        <v>774</v>
      </c>
      <c r="S562" t="s">
        <v>725</v>
      </c>
      <c r="T562" t="s">
        <v>208</v>
      </c>
      <c r="U562" t="s">
        <v>208</v>
      </c>
      <c r="V562" t="s">
        <v>255</v>
      </c>
      <c r="W562" t="s">
        <v>208</v>
      </c>
      <c r="X562" s="35">
        <v>0.06</v>
      </c>
      <c r="Y562" s="35">
        <v>0.06</v>
      </c>
      <c r="Z562" s="35">
        <v>0.06</v>
      </c>
      <c r="AA562" s="36">
        <v>0.121</v>
      </c>
      <c r="AB562" s="36">
        <v>0.06</v>
      </c>
      <c r="AC562" s="36">
        <v>0.06</v>
      </c>
      <c r="AD562" s="35">
        <v>0.06</v>
      </c>
      <c r="AE562" s="35">
        <v>0.06</v>
      </c>
    </row>
    <row r="563" spans="1:31" x14ac:dyDescent="0.25">
      <c r="A563" t="s">
        <v>1116</v>
      </c>
      <c r="B563" t="s">
        <v>1027</v>
      </c>
      <c r="C563" t="s">
        <v>1117</v>
      </c>
      <c r="D563" s="33">
        <v>189950</v>
      </c>
      <c r="E563" s="34">
        <v>0</v>
      </c>
      <c r="F563" s="35">
        <v>3.6999999999999998E-2</v>
      </c>
      <c r="G563" s="35">
        <v>3.6999999999999998E-2</v>
      </c>
      <c r="H563" s="35">
        <v>3.6999999999999998E-2</v>
      </c>
      <c r="I563" s="35">
        <v>3.6999999999999998E-2</v>
      </c>
      <c r="J563" s="36">
        <v>3.6999999999999998E-2</v>
      </c>
      <c r="K563" s="7" t="s">
        <v>208</v>
      </c>
      <c r="L563" s="7" t="s">
        <v>208</v>
      </c>
      <c r="M563" t="s">
        <v>208</v>
      </c>
      <c r="N563" t="s">
        <v>208</v>
      </c>
      <c r="R563" t="s">
        <v>1284</v>
      </c>
      <c r="S563" t="s">
        <v>1285</v>
      </c>
      <c r="T563" t="s">
        <v>1286</v>
      </c>
      <c r="U563" s="33">
        <v>145325</v>
      </c>
      <c r="V563" s="34">
        <v>0</v>
      </c>
      <c r="W563" s="35">
        <v>2.9000000000000001E-2</v>
      </c>
      <c r="X563" s="35">
        <v>2.9000000000000001E-2</v>
      </c>
      <c r="Y563" s="35">
        <v>2.9000000000000001E-2</v>
      </c>
      <c r="Z563" s="35">
        <v>2.9000000000000001E-2</v>
      </c>
      <c r="AA563" s="36">
        <v>2.9000000000000001E-2</v>
      </c>
      <c r="AB563" s="36">
        <v>2.9000000000000001E-2</v>
      </c>
      <c r="AC563" s="36">
        <v>2.9000000000000001E-2</v>
      </c>
      <c r="AD563" s="35">
        <v>2.9000000000000001E-2</v>
      </c>
      <c r="AE563" s="35">
        <v>2.9000000000000001E-2</v>
      </c>
    </row>
    <row r="564" spans="1:31" x14ac:dyDescent="0.25">
      <c r="A564" t="s">
        <v>1118</v>
      </c>
      <c r="B564" t="s">
        <v>1021</v>
      </c>
      <c r="C564" t="s">
        <v>1119</v>
      </c>
      <c r="D564" s="33">
        <v>155590</v>
      </c>
      <c r="E564" s="34">
        <v>0</v>
      </c>
      <c r="F564" s="35">
        <v>2.8000000000000001E-2</v>
      </c>
      <c r="G564" s="35">
        <v>2.8000000000000001E-2</v>
      </c>
      <c r="H564" s="35">
        <v>2.8000000000000001E-2</v>
      </c>
      <c r="I564" s="35">
        <v>2.8000000000000001E-2</v>
      </c>
      <c r="J564" s="36">
        <v>2.8000000000000001E-2</v>
      </c>
      <c r="K564" s="36">
        <v>2.8000000000000001E-2</v>
      </c>
      <c r="L564" s="7" t="s">
        <v>208</v>
      </c>
      <c r="M564" t="s">
        <v>208</v>
      </c>
      <c r="N564" t="s">
        <v>208</v>
      </c>
      <c r="R564" t="s">
        <v>951</v>
      </c>
      <c r="S564" t="s">
        <v>952</v>
      </c>
      <c r="T564" t="s">
        <v>953</v>
      </c>
      <c r="U564" s="33">
        <v>135152</v>
      </c>
      <c r="V564" s="35">
        <v>1E-3</v>
      </c>
      <c r="W564" s="35">
        <v>1.7999999999999999E-2</v>
      </c>
      <c r="X564" s="35">
        <v>1.7000000000000001E-2</v>
      </c>
      <c r="Y564" s="35">
        <v>1.7000000000000001E-2</v>
      </c>
      <c r="Z564" s="35">
        <v>1.7000000000000001E-2</v>
      </c>
      <c r="AA564" s="36">
        <v>1.7000000000000001E-2</v>
      </c>
      <c r="AB564" s="36">
        <v>1.7000000000000001E-2</v>
      </c>
      <c r="AC564" s="36">
        <v>1.7000000000000001E-2</v>
      </c>
      <c r="AD564" s="35">
        <v>1.6E-2</v>
      </c>
      <c r="AE564" s="35">
        <v>1.6E-2</v>
      </c>
    </row>
    <row r="565" spans="1:31" x14ac:dyDescent="0.25">
      <c r="A565" t="s">
        <v>1120</v>
      </c>
      <c r="B565" t="s">
        <v>1021</v>
      </c>
      <c r="C565" t="s">
        <v>1121</v>
      </c>
      <c r="D565" s="33">
        <v>79860</v>
      </c>
      <c r="E565" s="34">
        <v>0</v>
      </c>
      <c r="F565" s="35">
        <v>1.4E-2</v>
      </c>
      <c r="G565" s="35">
        <v>1.4E-2</v>
      </c>
      <c r="H565" s="35">
        <v>1.4E-2</v>
      </c>
      <c r="I565" s="35">
        <v>1.4E-2</v>
      </c>
      <c r="J565" s="36">
        <v>1.4E-2</v>
      </c>
      <c r="K565" s="36">
        <v>1.4E-2</v>
      </c>
      <c r="L565" s="7" t="s">
        <v>208</v>
      </c>
      <c r="M565" t="s">
        <v>208</v>
      </c>
      <c r="N565" t="s">
        <v>208</v>
      </c>
      <c r="R565" t="s">
        <v>672</v>
      </c>
      <c r="S565" t="s">
        <v>668</v>
      </c>
      <c r="T565" t="s">
        <v>673</v>
      </c>
      <c r="U565" s="33">
        <v>717505</v>
      </c>
      <c r="V565" s="35">
        <v>-2.9000000000000001E-2</v>
      </c>
      <c r="W565" s="35">
        <v>1.2E-2</v>
      </c>
      <c r="X565" s="35">
        <v>4.1000000000000002E-2</v>
      </c>
      <c r="Y565" s="35">
        <v>4.1000000000000002E-2</v>
      </c>
      <c r="Z565" s="35">
        <v>4.1000000000000002E-2</v>
      </c>
      <c r="AA565" s="36">
        <v>4.1000000000000002E-2</v>
      </c>
      <c r="AB565" s="36">
        <v>4.1000000000000002E-2</v>
      </c>
      <c r="AC565" s="36">
        <v>4.1000000000000002E-2</v>
      </c>
      <c r="AD565" s="35">
        <v>4.1000000000000002E-2</v>
      </c>
      <c r="AE565" s="35">
        <v>4.1000000000000002E-2</v>
      </c>
    </row>
    <row r="566" spans="1:31" x14ac:dyDescent="0.25">
      <c r="A566" t="s">
        <v>1122</v>
      </c>
      <c r="B566" t="s">
        <v>1027</v>
      </c>
      <c r="C566" t="s">
        <v>1123</v>
      </c>
      <c r="D566" s="33">
        <v>60550</v>
      </c>
      <c r="E566" s="34">
        <v>0</v>
      </c>
      <c r="F566" s="35">
        <v>1.7999999999999999E-2</v>
      </c>
      <c r="G566" s="35">
        <v>1.7999999999999999E-2</v>
      </c>
      <c r="H566" s="35">
        <v>1.7999999999999999E-2</v>
      </c>
      <c r="I566" s="35">
        <v>1.7999999999999999E-2</v>
      </c>
      <c r="J566" s="36">
        <v>1.7999999999999999E-2</v>
      </c>
      <c r="K566" s="36">
        <v>1.7999999999999999E-2</v>
      </c>
      <c r="L566" s="36">
        <v>1.7999999999999999E-2</v>
      </c>
      <c r="M566" s="35">
        <v>1.7999999999999999E-2</v>
      </c>
      <c r="N566" s="35">
        <v>1.7999999999999999E-2</v>
      </c>
      <c r="R566" t="s">
        <v>883</v>
      </c>
      <c r="S566" t="s">
        <v>872</v>
      </c>
      <c r="T566" t="s">
        <v>884</v>
      </c>
      <c r="U566" s="33">
        <v>1140000</v>
      </c>
      <c r="V566" s="34">
        <v>0</v>
      </c>
      <c r="W566" s="35">
        <v>2.5999999999999999E-2</v>
      </c>
      <c r="X566" s="35">
        <v>2.5999999999999999E-2</v>
      </c>
      <c r="Y566" s="35">
        <v>2.9000000000000001E-2</v>
      </c>
      <c r="Z566" s="35">
        <v>2.9000000000000001E-2</v>
      </c>
      <c r="AA566" s="36">
        <v>2.9000000000000001E-2</v>
      </c>
      <c r="AB566" s="36">
        <v>2.9000000000000001E-2</v>
      </c>
      <c r="AC566" s="36">
        <v>2.9000000000000001E-2</v>
      </c>
      <c r="AD566" t="s">
        <v>208</v>
      </c>
      <c r="AE566" t="s">
        <v>208</v>
      </c>
    </row>
    <row r="567" spans="1:31" x14ac:dyDescent="0.25">
      <c r="A567" t="s">
        <v>1124</v>
      </c>
      <c r="B567" t="s">
        <v>1027</v>
      </c>
      <c r="C567" t="s">
        <v>1125</v>
      </c>
      <c r="D567" s="33">
        <v>334690</v>
      </c>
      <c r="E567" s="34">
        <v>0</v>
      </c>
      <c r="F567" s="35">
        <v>1.2E-2</v>
      </c>
      <c r="G567" s="35">
        <v>1.2E-2</v>
      </c>
      <c r="H567" s="35">
        <v>1.2E-2</v>
      </c>
      <c r="I567" s="35">
        <v>1.2E-2</v>
      </c>
      <c r="J567" s="36">
        <v>1.2E-2</v>
      </c>
      <c r="K567" s="36">
        <v>1.0999999999999999E-2</v>
      </c>
      <c r="L567" s="7" t="s">
        <v>208</v>
      </c>
      <c r="M567" t="s">
        <v>208</v>
      </c>
      <c r="N567" t="s">
        <v>208</v>
      </c>
      <c r="R567" t="s">
        <v>746</v>
      </c>
      <c r="S567" t="s">
        <v>725</v>
      </c>
      <c r="T567" t="s">
        <v>552</v>
      </c>
      <c r="U567" s="33">
        <v>454000</v>
      </c>
      <c r="V567" s="34">
        <v>0</v>
      </c>
      <c r="W567" s="35">
        <v>1.0999999999999999E-2</v>
      </c>
      <c r="X567" s="35">
        <v>1.0999999999999999E-2</v>
      </c>
      <c r="Y567" s="35">
        <v>1.0999999999999999E-2</v>
      </c>
      <c r="Z567" s="35">
        <v>1.0999999999999999E-2</v>
      </c>
      <c r="AA567" s="36">
        <v>1.0999999999999999E-2</v>
      </c>
      <c r="AB567" s="36">
        <v>1.0999999999999999E-2</v>
      </c>
      <c r="AC567" s="36">
        <v>1.0999999999999999E-2</v>
      </c>
      <c r="AD567" s="35">
        <v>1.0999999999999999E-2</v>
      </c>
      <c r="AE567" s="35">
        <v>1.0999999999999999E-2</v>
      </c>
    </row>
    <row r="568" spans="1:31" x14ac:dyDescent="0.25">
      <c r="A568" t="s">
        <v>1126</v>
      </c>
      <c r="B568" t="s">
        <v>1021</v>
      </c>
      <c r="C568" t="s">
        <v>1125</v>
      </c>
      <c r="D568" s="33">
        <v>179170</v>
      </c>
      <c r="E568" t="s">
        <v>288</v>
      </c>
      <c r="F568" s="35">
        <v>2.3E-2</v>
      </c>
      <c r="G568" t="s">
        <v>208</v>
      </c>
      <c r="H568" s="35">
        <v>2.3E-2</v>
      </c>
      <c r="I568" s="35">
        <v>2.3E-2</v>
      </c>
      <c r="J568" s="36">
        <v>2.3E-2</v>
      </c>
      <c r="K568" s="36">
        <v>2.3E-2</v>
      </c>
      <c r="L568" s="36">
        <v>2.3E-2</v>
      </c>
      <c r="M568" s="35">
        <v>2.3E-2</v>
      </c>
      <c r="N568" s="35">
        <v>2.3E-2</v>
      </c>
      <c r="R568" t="s">
        <v>677</v>
      </c>
      <c r="S568" t="s">
        <v>659</v>
      </c>
      <c r="T568" t="s">
        <v>678</v>
      </c>
      <c r="U568" s="33">
        <v>10525</v>
      </c>
      <c r="V568" s="34">
        <v>0</v>
      </c>
      <c r="W568" s="35">
        <v>1.0999999999999999E-2</v>
      </c>
      <c r="X568" s="35">
        <v>1.0999999999999999E-2</v>
      </c>
      <c r="Y568" s="35">
        <v>1.0999999999999999E-2</v>
      </c>
      <c r="Z568" s="35">
        <v>1.0999999999999999E-2</v>
      </c>
      <c r="AA568" s="36">
        <v>1.0999999999999999E-2</v>
      </c>
      <c r="AB568" s="36">
        <v>1.0999999999999999E-2</v>
      </c>
      <c r="AC568" s="36">
        <v>1.0999999999999999E-2</v>
      </c>
      <c r="AD568" s="35">
        <v>1.0999999999999999E-2</v>
      </c>
      <c r="AE568" s="35">
        <v>1.0999999999999999E-2</v>
      </c>
    </row>
    <row r="569" spans="1:31" x14ac:dyDescent="0.25">
      <c r="A569" t="s">
        <v>1127</v>
      </c>
      <c r="B569" t="s">
        <v>1061</v>
      </c>
      <c r="C569" t="s">
        <v>1128</v>
      </c>
      <c r="D569" s="33">
        <v>161765</v>
      </c>
      <c r="E569" s="34">
        <v>0</v>
      </c>
      <c r="F569" s="35">
        <v>3.9E-2</v>
      </c>
      <c r="G569" s="35">
        <v>3.9E-2</v>
      </c>
      <c r="H569" s="35">
        <v>3.9E-2</v>
      </c>
      <c r="I569" s="35">
        <v>3.9E-2</v>
      </c>
      <c r="J569" s="36">
        <v>3.9E-2</v>
      </c>
      <c r="K569" s="36">
        <v>3.9E-2</v>
      </c>
      <c r="L569" s="7" t="s">
        <v>208</v>
      </c>
      <c r="M569" t="s">
        <v>208</v>
      </c>
      <c r="N569" t="s">
        <v>208</v>
      </c>
      <c r="R569" t="s">
        <v>452</v>
      </c>
      <c r="S569" t="s">
        <v>412</v>
      </c>
      <c r="T569" t="s">
        <v>453</v>
      </c>
      <c r="U569" s="33">
        <v>362947</v>
      </c>
      <c r="V569" t="s">
        <v>288</v>
      </c>
      <c r="W569" s="35">
        <v>0.01</v>
      </c>
      <c r="X569" t="s">
        <v>208</v>
      </c>
      <c r="Y569" t="s">
        <v>208</v>
      </c>
      <c r="Z569" t="s">
        <v>208</v>
      </c>
      <c r="AA569" s="7" t="s">
        <v>208</v>
      </c>
      <c r="AB569" s="7" t="s">
        <v>208</v>
      </c>
      <c r="AC569" s="7" t="s">
        <v>208</v>
      </c>
      <c r="AD569" t="s">
        <v>208</v>
      </c>
      <c r="AE569" t="s">
        <v>208</v>
      </c>
    </row>
    <row r="570" spans="1:31" x14ac:dyDescent="0.25">
      <c r="A570" t="s">
        <v>1129</v>
      </c>
      <c r="B570" t="s">
        <v>1021</v>
      </c>
      <c r="C570" t="s">
        <v>1130</v>
      </c>
      <c r="D570" s="33">
        <v>183980</v>
      </c>
      <c r="E570" s="34">
        <v>0</v>
      </c>
      <c r="F570" s="35">
        <v>0.04</v>
      </c>
      <c r="G570" s="35">
        <v>0.04</v>
      </c>
      <c r="H570" s="35">
        <v>0.04</v>
      </c>
      <c r="I570" s="35">
        <v>0.04</v>
      </c>
      <c r="J570" s="36">
        <v>0.04</v>
      </c>
      <c r="K570" s="36">
        <v>0.04</v>
      </c>
      <c r="L570" s="7" t="s">
        <v>208</v>
      </c>
      <c r="M570" t="s">
        <v>208</v>
      </c>
      <c r="N570" t="s">
        <v>208</v>
      </c>
      <c r="R570" t="s">
        <v>421</v>
      </c>
      <c r="S570" t="s">
        <v>412</v>
      </c>
      <c r="T570" t="s">
        <v>422</v>
      </c>
      <c r="U570" s="33">
        <v>286770</v>
      </c>
      <c r="V570" s="35">
        <v>3.0000000000000001E-3</v>
      </c>
      <c r="W570" s="35">
        <v>1.7000000000000001E-2</v>
      </c>
      <c r="X570" s="35">
        <v>1.4E-2</v>
      </c>
      <c r="Y570" t="s">
        <v>208</v>
      </c>
      <c r="Z570" t="s">
        <v>208</v>
      </c>
      <c r="AA570" s="7" t="s">
        <v>208</v>
      </c>
      <c r="AB570" s="7" t="s">
        <v>208</v>
      </c>
      <c r="AC570" s="7" t="s">
        <v>208</v>
      </c>
      <c r="AD570" t="s">
        <v>208</v>
      </c>
      <c r="AE570" t="s">
        <v>208</v>
      </c>
    </row>
    <row r="571" spans="1:31" x14ac:dyDescent="0.25">
      <c r="A571" t="s">
        <v>1131</v>
      </c>
      <c r="B571" t="s">
        <v>1132</v>
      </c>
      <c r="C571" t="s">
        <v>811</v>
      </c>
      <c r="D571" s="33">
        <v>1333390</v>
      </c>
      <c r="E571" s="35">
        <v>0</v>
      </c>
      <c r="F571" s="35">
        <v>1.2E-2</v>
      </c>
      <c r="G571" s="35">
        <v>1.2999999999999999E-2</v>
      </c>
      <c r="H571" s="35">
        <v>1.2999999999999999E-2</v>
      </c>
      <c r="I571" s="35">
        <v>1.2999999999999999E-2</v>
      </c>
      <c r="J571" s="36">
        <v>1.2999999999999999E-2</v>
      </c>
      <c r="K571" s="36">
        <v>1.2999999999999999E-2</v>
      </c>
      <c r="L571" s="7" t="s">
        <v>208</v>
      </c>
      <c r="M571" t="s">
        <v>208</v>
      </c>
      <c r="N571" t="s">
        <v>208</v>
      </c>
      <c r="R571" t="s">
        <v>744</v>
      </c>
      <c r="S571" t="s">
        <v>713</v>
      </c>
      <c r="T571" t="s">
        <v>745</v>
      </c>
      <c r="U571" s="33">
        <v>2750000</v>
      </c>
      <c r="V571" s="34">
        <v>0</v>
      </c>
      <c r="W571" s="35">
        <v>3.3000000000000002E-2</v>
      </c>
      <c r="X571" s="35">
        <v>3.3000000000000002E-2</v>
      </c>
      <c r="Y571" s="35">
        <v>3.3000000000000002E-2</v>
      </c>
      <c r="Z571" s="35">
        <v>3.3000000000000002E-2</v>
      </c>
      <c r="AA571" s="36">
        <v>3.3000000000000002E-2</v>
      </c>
      <c r="AB571" s="36">
        <v>3.3000000000000002E-2</v>
      </c>
      <c r="AC571" s="36">
        <v>3.3000000000000002E-2</v>
      </c>
      <c r="AD571" s="35">
        <v>3.3000000000000002E-2</v>
      </c>
      <c r="AE571" s="35">
        <v>3.3000000000000002E-2</v>
      </c>
    </row>
    <row r="572" spans="1:31" x14ac:dyDescent="0.25">
      <c r="A572" t="s">
        <v>1133</v>
      </c>
      <c r="B572" t="s">
        <v>1021</v>
      </c>
      <c r="C572" t="s">
        <v>1134</v>
      </c>
      <c r="D572" s="33">
        <v>408670</v>
      </c>
      <c r="E572" t="s">
        <v>288</v>
      </c>
      <c r="F572" s="35">
        <v>3.3000000000000002E-2</v>
      </c>
      <c r="G572" t="s">
        <v>208</v>
      </c>
      <c r="H572" s="35">
        <v>3.3000000000000002E-2</v>
      </c>
      <c r="I572" s="35">
        <v>3.3000000000000002E-2</v>
      </c>
      <c r="J572" s="36">
        <v>3.3000000000000002E-2</v>
      </c>
      <c r="K572" s="36">
        <v>3.3000000000000002E-2</v>
      </c>
      <c r="L572" s="7" t="s">
        <v>208</v>
      </c>
      <c r="M572" t="s">
        <v>208</v>
      </c>
      <c r="N572" t="s">
        <v>208</v>
      </c>
      <c r="R572" t="s">
        <v>1205</v>
      </c>
      <c r="S572" t="s">
        <v>1021</v>
      </c>
      <c r="T572" t="s">
        <v>1206</v>
      </c>
      <c r="U572" s="33">
        <v>57680</v>
      </c>
      <c r="V572" t="s">
        <v>288</v>
      </c>
      <c r="W572" s="35">
        <v>1.7999999999999999E-2</v>
      </c>
      <c r="X572" t="s">
        <v>208</v>
      </c>
      <c r="Y572" t="s">
        <v>208</v>
      </c>
      <c r="Z572" s="35">
        <v>1.7999999999999999E-2</v>
      </c>
      <c r="AA572" s="36">
        <v>1.7999999999999999E-2</v>
      </c>
      <c r="AB572" s="36">
        <v>1.7999999999999999E-2</v>
      </c>
      <c r="AC572" s="7" t="s">
        <v>208</v>
      </c>
      <c r="AD572" t="s">
        <v>208</v>
      </c>
      <c r="AE572" t="s">
        <v>208</v>
      </c>
    </row>
    <row r="573" spans="1:31" x14ac:dyDescent="0.25">
      <c r="A573" t="s">
        <v>1135</v>
      </c>
      <c r="B573" t="s">
        <v>1021</v>
      </c>
      <c r="C573" t="s">
        <v>1136</v>
      </c>
      <c r="D573" s="33">
        <v>188350</v>
      </c>
      <c r="E573" s="34">
        <v>0</v>
      </c>
      <c r="F573" s="35">
        <v>1.2999999999999999E-2</v>
      </c>
      <c r="G573" s="35">
        <v>1.2999999999999999E-2</v>
      </c>
      <c r="H573" s="35">
        <v>1.2999999999999999E-2</v>
      </c>
      <c r="I573" s="35">
        <v>1.2999999999999999E-2</v>
      </c>
      <c r="J573" s="36">
        <v>1.2999999999999999E-2</v>
      </c>
      <c r="K573" s="36">
        <v>1.2999999999999999E-2</v>
      </c>
      <c r="L573" s="7" t="s">
        <v>208</v>
      </c>
      <c r="M573" t="s">
        <v>208</v>
      </c>
      <c r="N573" t="s">
        <v>208</v>
      </c>
      <c r="R573" t="s">
        <v>663</v>
      </c>
      <c r="S573" t="s">
        <v>659</v>
      </c>
      <c r="T573" t="s">
        <v>664</v>
      </c>
      <c r="U573" s="33">
        <v>5837268</v>
      </c>
      <c r="V573" s="35">
        <v>8.9999999999999993E-3</v>
      </c>
      <c r="W573" s="35">
        <v>2.4E-2</v>
      </c>
      <c r="X573" s="35">
        <v>1.4999999999999999E-2</v>
      </c>
      <c r="Y573" s="35">
        <v>1.4999999999999999E-2</v>
      </c>
      <c r="Z573" s="35">
        <v>1.4999999999999999E-2</v>
      </c>
      <c r="AA573" s="36">
        <v>1.4999999999999999E-2</v>
      </c>
      <c r="AB573" s="36">
        <v>1.4999999999999999E-2</v>
      </c>
      <c r="AC573" s="36">
        <v>1.4999999999999999E-2</v>
      </c>
      <c r="AD573" s="35">
        <v>1.4999999999999999E-2</v>
      </c>
      <c r="AE573" s="35">
        <v>1.4999999999999999E-2</v>
      </c>
    </row>
    <row r="574" spans="1:31" x14ac:dyDescent="0.25">
      <c r="A574" t="s">
        <v>1137</v>
      </c>
      <c r="B574" t="s">
        <v>1021</v>
      </c>
      <c r="C574" t="s">
        <v>1138</v>
      </c>
      <c r="D574" s="33">
        <v>53802</v>
      </c>
      <c r="E574" t="s">
        <v>288</v>
      </c>
      <c r="F574" s="35">
        <v>1.0999999999999999E-2</v>
      </c>
      <c r="G574" t="s">
        <v>208</v>
      </c>
      <c r="H574" s="35">
        <v>1.0999999999999999E-2</v>
      </c>
      <c r="I574" s="35">
        <v>1.0999999999999999E-2</v>
      </c>
      <c r="J574" s="36">
        <v>1.0999999999999999E-2</v>
      </c>
      <c r="K574" s="36">
        <v>1.0999999999999999E-2</v>
      </c>
      <c r="L574" s="36">
        <v>0.01</v>
      </c>
      <c r="M574" s="35">
        <v>0.01</v>
      </c>
      <c r="N574" s="35">
        <v>0.01</v>
      </c>
      <c r="R574" t="s">
        <v>477</v>
      </c>
      <c r="S574" t="s">
        <v>478</v>
      </c>
      <c r="T574" t="s">
        <v>479</v>
      </c>
      <c r="U574" s="33">
        <v>2750000</v>
      </c>
      <c r="V574" s="35">
        <v>1E-3</v>
      </c>
      <c r="W574" s="35">
        <v>1.0999999999999999E-2</v>
      </c>
      <c r="X574" s="35">
        <v>1.0999999999999999E-2</v>
      </c>
      <c r="Y574" s="35">
        <v>1.0999999999999999E-2</v>
      </c>
      <c r="Z574" s="35">
        <v>1.0999999999999999E-2</v>
      </c>
      <c r="AA574" s="36">
        <v>1.0999999999999999E-2</v>
      </c>
      <c r="AB574" s="36">
        <v>1.0999999999999999E-2</v>
      </c>
      <c r="AC574" s="7" t="s">
        <v>208</v>
      </c>
      <c r="AD574" t="s">
        <v>208</v>
      </c>
      <c r="AE574" t="s">
        <v>208</v>
      </c>
    </row>
    <row r="575" spans="1:31" x14ac:dyDescent="0.25">
      <c r="A575" t="s">
        <v>1139</v>
      </c>
      <c r="B575" t="s">
        <v>1021</v>
      </c>
      <c r="C575" t="s">
        <v>1140</v>
      </c>
      <c r="D575" s="33">
        <v>149990</v>
      </c>
      <c r="E575" s="35">
        <v>2E-3</v>
      </c>
      <c r="F575" s="35">
        <v>3.5000000000000003E-2</v>
      </c>
      <c r="G575" s="35">
        <v>3.3000000000000002E-2</v>
      </c>
      <c r="H575" s="35">
        <v>3.3000000000000002E-2</v>
      </c>
      <c r="I575" s="35">
        <v>3.3000000000000002E-2</v>
      </c>
      <c r="J575" s="36">
        <v>3.3000000000000002E-2</v>
      </c>
      <c r="K575" s="7" t="s">
        <v>208</v>
      </c>
      <c r="L575" s="7" t="s">
        <v>208</v>
      </c>
      <c r="M575" t="s">
        <v>208</v>
      </c>
      <c r="N575" t="s">
        <v>208</v>
      </c>
      <c r="R575" t="s">
        <v>477</v>
      </c>
      <c r="S575" t="s">
        <v>872</v>
      </c>
      <c r="T575" t="s">
        <v>208</v>
      </c>
      <c r="U575" t="s">
        <v>208</v>
      </c>
      <c r="V575" t="s">
        <v>208</v>
      </c>
      <c r="W575" t="s">
        <v>208</v>
      </c>
      <c r="X575" t="s">
        <v>208</v>
      </c>
      <c r="Y575" t="s">
        <v>208</v>
      </c>
      <c r="Z575" t="s">
        <v>208</v>
      </c>
      <c r="AA575" s="36">
        <v>2.5000000000000001E-2</v>
      </c>
      <c r="AB575" s="36">
        <v>2.5000000000000001E-2</v>
      </c>
      <c r="AC575" s="36">
        <v>2.5000000000000001E-2</v>
      </c>
      <c r="AD575" s="35">
        <v>2.5000000000000001E-2</v>
      </c>
      <c r="AE575" s="35">
        <v>2.5000000000000001E-2</v>
      </c>
    </row>
    <row r="576" spans="1:31" x14ac:dyDescent="0.25">
      <c r="A576" t="s">
        <v>1141</v>
      </c>
      <c r="B576" t="s">
        <v>1021</v>
      </c>
      <c r="C576" t="s">
        <v>1142</v>
      </c>
      <c r="D576" s="33">
        <v>363080</v>
      </c>
      <c r="E576" s="34">
        <v>0</v>
      </c>
      <c r="F576" s="35">
        <v>5.1999999999999998E-2</v>
      </c>
      <c r="G576" s="35">
        <v>5.1999999999999998E-2</v>
      </c>
      <c r="H576" s="35">
        <v>5.1999999999999998E-2</v>
      </c>
      <c r="I576" s="35">
        <v>5.1999999999999998E-2</v>
      </c>
      <c r="J576" s="36">
        <v>5.1999999999999998E-2</v>
      </c>
      <c r="K576" s="36">
        <v>5.1999999999999998E-2</v>
      </c>
      <c r="L576" s="7" t="s">
        <v>208</v>
      </c>
      <c r="M576" t="s">
        <v>208</v>
      </c>
      <c r="N576" t="s">
        <v>208</v>
      </c>
      <c r="R576" t="s">
        <v>929</v>
      </c>
      <c r="S576" t="s">
        <v>911</v>
      </c>
      <c r="T576" t="s">
        <v>886</v>
      </c>
      <c r="U576" s="33">
        <v>1594432</v>
      </c>
      <c r="V576" s="35">
        <v>-1E-3</v>
      </c>
      <c r="W576" s="35">
        <v>1.2E-2</v>
      </c>
      <c r="X576" s="35">
        <v>1.2999999999999999E-2</v>
      </c>
      <c r="Y576" s="35">
        <v>1.2E-2</v>
      </c>
      <c r="Z576" s="35">
        <v>1.4999999999999999E-2</v>
      </c>
      <c r="AA576" s="7" t="s">
        <v>208</v>
      </c>
      <c r="AB576" s="36">
        <v>1.2E-2</v>
      </c>
      <c r="AC576" s="7" t="s">
        <v>208</v>
      </c>
      <c r="AD576" s="35">
        <v>1.0999999999999999E-2</v>
      </c>
      <c r="AE576" t="s">
        <v>208</v>
      </c>
    </row>
    <row r="577" spans="1:31" x14ac:dyDescent="0.25">
      <c r="A577" t="s">
        <v>1143</v>
      </c>
      <c r="B577" t="s">
        <v>1045</v>
      </c>
      <c r="C577" t="s">
        <v>1144</v>
      </c>
      <c r="D577" s="33">
        <v>124000</v>
      </c>
      <c r="E577" s="34">
        <v>0</v>
      </c>
      <c r="F577" s="35">
        <v>1.4E-2</v>
      </c>
      <c r="G577" s="35">
        <v>1.4E-2</v>
      </c>
      <c r="H577" s="35">
        <v>1.4E-2</v>
      </c>
      <c r="I577" s="35">
        <v>1.4E-2</v>
      </c>
      <c r="J577" s="36">
        <v>1.4E-2</v>
      </c>
      <c r="K577" s="36">
        <v>1.4E-2</v>
      </c>
      <c r="L577" s="7" t="s">
        <v>208</v>
      </c>
      <c r="M577" t="s">
        <v>208</v>
      </c>
      <c r="N577" t="s">
        <v>208</v>
      </c>
      <c r="R577" t="s">
        <v>577</v>
      </c>
      <c r="S577" t="s">
        <v>578</v>
      </c>
      <c r="T577" t="s">
        <v>208</v>
      </c>
      <c r="U577" t="s">
        <v>208</v>
      </c>
      <c r="V577" t="s">
        <v>208</v>
      </c>
      <c r="W577" t="s">
        <v>208</v>
      </c>
      <c r="X577" t="s">
        <v>208</v>
      </c>
      <c r="Y577" t="s">
        <v>208</v>
      </c>
      <c r="Z577" t="s">
        <v>208</v>
      </c>
      <c r="AA577" s="7" t="s">
        <v>208</v>
      </c>
      <c r="AB577" s="36">
        <v>3.5000000000000003E-2</v>
      </c>
      <c r="AC577" s="36">
        <v>3.7999999999999999E-2</v>
      </c>
      <c r="AD577" s="35">
        <v>0.04</v>
      </c>
      <c r="AE577" s="35">
        <v>4.2000000000000003E-2</v>
      </c>
    </row>
    <row r="578" spans="1:31" x14ac:dyDescent="0.25">
      <c r="A578" t="s">
        <v>1145</v>
      </c>
      <c r="B578" t="s">
        <v>1061</v>
      </c>
      <c r="C578" t="s">
        <v>1146</v>
      </c>
      <c r="D578" s="33">
        <v>213830</v>
      </c>
      <c r="E578" s="34">
        <v>0</v>
      </c>
      <c r="F578" s="35">
        <v>2.9000000000000001E-2</v>
      </c>
      <c r="G578" s="35">
        <v>2.9000000000000001E-2</v>
      </c>
      <c r="H578" s="35">
        <v>2.9000000000000001E-2</v>
      </c>
      <c r="I578" s="35">
        <v>2.9000000000000001E-2</v>
      </c>
      <c r="J578" s="36">
        <v>2.9000000000000001E-2</v>
      </c>
      <c r="K578" s="36">
        <v>2.9000000000000001E-2</v>
      </c>
      <c r="L578" s="7" t="s">
        <v>208</v>
      </c>
      <c r="M578" t="s">
        <v>208</v>
      </c>
      <c r="N578" t="s">
        <v>208</v>
      </c>
      <c r="R578" t="s">
        <v>577</v>
      </c>
      <c r="S578" t="s">
        <v>598</v>
      </c>
      <c r="T578" t="s">
        <v>597</v>
      </c>
      <c r="U578" s="33">
        <v>599696</v>
      </c>
      <c r="V578" s="34">
        <v>0</v>
      </c>
      <c r="W578" s="35">
        <v>7.1999999999999995E-2</v>
      </c>
      <c r="X578" s="35">
        <v>7.1999999999999995E-2</v>
      </c>
      <c r="Y578" s="35">
        <v>7.1999999999999995E-2</v>
      </c>
      <c r="Z578" s="35">
        <v>7.1999999999999995E-2</v>
      </c>
      <c r="AA578" s="36">
        <v>7.1999999999999995E-2</v>
      </c>
      <c r="AB578" s="36">
        <v>7.1999999999999995E-2</v>
      </c>
      <c r="AC578" s="36">
        <v>7.1999999999999995E-2</v>
      </c>
      <c r="AD578" s="35">
        <v>7.1999999999999995E-2</v>
      </c>
      <c r="AE578" s="35">
        <v>7.1999999999999995E-2</v>
      </c>
    </row>
    <row r="579" spans="1:31" x14ac:dyDescent="0.25">
      <c r="A579" t="s">
        <v>1147</v>
      </c>
      <c r="B579" t="s">
        <v>1021</v>
      </c>
      <c r="C579" t="s">
        <v>1148</v>
      </c>
      <c r="D579" s="33">
        <v>390561</v>
      </c>
      <c r="E579" s="34">
        <v>0</v>
      </c>
      <c r="F579" s="35">
        <v>5.7000000000000002E-2</v>
      </c>
      <c r="G579" s="35">
        <v>5.7000000000000002E-2</v>
      </c>
      <c r="H579" s="35">
        <v>5.7000000000000002E-2</v>
      </c>
      <c r="I579" s="35">
        <v>5.7000000000000002E-2</v>
      </c>
      <c r="J579" s="36">
        <v>5.7000000000000002E-2</v>
      </c>
      <c r="K579" s="36">
        <v>5.7000000000000002E-2</v>
      </c>
      <c r="L579" s="7" t="s">
        <v>208</v>
      </c>
      <c r="M579" t="s">
        <v>208</v>
      </c>
      <c r="N579" t="s">
        <v>208</v>
      </c>
      <c r="R579" t="s">
        <v>577</v>
      </c>
      <c r="S579" t="s">
        <v>578</v>
      </c>
      <c r="T579" t="s">
        <v>208</v>
      </c>
      <c r="U579" t="s">
        <v>208</v>
      </c>
      <c r="V579" t="s">
        <v>208</v>
      </c>
      <c r="W579" t="s">
        <v>208</v>
      </c>
      <c r="X579" t="s">
        <v>208</v>
      </c>
      <c r="Y579" t="s">
        <v>208</v>
      </c>
      <c r="Z579" t="s">
        <v>208</v>
      </c>
      <c r="AA579" s="7" t="s">
        <v>208</v>
      </c>
      <c r="AB579" s="36">
        <v>3.5000000000000003E-2</v>
      </c>
      <c r="AC579" s="36">
        <v>3.7999999999999999E-2</v>
      </c>
      <c r="AD579" s="35">
        <v>0.04</v>
      </c>
      <c r="AE579" s="35">
        <v>4.2000000000000003E-2</v>
      </c>
    </row>
    <row r="580" spans="1:31" x14ac:dyDescent="0.25">
      <c r="A580" t="s">
        <v>1149</v>
      </c>
      <c r="B580" t="s">
        <v>1021</v>
      </c>
      <c r="C580" t="s">
        <v>1150</v>
      </c>
      <c r="D580" s="33">
        <v>82600</v>
      </c>
      <c r="E580" s="34">
        <v>0</v>
      </c>
      <c r="F580" s="35">
        <v>1.0999999999999999E-2</v>
      </c>
      <c r="G580" s="35">
        <v>1.0999999999999999E-2</v>
      </c>
      <c r="H580" s="35">
        <v>1.0999999999999999E-2</v>
      </c>
      <c r="I580" s="35">
        <v>1.0999999999999999E-2</v>
      </c>
      <c r="J580" s="36">
        <v>1.0999999999999999E-2</v>
      </c>
      <c r="K580" s="36">
        <v>1.0999999999999999E-2</v>
      </c>
      <c r="L580" s="7" t="s">
        <v>208</v>
      </c>
      <c r="M580" t="s">
        <v>208</v>
      </c>
      <c r="N580" t="s">
        <v>208</v>
      </c>
      <c r="R580" t="s">
        <v>1409</v>
      </c>
      <c r="S580" t="s">
        <v>1410</v>
      </c>
      <c r="T580" t="s">
        <v>1411</v>
      </c>
      <c r="U580" s="33">
        <v>1117000</v>
      </c>
      <c r="V580" s="34">
        <v>0</v>
      </c>
      <c r="W580" s="35">
        <v>2.1000000000000001E-2</v>
      </c>
      <c r="X580" s="35">
        <v>2.1000000000000001E-2</v>
      </c>
      <c r="Y580" s="35">
        <v>3.5000000000000003E-2</v>
      </c>
      <c r="Z580" s="35">
        <v>3.6999999999999998E-2</v>
      </c>
      <c r="AA580" s="36">
        <v>3.9E-2</v>
      </c>
      <c r="AB580" s="7" t="s">
        <v>208</v>
      </c>
      <c r="AC580" s="36">
        <v>2.4E-2</v>
      </c>
      <c r="AD580" s="35">
        <v>4.2999999999999997E-2</v>
      </c>
      <c r="AE580" s="35">
        <v>4.2999999999999997E-2</v>
      </c>
    </row>
    <row r="581" spans="1:31" x14ac:dyDescent="0.25">
      <c r="A581" t="s">
        <v>1151</v>
      </c>
      <c r="B581" t="s">
        <v>1021</v>
      </c>
      <c r="C581" t="s">
        <v>1152</v>
      </c>
      <c r="D581" s="33">
        <v>74000</v>
      </c>
      <c r="E581" s="35">
        <v>0</v>
      </c>
      <c r="F581" s="35">
        <v>1.2999999999999999E-2</v>
      </c>
      <c r="G581" s="35">
        <v>1.2999999999999999E-2</v>
      </c>
      <c r="H581" s="35">
        <v>1.2999999999999999E-2</v>
      </c>
      <c r="I581" s="35">
        <v>1.2999999999999999E-2</v>
      </c>
      <c r="J581" s="36">
        <v>1.2999999999999999E-2</v>
      </c>
      <c r="K581" s="36">
        <v>1.2999999999999999E-2</v>
      </c>
      <c r="L581" s="36">
        <v>1.2E-2</v>
      </c>
      <c r="M581" s="35">
        <v>1.2E-2</v>
      </c>
      <c r="N581" s="35">
        <v>1.2E-2</v>
      </c>
      <c r="R581" t="s">
        <v>1314</v>
      </c>
      <c r="S581" t="s">
        <v>1315</v>
      </c>
      <c r="T581" t="s">
        <v>761</v>
      </c>
      <c r="U581" s="33">
        <v>876492</v>
      </c>
      <c r="V581" s="35">
        <v>0</v>
      </c>
      <c r="W581" s="35">
        <v>9.7000000000000003E-2</v>
      </c>
      <c r="X581" s="35">
        <v>9.7000000000000003E-2</v>
      </c>
      <c r="Y581" s="35">
        <v>9.6000000000000002E-2</v>
      </c>
      <c r="Z581" s="35">
        <v>9.5000000000000001E-2</v>
      </c>
      <c r="AA581" s="36">
        <v>9.5000000000000001E-2</v>
      </c>
      <c r="AB581" s="36">
        <v>9.5000000000000001E-2</v>
      </c>
      <c r="AC581" s="36">
        <v>7.8E-2</v>
      </c>
      <c r="AD581" t="s">
        <v>208</v>
      </c>
      <c r="AE581" s="35">
        <v>5.2999999999999999E-2</v>
      </c>
    </row>
    <row r="582" spans="1:31" x14ac:dyDescent="0.25">
      <c r="A582" t="s">
        <v>1153</v>
      </c>
      <c r="B582" t="s">
        <v>1027</v>
      </c>
      <c r="C582" t="s">
        <v>1154</v>
      </c>
      <c r="D582" s="33">
        <v>39040</v>
      </c>
      <c r="E582" s="34">
        <v>0</v>
      </c>
      <c r="F582" s="35">
        <v>1.0999999999999999E-2</v>
      </c>
      <c r="G582" s="35">
        <v>1.0999999999999999E-2</v>
      </c>
      <c r="H582" s="35">
        <v>1.0999999999999999E-2</v>
      </c>
      <c r="I582" s="35">
        <v>1.0999999999999999E-2</v>
      </c>
      <c r="J582" s="36">
        <v>1.0999999999999999E-2</v>
      </c>
      <c r="K582" s="36">
        <v>1.0999999999999999E-2</v>
      </c>
      <c r="L582" s="36">
        <v>1.0999999999999999E-2</v>
      </c>
      <c r="M582" t="s">
        <v>208</v>
      </c>
      <c r="N582" s="35">
        <v>1.0999999999999999E-2</v>
      </c>
      <c r="R582" t="s">
        <v>776</v>
      </c>
      <c r="S582" t="s">
        <v>713</v>
      </c>
      <c r="T582" t="s">
        <v>208</v>
      </c>
      <c r="U582" t="s">
        <v>208</v>
      </c>
      <c r="V582" t="s">
        <v>208</v>
      </c>
      <c r="W582" t="s">
        <v>208</v>
      </c>
      <c r="X582" t="s">
        <v>208</v>
      </c>
      <c r="Y582" t="s">
        <v>208</v>
      </c>
      <c r="Z582" t="s">
        <v>208</v>
      </c>
      <c r="AA582" s="36">
        <v>1.4E-2</v>
      </c>
      <c r="AB582" s="36">
        <v>1.4E-2</v>
      </c>
      <c r="AC582" s="36">
        <v>1.4E-2</v>
      </c>
      <c r="AD582" s="35">
        <v>1.4E-2</v>
      </c>
      <c r="AE582" s="35">
        <v>1.4E-2</v>
      </c>
    </row>
    <row r="583" spans="1:31" x14ac:dyDescent="0.25">
      <c r="A583" t="s">
        <v>1155</v>
      </c>
      <c r="B583" t="s">
        <v>1061</v>
      </c>
      <c r="C583" t="s">
        <v>1156</v>
      </c>
      <c r="D583" s="33">
        <v>148845</v>
      </c>
      <c r="E583" s="35">
        <v>-1E-3</v>
      </c>
      <c r="F583" s="35">
        <v>3.1E-2</v>
      </c>
      <c r="G583" s="35">
        <v>3.2000000000000001E-2</v>
      </c>
      <c r="H583" s="35">
        <v>3.2000000000000001E-2</v>
      </c>
      <c r="I583" s="35">
        <v>3.2000000000000001E-2</v>
      </c>
      <c r="J583" s="36">
        <v>3.2000000000000001E-2</v>
      </c>
      <c r="K583" s="36">
        <v>3.2000000000000001E-2</v>
      </c>
      <c r="L583" s="7" t="s">
        <v>208</v>
      </c>
      <c r="M583" t="s">
        <v>208</v>
      </c>
      <c r="N583" t="s">
        <v>208</v>
      </c>
      <c r="R583" t="s">
        <v>1200</v>
      </c>
      <c r="S583" t="s">
        <v>1021</v>
      </c>
      <c r="T583" t="s">
        <v>1201</v>
      </c>
      <c r="U583" s="33">
        <v>171764</v>
      </c>
      <c r="V583" s="34">
        <v>0</v>
      </c>
      <c r="W583" s="35">
        <v>1.7999999999999999E-2</v>
      </c>
      <c r="X583" s="35">
        <v>1.7999999999999999E-2</v>
      </c>
      <c r="Y583" s="35">
        <v>1.7999999999999999E-2</v>
      </c>
      <c r="Z583" s="35">
        <v>1.7999999999999999E-2</v>
      </c>
      <c r="AA583" s="36">
        <v>1.7999999999999999E-2</v>
      </c>
      <c r="AB583" s="36">
        <v>1.7999999999999999E-2</v>
      </c>
      <c r="AC583" s="7" t="s">
        <v>208</v>
      </c>
      <c r="AD583" t="s">
        <v>208</v>
      </c>
      <c r="AE583" t="s">
        <v>208</v>
      </c>
    </row>
    <row r="584" spans="1:31" x14ac:dyDescent="0.25">
      <c r="A584" t="s">
        <v>1157</v>
      </c>
      <c r="B584" t="s">
        <v>1021</v>
      </c>
      <c r="C584" t="s">
        <v>1158</v>
      </c>
      <c r="D584" s="33">
        <v>40574</v>
      </c>
      <c r="E584" s="34">
        <v>0</v>
      </c>
      <c r="F584" s="35">
        <v>1.2E-2</v>
      </c>
      <c r="G584" s="35">
        <v>1.2E-2</v>
      </c>
      <c r="H584" s="35">
        <v>1.2E-2</v>
      </c>
      <c r="I584" s="35">
        <v>1.2E-2</v>
      </c>
      <c r="J584" s="36">
        <v>1.2E-2</v>
      </c>
      <c r="K584" s="36">
        <v>1.2E-2</v>
      </c>
      <c r="L584" s="36">
        <v>1.2E-2</v>
      </c>
      <c r="M584" s="35">
        <v>1.2E-2</v>
      </c>
      <c r="N584" s="35">
        <v>1.2E-2</v>
      </c>
      <c r="R584" t="s">
        <v>1302</v>
      </c>
      <c r="S584" t="s">
        <v>1303</v>
      </c>
      <c r="T584" t="s">
        <v>1304</v>
      </c>
      <c r="U584" s="33">
        <v>2202000</v>
      </c>
      <c r="V584" s="34">
        <v>0</v>
      </c>
      <c r="W584" s="35">
        <v>1.6E-2</v>
      </c>
      <c r="X584" s="35">
        <v>1.6E-2</v>
      </c>
      <c r="Y584" s="35">
        <v>1.6E-2</v>
      </c>
      <c r="Z584" s="35">
        <v>1.6E-2</v>
      </c>
      <c r="AA584" s="36">
        <v>1.6E-2</v>
      </c>
      <c r="AB584" s="36">
        <v>1.6E-2</v>
      </c>
      <c r="AC584" s="36">
        <v>1.6E-2</v>
      </c>
      <c r="AD584" s="35">
        <v>1.6E-2</v>
      </c>
      <c r="AE584" s="35">
        <v>1.6E-2</v>
      </c>
    </row>
    <row r="585" spans="1:31" x14ac:dyDescent="0.25">
      <c r="A585" t="s">
        <v>1159</v>
      </c>
      <c r="B585" t="s">
        <v>1021</v>
      </c>
      <c r="C585" t="s">
        <v>1158</v>
      </c>
      <c r="D585" s="33">
        <v>363412</v>
      </c>
      <c r="E585" s="34">
        <v>0</v>
      </c>
      <c r="F585" s="35">
        <v>1.4E-2</v>
      </c>
      <c r="G585" s="35">
        <v>1.4E-2</v>
      </c>
      <c r="H585" s="35">
        <v>1.4E-2</v>
      </c>
      <c r="I585" s="35">
        <v>1.4E-2</v>
      </c>
      <c r="J585" s="36">
        <v>1.4E-2</v>
      </c>
      <c r="K585" s="36">
        <v>1.0999999999999999E-2</v>
      </c>
      <c r="L585" s="36">
        <v>1.0999999999999999E-2</v>
      </c>
      <c r="M585" s="35">
        <v>1.0999999999999999E-2</v>
      </c>
      <c r="N585" s="35">
        <v>1.0999999999999999E-2</v>
      </c>
      <c r="R585" t="s">
        <v>1369</v>
      </c>
      <c r="S585" t="s">
        <v>1290</v>
      </c>
      <c r="T585" t="s">
        <v>1370</v>
      </c>
      <c r="U585" s="33">
        <v>750000</v>
      </c>
      <c r="V585" s="34">
        <v>0</v>
      </c>
      <c r="W585" s="35">
        <v>4.1000000000000002E-2</v>
      </c>
      <c r="X585" s="35">
        <v>4.1000000000000002E-2</v>
      </c>
      <c r="Y585" s="35">
        <v>4.1000000000000002E-2</v>
      </c>
      <c r="Z585" s="35">
        <v>4.1000000000000002E-2</v>
      </c>
      <c r="AA585" s="36">
        <v>2.1999999999999999E-2</v>
      </c>
      <c r="AB585" s="36">
        <v>4.1000000000000002E-2</v>
      </c>
      <c r="AC585" s="36">
        <v>4.1000000000000002E-2</v>
      </c>
      <c r="AD585" s="35">
        <v>4.1000000000000002E-2</v>
      </c>
      <c r="AE585" s="35">
        <v>4.1000000000000002E-2</v>
      </c>
    </row>
    <row r="586" spans="1:31" x14ac:dyDescent="0.25">
      <c r="A586" t="s">
        <v>1160</v>
      </c>
      <c r="B586" t="s">
        <v>1021</v>
      </c>
      <c r="C586" t="s">
        <v>1161</v>
      </c>
      <c r="D586" s="33">
        <v>152170</v>
      </c>
      <c r="E586" s="34">
        <v>0</v>
      </c>
      <c r="F586" s="35">
        <v>1.0999999999999999E-2</v>
      </c>
      <c r="G586" s="35">
        <v>1.0999999999999999E-2</v>
      </c>
      <c r="H586" s="35">
        <v>1.0999999999999999E-2</v>
      </c>
      <c r="I586" s="35">
        <v>1.0999999999999999E-2</v>
      </c>
      <c r="J586" s="36">
        <v>1.0999999999999999E-2</v>
      </c>
      <c r="K586" s="7" t="s">
        <v>208</v>
      </c>
      <c r="L586" s="7" t="s">
        <v>208</v>
      </c>
      <c r="M586" t="s">
        <v>208</v>
      </c>
      <c r="N586" t="s">
        <v>208</v>
      </c>
      <c r="R586" t="s">
        <v>1341</v>
      </c>
      <c r="S586" t="s">
        <v>1303</v>
      </c>
      <c r="T586" t="s">
        <v>1342</v>
      </c>
      <c r="U586" s="33">
        <v>164597</v>
      </c>
      <c r="V586" s="34">
        <v>0</v>
      </c>
      <c r="W586" s="35">
        <v>0.05</v>
      </c>
      <c r="X586" s="35">
        <v>0.05</v>
      </c>
      <c r="Y586" s="35">
        <v>0.05</v>
      </c>
      <c r="Z586" s="35">
        <v>0.05</v>
      </c>
      <c r="AA586" s="36">
        <v>0.05</v>
      </c>
      <c r="AB586" s="36">
        <v>0.05</v>
      </c>
      <c r="AC586" s="36">
        <v>0.05</v>
      </c>
      <c r="AD586" s="35">
        <v>0.05</v>
      </c>
      <c r="AE586" s="35">
        <v>0.05</v>
      </c>
    </row>
    <row r="587" spans="1:31" x14ac:dyDescent="0.25">
      <c r="A587" t="s">
        <v>1162</v>
      </c>
      <c r="B587" t="s">
        <v>1021</v>
      </c>
      <c r="C587" t="s">
        <v>1163</v>
      </c>
      <c r="D587" s="33">
        <v>90740</v>
      </c>
      <c r="E587" s="35">
        <v>-1E-3</v>
      </c>
      <c r="F587" s="35">
        <v>1.0999999999999999E-2</v>
      </c>
      <c r="G587" s="35">
        <v>1.2E-2</v>
      </c>
      <c r="H587" s="35">
        <v>1.2E-2</v>
      </c>
      <c r="I587" s="35">
        <v>1.2E-2</v>
      </c>
      <c r="J587" s="36">
        <v>1.2E-2</v>
      </c>
      <c r="K587" s="7" t="s">
        <v>208</v>
      </c>
      <c r="L587" s="7" t="s">
        <v>208</v>
      </c>
      <c r="M587" t="s">
        <v>208</v>
      </c>
      <c r="N587" t="s">
        <v>208</v>
      </c>
      <c r="R587" t="s">
        <v>679</v>
      </c>
      <c r="S587" t="s">
        <v>659</v>
      </c>
      <c r="T587" t="s">
        <v>208</v>
      </c>
      <c r="U587" s="33">
        <v>12175</v>
      </c>
      <c r="V587" s="34">
        <v>0</v>
      </c>
      <c r="W587" s="35">
        <v>4.9000000000000002E-2</v>
      </c>
      <c r="X587" s="35">
        <v>4.9000000000000002E-2</v>
      </c>
      <c r="Y587" s="35">
        <v>4.9000000000000002E-2</v>
      </c>
      <c r="Z587" s="35">
        <v>4.9000000000000002E-2</v>
      </c>
      <c r="AA587" s="36">
        <v>4.9000000000000002E-2</v>
      </c>
      <c r="AB587" s="36">
        <v>4.9000000000000002E-2</v>
      </c>
      <c r="AC587" s="36">
        <v>4.9000000000000002E-2</v>
      </c>
      <c r="AD587" s="35">
        <v>4.9000000000000002E-2</v>
      </c>
      <c r="AE587" s="35">
        <v>4.9000000000000002E-2</v>
      </c>
    </row>
    <row r="588" spans="1:31" x14ac:dyDescent="0.25">
      <c r="A588" t="s">
        <v>1164</v>
      </c>
      <c r="B588" t="s">
        <v>1027</v>
      </c>
      <c r="C588" t="s">
        <v>1165</v>
      </c>
      <c r="D588" s="33">
        <v>84490</v>
      </c>
      <c r="E588" s="34">
        <v>0</v>
      </c>
      <c r="F588" s="35">
        <v>1.2E-2</v>
      </c>
      <c r="G588" s="35">
        <v>1.2E-2</v>
      </c>
      <c r="H588" t="s">
        <v>208</v>
      </c>
      <c r="I588" s="35">
        <v>1.2E-2</v>
      </c>
      <c r="J588" s="36">
        <v>1.2E-2</v>
      </c>
      <c r="K588" s="36">
        <v>1.2E-2</v>
      </c>
      <c r="L588" s="7" t="s">
        <v>208</v>
      </c>
      <c r="M588" t="s">
        <v>208</v>
      </c>
      <c r="N588" t="s">
        <v>208</v>
      </c>
      <c r="R588" t="s">
        <v>679</v>
      </c>
      <c r="S588" t="s">
        <v>706</v>
      </c>
      <c r="T588" t="s">
        <v>208</v>
      </c>
      <c r="U588" s="33">
        <v>22100</v>
      </c>
      <c r="V588" s="34">
        <v>0</v>
      </c>
      <c r="W588" s="35">
        <v>8.7999999999999995E-2</v>
      </c>
      <c r="X588" s="35">
        <v>8.7999999999999995E-2</v>
      </c>
      <c r="Y588" s="35">
        <v>8.7999999999999995E-2</v>
      </c>
      <c r="Z588" s="35">
        <v>8.7999999999999995E-2</v>
      </c>
      <c r="AA588" s="36">
        <v>8.7999999999999995E-2</v>
      </c>
      <c r="AB588" s="36">
        <v>8.7999999999999995E-2</v>
      </c>
      <c r="AC588" s="36">
        <v>8.7999999999999995E-2</v>
      </c>
      <c r="AD588" s="35">
        <v>8.7999999999999995E-2</v>
      </c>
      <c r="AE588" s="35">
        <v>8.7999999999999995E-2</v>
      </c>
    </row>
    <row r="589" spans="1:31" x14ac:dyDescent="0.25">
      <c r="A589" t="s">
        <v>1166</v>
      </c>
      <c r="B589" t="s">
        <v>1167</v>
      </c>
      <c r="C589" t="s">
        <v>1168</v>
      </c>
      <c r="D589" s="33">
        <v>1321137</v>
      </c>
      <c r="E589" s="35">
        <v>0</v>
      </c>
      <c r="F589" s="35">
        <v>1.2E-2</v>
      </c>
      <c r="G589" s="35">
        <v>1.2999999999999999E-2</v>
      </c>
      <c r="H589" s="35">
        <v>1.2999999999999999E-2</v>
      </c>
      <c r="I589" s="35">
        <v>1.2999999999999999E-2</v>
      </c>
      <c r="J589" s="36">
        <v>1.2999999999999999E-2</v>
      </c>
      <c r="K589" s="7" t="s">
        <v>208</v>
      </c>
      <c r="L589" s="7" t="s">
        <v>208</v>
      </c>
      <c r="M589" t="s">
        <v>208</v>
      </c>
      <c r="N589" t="s">
        <v>208</v>
      </c>
      <c r="R589" t="s">
        <v>1070</v>
      </c>
      <c r="S589" t="s">
        <v>1021</v>
      </c>
      <c r="T589" t="s">
        <v>702</v>
      </c>
      <c r="U589" s="33">
        <v>201490</v>
      </c>
      <c r="V589" s="34">
        <v>0</v>
      </c>
      <c r="W589" s="35">
        <v>1.4999999999999999E-2</v>
      </c>
      <c r="X589" s="35">
        <v>1.4999999999999999E-2</v>
      </c>
      <c r="Y589" s="35">
        <v>1.4999999999999999E-2</v>
      </c>
      <c r="Z589" s="35">
        <v>1.4999999999999999E-2</v>
      </c>
      <c r="AA589" s="36">
        <v>1.4999999999999999E-2</v>
      </c>
      <c r="AB589" s="36">
        <v>1.4999999999999999E-2</v>
      </c>
      <c r="AC589" s="7" t="s">
        <v>208</v>
      </c>
      <c r="AD589" t="s">
        <v>208</v>
      </c>
      <c r="AE589" t="s">
        <v>208</v>
      </c>
    </row>
    <row r="590" spans="1:31" x14ac:dyDescent="0.25">
      <c r="A590" t="s">
        <v>1169</v>
      </c>
      <c r="B590" t="s">
        <v>1021</v>
      </c>
      <c r="C590" t="s">
        <v>1170</v>
      </c>
      <c r="D590" s="33">
        <v>88540</v>
      </c>
      <c r="E590" s="34">
        <v>0</v>
      </c>
      <c r="F590" s="35">
        <v>1.9E-2</v>
      </c>
      <c r="G590" s="35">
        <v>1.9E-2</v>
      </c>
      <c r="H590" s="35">
        <v>1.9E-2</v>
      </c>
      <c r="I590" s="35">
        <v>1.9E-2</v>
      </c>
      <c r="J590" s="36">
        <v>1.9E-2</v>
      </c>
      <c r="K590" s="36">
        <v>1.9E-2</v>
      </c>
      <c r="L590" s="36">
        <v>1.9E-2</v>
      </c>
      <c r="M590" s="35">
        <v>1.9E-2</v>
      </c>
      <c r="N590" s="35">
        <v>1.9E-2</v>
      </c>
      <c r="R590" t="s">
        <v>1382</v>
      </c>
      <c r="S590" t="s">
        <v>1327</v>
      </c>
      <c r="T590" t="s">
        <v>1383</v>
      </c>
      <c r="U590" s="33">
        <v>47800</v>
      </c>
      <c r="V590" s="34">
        <v>0</v>
      </c>
      <c r="W590" s="35">
        <v>0.01</v>
      </c>
      <c r="X590" s="35">
        <v>0.01</v>
      </c>
      <c r="Y590" s="35">
        <v>0.01</v>
      </c>
      <c r="Z590" t="s">
        <v>208</v>
      </c>
      <c r="AA590" s="7" t="s">
        <v>208</v>
      </c>
      <c r="AB590" s="7" t="s">
        <v>208</v>
      </c>
      <c r="AC590" s="36">
        <v>0.01</v>
      </c>
      <c r="AD590" s="35">
        <v>0.01</v>
      </c>
      <c r="AE590" t="s">
        <v>208</v>
      </c>
    </row>
    <row r="591" spans="1:31" x14ac:dyDescent="0.25">
      <c r="A591" t="s">
        <v>1171</v>
      </c>
      <c r="B591" t="s">
        <v>1021</v>
      </c>
      <c r="C591" t="s">
        <v>1170</v>
      </c>
      <c r="D591" s="33">
        <v>133450</v>
      </c>
      <c r="E591" s="34">
        <v>0</v>
      </c>
      <c r="F591" s="35">
        <v>0.03</v>
      </c>
      <c r="G591" s="35">
        <v>0.03</v>
      </c>
      <c r="H591" s="35">
        <v>0.03</v>
      </c>
      <c r="I591" s="35">
        <v>0.03</v>
      </c>
      <c r="J591" s="36">
        <v>0.03</v>
      </c>
      <c r="K591" s="36">
        <v>0.03</v>
      </c>
      <c r="L591" s="7" t="s">
        <v>208</v>
      </c>
      <c r="M591" t="s">
        <v>208</v>
      </c>
      <c r="N591" t="s">
        <v>208</v>
      </c>
      <c r="R591" t="s">
        <v>1311</v>
      </c>
      <c r="S591" t="s">
        <v>1295</v>
      </c>
      <c r="T591" t="s">
        <v>828</v>
      </c>
      <c r="U591" s="33">
        <v>249500</v>
      </c>
      <c r="V591" s="34">
        <v>0</v>
      </c>
      <c r="W591" s="35">
        <v>4.2000000000000003E-2</v>
      </c>
      <c r="X591" s="35">
        <v>4.2000000000000003E-2</v>
      </c>
      <c r="Y591" s="35">
        <v>4.2000000000000003E-2</v>
      </c>
      <c r="Z591" s="35">
        <v>4.2000000000000003E-2</v>
      </c>
      <c r="AA591" s="36">
        <v>4.2000000000000003E-2</v>
      </c>
      <c r="AB591" s="36">
        <v>4.2000000000000003E-2</v>
      </c>
      <c r="AC591" s="36">
        <v>4.2000000000000003E-2</v>
      </c>
      <c r="AD591" s="35">
        <v>4.2000000000000003E-2</v>
      </c>
      <c r="AE591" s="35">
        <v>4.2000000000000003E-2</v>
      </c>
    </row>
    <row r="592" spans="1:31" x14ac:dyDescent="0.25">
      <c r="A592" t="s">
        <v>1172</v>
      </c>
      <c r="B592" t="s">
        <v>1045</v>
      </c>
      <c r="C592" t="s">
        <v>1173</v>
      </c>
      <c r="D592" s="33">
        <v>158170</v>
      </c>
      <c r="E592" s="35">
        <v>0</v>
      </c>
      <c r="F592" s="35">
        <v>5.2999999999999999E-2</v>
      </c>
      <c r="G592" s="35">
        <v>5.2999999999999999E-2</v>
      </c>
      <c r="H592" s="35">
        <v>5.2999999999999999E-2</v>
      </c>
      <c r="I592" s="35">
        <v>5.2999999999999999E-2</v>
      </c>
      <c r="J592" s="36">
        <v>5.2999999999999999E-2</v>
      </c>
      <c r="K592" s="36">
        <v>5.2999999999999999E-2</v>
      </c>
      <c r="L592" s="7" t="s">
        <v>208</v>
      </c>
      <c r="M592" t="s">
        <v>208</v>
      </c>
      <c r="N592" t="s">
        <v>208</v>
      </c>
      <c r="R592" t="s">
        <v>1062</v>
      </c>
      <c r="S592" t="s">
        <v>1021</v>
      </c>
      <c r="T592" t="s">
        <v>761</v>
      </c>
      <c r="U592" s="33">
        <v>956490</v>
      </c>
      <c r="V592" s="34">
        <v>0</v>
      </c>
      <c r="W592" s="35">
        <v>2.4E-2</v>
      </c>
      <c r="X592" s="35">
        <v>2.4E-2</v>
      </c>
      <c r="Y592" s="35">
        <v>2.4E-2</v>
      </c>
      <c r="Z592" s="35">
        <v>2.4E-2</v>
      </c>
      <c r="AA592" s="36">
        <v>2.4E-2</v>
      </c>
      <c r="AB592" s="36">
        <v>2.4E-2</v>
      </c>
      <c r="AC592" s="7" t="s">
        <v>208</v>
      </c>
      <c r="AD592" t="s">
        <v>208</v>
      </c>
      <c r="AE592" t="s">
        <v>208</v>
      </c>
    </row>
    <row r="593" spans="1:31" x14ac:dyDescent="0.25">
      <c r="A593" t="s">
        <v>1174</v>
      </c>
      <c r="B593" t="s">
        <v>1021</v>
      </c>
      <c r="C593" t="s">
        <v>1175</v>
      </c>
      <c r="D593" s="33">
        <v>26060</v>
      </c>
      <c r="E593" s="34">
        <v>0</v>
      </c>
      <c r="F593" s="35">
        <v>1.2E-2</v>
      </c>
      <c r="G593" s="35">
        <v>1.2E-2</v>
      </c>
      <c r="H593" s="35">
        <v>1.2E-2</v>
      </c>
      <c r="I593" s="35">
        <v>1.2E-2</v>
      </c>
      <c r="J593" s="36">
        <v>1.2E-2</v>
      </c>
      <c r="K593" s="36">
        <v>1.2E-2</v>
      </c>
      <c r="L593" s="7" t="s">
        <v>208</v>
      </c>
      <c r="M593" t="s">
        <v>208</v>
      </c>
      <c r="N593" t="s">
        <v>208</v>
      </c>
      <c r="R593" t="s">
        <v>257</v>
      </c>
      <c r="S593" t="s">
        <v>240</v>
      </c>
      <c r="T593" t="s">
        <v>208</v>
      </c>
      <c r="U593" t="s">
        <v>208</v>
      </c>
      <c r="V593" t="s">
        <v>208</v>
      </c>
      <c r="W593" t="s">
        <v>208</v>
      </c>
      <c r="X593" t="s">
        <v>208</v>
      </c>
      <c r="Y593" s="35">
        <v>2.3E-2</v>
      </c>
      <c r="Z593" s="35">
        <v>2.3E-2</v>
      </c>
      <c r="AA593" s="36">
        <v>2.3E-2</v>
      </c>
      <c r="AB593" s="36">
        <v>2.3E-2</v>
      </c>
      <c r="AC593" s="7" t="s">
        <v>208</v>
      </c>
      <c r="AD593" t="s">
        <v>208</v>
      </c>
      <c r="AE593" t="s">
        <v>208</v>
      </c>
    </row>
    <row r="594" spans="1:31" x14ac:dyDescent="0.25">
      <c r="A594" t="s">
        <v>1176</v>
      </c>
      <c r="B594" t="s">
        <v>1021</v>
      </c>
      <c r="C594" t="s">
        <v>1177</v>
      </c>
      <c r="D594" s="33">
        <v>63070</v>
      </c>
      <c r="E594" s="34">
        <v>0</v>
      </c>
      <c r="F594" s="35">
        <v>1.0999999999999999E-2</v>
      </c>
      <c r="G594" s="35">
        <v>1.0999999999999999E-2</v>
      </c>
      <c r="H594" s="35">
        <v>1.0999999999999999E-2</v>
      </c>
      <c r="I594" s="35">
        <v>1.0999999999999999E-2</v>
      </c>
      <c r="J594" s="36">
        <v>1.0999999999999999E-2</v>
      </c>
      <c r="K594" s="36">
        <v>1.0999999999999999E-2</v>
      </c>
      <c r="L594" s="7" t="s">
        <v>208</v>
      </c>
      <c r="M594" t="s">
        <v>208</v>
      </c>
      <c r="N594" t="s">
        <v>208</v>
      </c>
      <c r="R594" t="s">
        <v>1019</v>
      </c>
      <c r="S594" t="s">
        <v>1009</v>
      </c>
      <c r="T594" t="s">
        <v>208</v>
      </c>
      <c r="U594" t="s">
        <v>208</v>
      </c>
      <c r="V594" t="s">
        <v>208</v>
      </c>
      <c r="W594" t="s">
        <v>208</v>
      </c>
      <c r="X594" t="s">
        <v>208</v>
      </c>
      <c r="Y594" t="s">
        <v>208</v>
      </c>
      <c r="Z594" t="s">
        <v>208</v>
      </c>
      <c r="AA594" s="7" t="s">
        <v>208</v>
      </c>
      <c r="AB594" s="7" t="s">
        <v>208</v>
      </c>
      <c r="AC594" s="36">
        <v>2.1999999999999999E-2</v>
      </c>
      <c r="AD594" s="35">
        <v>2.1999999999999999E-2</v>
      </c>
      <c r="AE594" t="s">
        <v>208</v>
      </c>
    </row>
    <row r="595" spans="1:31" x14ac:dyDescent="0.25">
      <c r="A595" t="s">
        <v>1178</v>
      </c>
      <c r="B595" t="s">
        <v>1021</v>
      </c>
      <c r="C595" t="s">
        <v>1179</v>
      </c>
      <c r="D595" s="33">
        <v>681080</v>
      </c>
      <c r="E595" t="s">
        <v>208</v>
      </c>
      <c r="F595" t="s">
        <v>208</v>
      </c>
      <c r="G595" t="s">
        <v>208</v>
      </c>
      <c r="H595" t="s">
        <v>208</v>
      </c>
      <c r="I595" s="35">
        <v>0.02</v>
      </c>
      <c r="J595" s="36">
        <v>0.02</v>
      </c>
      <c r="K595" s="36">
        <v>0.02</v>
      </c>
      <c r="L595" s="7" t="s">
        <v>208</v>
      </c>
      <c r="M595" t="s">
        <v>208</v>
      </c>
      <c r="N595" t="s">
        <v>208</v>
      </c>
      <c r="R595" t="s">
        <v>511</v>
      </c>
      <c r="S595" t="s">
        <v>512</v>
      </c>
      <c r="T595" t="s">
        <v>513</v>
      </c>
      <c r="U595" s="33">
        <v>849600</v>
      </c>
      <c r="V595" s="34">
        <v>0</v>
      </c>
      <c r="W595" s="35">
        <v>3.1E-2</v>
      </c>
      <c r="X595" s="35">
        <v>3.1E-2</v>
      </c>
      <c r="Y595" s="35">
        <v>3.1E-2</v>
      </c>
      <c r="Z595" s="35">
        <v>3.1E-2</v>
      </c>
      <c r="AA595" s="36">
        <v>3.1E-2</v>
      </c>
      <c r="AB595" s="36">
        <v>3.1E-2</v>
      </c>
      <c r="AC595" s="36">
        <v>3.1E-2</v>
      </c>
      <c r="AD595" t="s">
        <v>208</v>
      </c>
      <c r="AE595" s="35">
        <v>3.1E-2</v>
      </c>
    </row>
    <row r="596" spans="1:31" x14ac:dyDescent="0.25">
      <c r="A596" t="s">
        <v>1180</v>
      </c>
      <c r="B596" t="s">
        <v>1021</v>
      </c>
      <c r="C596" t="s">
        <v>1181</v>
      </c>
      <c r="D596" s="33">
        <v>50000</v>
      </c>
      <c r="E596" s="34">
        <v>0</v>
      </c>
      <c r="F596" s="35">
        <v>1.7000000000000001E-2</v>
      </c>
      <c r="G596" s="35">
        <v>1.7000000000000001E-2</v>
      </c>
      <c r="H596" s="35">
        <v>1.7000000000000001E-2</v>
      </c>
      <c r="I596" s="35">
        <v>1.7000000000000001E-2</v>
      </c>
      <c r="J596" s="36">
        <v>1.7000000000000001E-2</v>
      </c>
      <c r="K596" s="36">
        <v>1.7000000000000001E-2</v>
      </c>
      <c r="L596" s="36">
        <v>1.7000000000000001E-2</v>
      </c>
      <c r="M596" s="35">
        <v>1.7000000000000001E-2</v>
      </c>
      <c r="N596" s="35">
        <v>1.7000000000000001E-2</v>
      </c>
      <c r="R596" t="s">
        <v>449</v>
      </c>
      <c r="S596" t="s">
        <v>450</v>
      </c>
      <c r="T596" t="s">
        <v>451</v>
      </c>
      <c r="U596" s="33">
        <v>759983</v>
      </c>
      <c r="V596" s="35">
        <v>4.0000000000000001E-3</v>
      </c>
      <c r="W596" s="35">
        <v>1.6E-2</v>
      </c>
      <c r="X596" s="35">
        <v>1.2999999999999999E-2</v>
      </c>
      <c r="Y596" s="35">
        <v>1.2E-2</v>
      </c>
      <c r="Z596" s="35">
        <v>1.2E-2</v>
      </c>
      <c r="AA596" s="36">
        <v>1.2E-2</v>
      </c>
      <c r="AB596" s="7" t="s">
        <v>208</v>
      </c>
      <c r="AC596" s="7" t="s">
        <v>208</v>
      </c>
      <c r="AD596" t="s">
        <v>208</v>
      </c>
      <c r="AE596" t="s">
        <v>208</v>
      </c>
    </row>
    <row r="597" spans="1:31" x14ac:dyDescent="0.25">
      <c r="A597" t="s">
        <v>1182</v>
      </c>
      <c r="B597" t="s">
        <v>1027</v>
      </c>
      <c r="C597" t="s">
        <v>1183</v>
      </c>
      <c r="D597" s="33">
        <v>191590</v>
      </c>
      <c r="E597" s="34">
        <v>0</v>
      </c>
      <c r="F597" s="35">
        <v>0.04</v>
      </c>
      <c r="G597" s="35">
        <v>0.04</v>
      </c>
      <c r="H597" s="35">
        <v>0.04</v>
      </c>
      <c r="I597" t="s">
        <v>208</v>
      </c>
      <c r="J597" s="7" t="s">
        <v>208</v>
      </c>
      <c r="K597" s="36">
        <v>0.04</v>
      </c>
      <c r="L597" s="7" t="s">
        <v>208</v>
      </c>
      <c r="M597" t="s">
        <v>208</v>
      </c>
      <c r="N597" t="s">
        <v>208</v>
      </c>
      <c r="R597" t="s">
        <v>930</v>
      </c>
      <c r="S597" t="s">
        <v>914</v>
      </c>
      <c r="T597" t="s">
        <v>807</v>
      </c>
      <c r="U597" s="33">
        <v>323339</v>
      </c>
      <c r="V597" s="35">
        <v>3.1E-2</v>
      </c>
      <c r="W597" s="35">
        <v>5.8000000000000003E-2</v>
      </c>
      <c r="X597" s="35">
        <v>2.7E-2</v>
      </c>
      <c r="Y597" s="35">
        <v>2.7E-2</v>
      </c>
      <c r="Z597" s="35">
        <v>2.7E-2</v>
      </c>
      <c r="AA597" s="36">
        <v>2.7E-2</v>
      </c>
      <c r="AB597" s="36">
        <v>2.7E-2</v>
      </c>
      <c r="AC597" s="36">
        <v>2.7E-2</v>
      </c>
      <c r="AD597" s="35">
        <v>2.7E-2</v>
      </c>
      <c r="AE597" s="35">
        <v>2.7E-2</v>
      </c>
    </row>
    <row r="598" spans="1:31" x14ac:dyDescent="0.25">
      <c r="A598" t="s">
        <v>1184</v>
      </c>
      <c r="B598" t="s">
        <v>1027</v>
      </c>
      <c r="C598" t="s">
        <v>1185</v>
      </c>
      <c r="D598" s="33">
        <v>115080</v>
      </c>
      <c r="E598" t="s">
        <v>288</v>
      </c>
      <c r="F598" s="35">
        <v>1.9E-2</v>
      </c>
      <c r="G598" t="s">
        <v>208</v>
      </c>
      <c r="H598" s="35">
        <v>1.9E-2</v>
      </c>
      <c r="I598" s="35">
        <v>1.9E-2</v>
      </c>
      <c r="J598" s="36">
        <v>1.9E-2</v>
      </c>
      <c r="K598" s="36">
        <v>2.3E-2</v>
      </c>
      <c r="L598" s="7" t="s">
        <v>208</v>
      </c>
      <c r="M598" t="s">
        <v>208</v>
      </c>
      <c r="N598" t="s">
        <v>208</v>
      </c>
      <c r="R598" t="s">
        <v>930</v>
      </c>
      <c r="S598" t="s">
        <v>1021</v>
      </c>
      <c r="T598" t="s">
        <v>1111</v>
      </c>
      <c r="U598" s="33">
        <v>182590</v>
      </c>
      <c r="V598" s="34">
        <v>0</v>
      </c>
      <c r="W598" s="35">
        <v>3.3000000000000002E-2</v>
      </c>
      <c r="X598" s="35">
        <v>3.3000000000000002E-2</v>
      </c>
      <c r="Y598" s="35">
        <v>3.3000000000000002E-2</v>
      </c>
      <c r="Z598" s="35">
        <v>3.3000000000000002E-2</v>
      </c>
      <c r="AA598" s="36">
        <v>3.3000000000000002E-2</v>
      </c>
      <c r="AB598" s="36">
        <v>3.3000000000000002E-2</v>
      </c>
      <c r="AC598" s="7" t="s">
        <v>208</v>
      </c>
      <c r="AD598" t="s">
        <v>208</v>
      </c>
      <c r="AE598" t="s">
        <v>208</v>
      </c>
    </row>
    <row r="599" spans="1:31" x14ac:dyDescent="0.25">
      <c r="A599" t="s">
        <v>1186</v>
      </c>
      <c r="B599" t="s">
        <v>1027</v>
      </c>
      <c r="C599" t="s">
        <v>1185</v>
      </c>
      <c r="D599" s="33">
        <v>132000</v>
      </c>
      <c r="E599" s="34">
        <v>0</v>
      </c>
      <c r="F599" s="35">
        <v>3.9E-2</v>
      </c>
      <c r="G599" s="35">
        <v>3.9E-2</v>
      </c>
      <c r="H599" s="35">
        <v>3.9E-2</v>
      </c>
      <c r="I599" s="35">
        <v>3.9E-2</v>
      </c>
      <c r="J599" s="36">
        <v>3.9E-2</v>
      </c>
      <c r="K599" s="36">
        <v>3.9E-2</v>
      </c>
      <c r="L599" s="7" t="s">
        <v>208</v>
      </c>
      <c r="M599" t="s">
        <v>208</v>
      </c>
      <c r="N599" t="s">
        <v>208</v>
      </c>
      <c r="R599" t="s">
        <v>568</v>
      </c>
      <c r="S599" t="s">
        <v>478</v>
      </c>
      <c r="T599" t="s">
        <v>208</v>
      </c>
      <c r="U599" t="s">
        <v>208</v>
      </c>
      <c r="V599" t="s">
        <v>208</v>
      </c>
      <c r="W599" t="s">
        <v>208</v>
      </c>
      <c r="X599" t="s">
        <v>208</v>
      </c>
      <c r="Y599" t="s">
        <v>208</v>
      </c>
      <c r="Z599" s="35">
        <v>1.2E-2</v>
      </c>
      <c r="AA599" s="36">
        <v>1.2E-2</v>
      </c>
      <c r="AB599" s="36">
        <v>1.2999999999999999E-2</v>
      </c>
      <c r="AC599" s="7" t="s">
        <v>208</v>
      </c>
      <c r="AD599" s="35">
        <v>1.2999999999999999E-2</v>
      </c>
      <c r="AE599" s="35">
        <v>1.2999999999999999E-2</v>
      </c>
    </row>
    <row r="600" spans="1:31" x14ac:dyDescent="0.25">
      <c r="A600" t="s">
        <v>1187</v>
      </c>
      <c r="B600" t="s">
        <v>1021</v>
      </c>
      <c r="C600" t="s">
        <v>1188</v>
      </c>
      <c r="D600" s="33">
        <v>93080</v>
      </c>
      <c r="E600" s="34">
        <v>0</v>
      </c>
      <c r="F600" s="35">
        <v>2.1000000000000001E-2</v>
      </c>
      <c r="G600" s="35">
        <v>2.1000000000000001E-2</v>
      </c>
      <c r="H600" s="35">
        <v>2.1000000000000001E-2</v>
      </c>
      <c r="I600" s="35">
        <v>2.1000000000000001E-2</v>
      </c>
      <c r="J600" s="36">
        <v>2.1000000000000001E-2</v>
      </c>
      <c r="K600" s="36">
        <v>2.1000000000000001E-2</v>
      </c>
      <c r="L600" s="7" t="s">
        <v>208</v>
      </c>
      <c r="M600" t="s">
        <v>208</v>
      </c>
      <c r="N600" t="s">
        <v>208</v>
      </c>
      <c r="R600" t="s">
        <v>1268</v>
      </c>
      <c r="S600" t="s">
        <v>1253</v>
      </c>
      <c r="T600" t="s">
        <v>208</v>
      </c>
      <c r="U600" t="s">
        <v>208</v>
      </c>
      <c r="V600" t="s">
        <v>208</v>
      </c>
      <c r="W600" t="s">
        <v>208</v>
      </c>
      <c r="X600" t="s">
        <v>208</v>
      </c>
      <c r="Y600" t="s">
        <v>208</v>
      </c>
      <c r="Z600" t="s">
        <v>208</v>
      </c>
      <c r="AA600" s="7" t="s">
        <v>208</v>
      </c>
      <c r="AB600" s="7" t="s">
        <v>208</v>
      </c>
      <c r="AC600" s="7" t="s">
        <v>208</v>
      </c>
      <c r="AD600" t="s">
        <v>208</v>
      </c>
      <c r="AE600" s="35">
        <v>0.01</v>
      </c>
    </row>
    <row r="601" spans="1:31" x14ac:dyDescent="0.25">
      <c r="A601" t="s">
        <v>1189</v>
      </c>
      <c r="B601" t="s">
        <v>1021</v>
      </c>
      <c r="C601" t="s">
        <v>1190</v>
      </c>
      <c r="D601" s="33">
        <v>1282992</v>
      </c>
      <c r="E601" s="34">
        <v>0</v>
      </c>
      <c r="F601" s="35">
        <v>6.7000000000000004E-2</v>
      </c>
      <c r="G601" s="35">
        <v>6.7000000000000004E-2</v>
      </c>
      <c r="H601" s="35">
        <v>6.7000000000000004E-2</v>
      </c>
      <c r="I601" s="35">
        <v>6.7000000000000004E-2</v>
      </c>
      <c r="J601" s="36">
        <v>6.7000000000000004E-2</v>
      </c>
      <c r="K601" s="36">
        <v>6.7000000000000004E-2</v>
      </c>
      <c r="L601" s="7" t="s">
        <v>208</v>
      </c>
      <c r="M601" t="s">
        <v>208</v>
      </c>
      <c r="N601" t="s">
        <v>208</v>
      </c>
      <c r="R601" t="s">
        <v>1268</v>
      </c>
      <c r="S601" t="s">
        <v>1402</v>
      </c>
      <c r="T601" t="s">
        <v>1416</v>
      </c>
      <c r="U601" s="33">
        <v>1400000</v>
      </c>
      <c r="V601" s="34">
        <v>0</v>
      </c>
      <c r="W601" s="35">
        <v>2.1999999999999999E-2</v>
      </c>
      <c r="X601" s="35">
        <v>2.1999999999999999E-2</v>
      </c>
      <c r="Y601" s="35">
        <v>2.1999999999999999E-2</v>
      </c>
      <c r="Z601" s="35">
        <v>1.7000000000000001E-2</v>
      </c>
      <c r="AA601" s="36">
        <v>1.7000000000000001E-2</v>
      </c>
      <c r="AB601" s="36">
        <v>1.7000000000000001E-2</v>
      </c>
      <c r="AC601" s="36">
        <v>1.7000000000000001E-2</v>
      </c>
      <c r="AD601" s="35">
        <v>1.7000000000000001E-2</v>
      </c>
      <c r="AE601" s="35">
        <v>1.4999999999999999E-2</v>
      </c>
    </row>
    <row r="602" spans="1:31" x14ac:dyDescent="0.25">
      <c r="A602" t="s">
        <v>1191</v>
      </c>
      <c r="B602" t="s">
        <v>1021</v>
      </c>
      <c r="C602" t="s">
        <v>1192</v>
      </c>
      <c r="D602" s="33">
        <v>49470</v>
      </c>
      <c r="E602" s="35">
        <v>0</v>
      </c>
      <c r="F602" s="35">
        <v>1.2E-2</v>
      </c>
      <c r="G602" s="35">
        <v>1.2E-2</v>
      </c>
      <c r="H602" s="35">
        <v>1.2E-2</v>
      </c>
      <c r="I602" s="35">
        <v>1.2E-2</v>
      </c>
      <c r="J602" s="36">
        <v>1.2E-2</v>
      </c>
      <c r="K602" s="36">
        <v>1.2E-2</v>
      </c>
      <c r="L602" s="7" t="s">
        <v>208</v>
      </c>
      <c r="M602" t="s">
        <v>208</v>
      </c>
      <c r="N602" t="s">
        <v>208</v>
      </c>
      <c r="R602" t="s">
        <v>416</v>
      </c>
      <c r="S602" t="s">
        <v>410</v>
      </c>
      <c r="T602" t="s">
        <v>417</v>
      </c>
      <c r="U602" s="33">
        <v>2537520</v>
      </c>
      <c r="V602" s="35">
        <v>2E-3</v>
      </c>
      <c r="W602" s="35">
        <v>3.5000000000000003E-2</v>
      </c>
      <c r="X602" s="35">
        <v>3.3000000000000002E-2</v>
      </c>
      <c r="Y602" s="35">
        <v>2.8000000000000001E-2</v>
      </c>
      <c r="Z602" s="35">
        <v>2.8000000000000001E-2</v>
      </c>
      <c r="AA602" s="36">
        <v>2.8000000000000001E-2</v>
      </c>
      <c r="AB602" s="36">
        <v>2.3E-2</v>
      </c>
      <c r="AC602" s="7" t="s">
        <v>208</v>
      </c>
      <c r="AD602" t="s">
        <v>208</v>
      </c>
      <c r="AE602" t="s">
        <v>208</v>
      </c>
    </row>
    <row r="603" spans="1:31" x14ac:dyDescent="0.25">
      <c r="A603" t="s">
        <v>1193</v>
      </c>
      <c r="B603" t="s">
        <v>1027</v>
      </c>
      <c r="C603" t="s">
        <v>1194</v>
      </c>
      <c r="D603" s="33">
        <v>273490</v>
      </c>
      <c r="E603" s="34">
        <v>0</v>
      </c>
      <c r="F603" s="35">
        <v>4.2000000000000003E-2</v>
      </c>
      <c r="G603" s="35">
        <v>4.2000000000000003E-2</v>
      </c>
      <c r="H603" s="35">
        <v>4.2000000000000003E-2</v>
      </c>
      <c r="I603" s="35">
        <v>4.2000000000000003E-2</v>
      </c>
      <c r="J603" s="36">
        <v>4.2000000000000003E-2</v>
      </c>
      <c r="K603" s="36">
        <v>4.2000000000000003E-2</v>
      </c>
      <c r="L603" s="7" t="s">
        <v>208</v>
      </c>
      <c r="M603" t="s">
        <v>208</v>
      </c>
      <c r="N603" t="s">
        <v>208</v>
      </c>
      <c r="R603" t="s">
        <v>416</v>
      </c>
      <c r="S603" t="s">
        <v>470</v>
      </c>
      <c r="T603" t="s">
        <v>510</v>
      </c>
      <c r="U603" s="33">
        <v>1000000</v>
      </c>
      <c r="V603" s="34">
        <v>0</v>
      </c>
      <c r="W603" s="35">
        <v>1.4E-2</v>
      </c>
      <c r="X603" s="35">
        <v>1.4E-2</v>
      </c>
      <c r="Y603" t="s">
        <v>208</v>
      </c>
      <c r="Z603" t="s">
        <v>208</v>
      </c>
      <c r="AA603" s="7" t="s">
        <v>208</v>
      </c>
      <c r="AB603" s="7" t="s">
        <v>208</v>
      </c>
      <c r="AC603" s="7" t="s">
        <v>208</v>
      </c>
      <c r="AD603" t="s">
        <v>208</v>
      </c>
      <c r="AE603" t="s">
        <v>208</v>
      </c>
    </row>
    <row r="604" spans="1:31" x14ac:dyDescent="0.25">
      <c r="A604" t="s">
        <v>1195</v>
      </c>
      <c r="B604" t="s">
        <v>1021</v>
      </c>
      <c r="C604" t="s">
        <v>1194</v>
      </c>
      <c r="D604" s="33">
        <v>132590</v>
      </c>
      <c r="E604" s="34">
        <v>0</v>
      </c>
      <c r="F604" s="35">
        <v>2.7E-2</v>
      </c>
      <c r="G604" s="35">
        <v>2.7E-2</v>
      </c>
      <c r="H604" s="35">
        <v>2.7E-2</v>
      </c>
      <c r="I604" s="35">
        <v>2.7E-2</v>
      </c>
      <c r="J604" s="36">
        <v>2.7E-2</v>
      </c>
      <c r="K604" s="36">
        <v>2.7E-2</v>
      </c>
      <c r="L604" s="7" t="s">
        <v>208</v>
      </c>
      <c r="M604" t="s">
        <v>208</v>
      </c>
      <c r="N604" t="s">
        <v>208</v>
      </c>
      <c r="R604" t="s">
        <v>416</v>
      </c>
      <c r="S604" t="s">
        <v>470</v>
      </c>
      <c r="T604" t="s">
        <v>510</v>
      </c>
      <c r="U604" s="33">
        <v>1000000</v>
      </c>
      <c r="V604" s="34">
        <v>0</v>
      </c>
      <c r="W604" s="35">
        <v>1.4E-2</v>
      </c>
      <c r="X604" s="35">
        <v>1.4E-2</v>
      </c>
      <c r="Y604" t="s">
        <v>208</v>
      </c>
      <c r="Z604" t="s">
        <v>208</v>
      </c>
      <c r="AA604" s="7" t="s">
        <v>208</v>
      </c>
      <c r="AB604" s="7" t="s">
        <v>208</v>
      </c>
      <c r="AC604" s="7" t="s">
        <v>208</v>
      </c>
      <c r="AD604" t="s">
        <v>208</v>
      </c>
      <c r="AE604" t="s">
        <v>208</v>
      </c>
    </row>
    <row r="605" spans="1:31" x14ac:dyDescent="0.25">
      <c r="A605" t="s">
        <v>1196</v>
      </c>
      <c r="B605" t="s">
        <v>1021</v>
      </c>
      <c r="C605" t="s">
        <v>1197</v>
      </c>
      <c r="D605" s="33">
        <v>451000</v>
      </c>
      <c r="E605" s="34">
        <v>0</v>
      </c>
      <c r="F605" s="35">
        <v>0.05</v>
      </c>
      <c r="G605" s="35">
        <v>0.05</v>
      </c>
      <c r="H605" s="35">
        <v>0.05</v>
      </c>
      <c r="I605" s="35">
        <v>0.05</v>
      </c>
      <c r="J605" s="36">
        <v>0.05</v>
      </c>
      <c r="K605" s="36">
        <v>0.05</v>
      </c>
      <c r="L605" s="7" t="s">
        <v>208</v>
      </c>
      <c r="M605" t="s">
        <v>208</v>
      </c>
      <c r="N605" t="s">
        <v>208</v>
      </c>
      <c r="R605" s="16" t="s">
        <v>416</v>
      </c>
      <c r="S605" t="s">
        <v>1402</v>
      </c>
      <c r="T605" t="s">
        <v>1403</v>
      </c>
      <c r="U605" s="33">
        <v>1548000</v>
      </c>
      <c r="V605" s="35">
        <v>6.0000000000000001E-3</v>
      </c>
      <c r="W605" s="35">
        <v>2.1000000000000001E-2</v>
      </c>
      <c r="X605" s="35">
        <v>1.4999999999999999E-2</v>
      </c>
      <c r="Y605" s="35">
        <v>1.4E-2</v>
      </c>
      <c r="Z605" t="s">
        <v>208</v>
      </c>
      <c r="AA605" t="s">
        <v>208</v>
      </c>
      <c r="AB605" s="7" t="s">
        <v>208</v>
      </c>
      <c r="AC605" s="7" t="s">
        <v>208</v>
      </c>
      <c r="AD605" s="7" t="s">
        <v>208</v>
      </c>
      <c r="AE605" t="s">
        <v>208</v>
      </c>
    </row>
    <row r="606" spans="1:31" x14ac:dyDescent="0.25">
      <c r="A606" t="s">
        <v>1198</v>
      </c>
      <c r="B606" t="s">
        <v>1027</v>
      </c>
      <c r="C606" t="s">
        <v>1199</v>
      </c>
      <c r="D606" s="33">
        <v>51150</v>
      </c>
      <c r="E606" s="34">
        <v>0</v>
      </c>
      <c r="F606" s="35">
        <v>1.4999999999999999E-2</v>
      </c>
      <c r="G606" s="35">
        <v>1.4999999999999999E-2</v>
      </c>
      <c r="H606" s="35">
        <v>1.4999999999999999E-2</v>
      </c>
      <c r="I606" s="35">
        <v>1.4999999999999999E-2</v>
      </c>
      <c r="J606" s="36">
        <v>1.4999999999999999E-2</v>
      </c>
      <c r="K606" s="36">
        <v>1.4999999999999999E-2</v>
      </c>
      <c r="L606" s="7" t="s">
        <v>208</v>
      </c>
      <c r="M606" t="s">
        <v>208</v>
      </c>
      <c r="N606" t="s">
        <v>208</v>
      </c>
      <c r="R606" t="s">
        <v>1210</v>
      </c>
      <c r="S606" t="s">
        <v>1061</v>
      </c>
      <c r="T606" t="s">
        <v>1211</v>
      </c>
      <c r="U606" s="33">
        <v>60060</v>
      </c>
      <c r="V606" s="34">
        <v>0</v>
      </c>
      <c r="W606" s="35">
        <v>1.4999999999999999E-2</v>
      </c>
      <c r="X606" s="35">
        <v>1.4999999999999999E-2</v>
      </c>
      <c r="Y606" s="35">
        <v>1.4999999999999999E-2</v>
      </c>
      <c r="Z606" s="35">
        <v>1.4999999999999999E-2</v>
      </c>
      <c r="AA606" s="36">
        <v>1.4999999999999999E-2</v>
      </c>
      <c r="AB606" s="36">
        <v>1.4999999999999999E-2</v>
      </c>
      <c r="AC606" s="36">
        <v>1.4999999999999999E-2</v>
      </c>
      <c r="AD606" s="35">
        <v>1.4999999999999999E-2</v>
      </c>
      <c r="AE606" s="35">
        <v>1.4999999999999999E-2</v>
      </c>
    </row>
    <row r="607" spans="1:31" x14ac:dyDescent="0.25">
      <c r="A607" t="s">
        <v>1200</v>
      </c>
      <c r="B607" t="s">
        <v>1021</v>
      </c>
      <c r="C607" t="s">
        <v>1201</v>
      </c>
      <c r="D607" s="33">
        <v>171764</v>
      </c>
      <c r="E607" s="34">
        <v>0</v>
      </c>
      <c r="F607" s="35">
        <v>1.7999999999999999E-2</v>
      </c>
      <c r="G607" s="35">
        <v>1.7999999999999999E-2</v>
      </c>
      <c r="H607" s="35">
        <v>1.7999999999999999E-2</v>
      </c>
      <c r="I607" s="35">
        <v>1.7999999999999999E-2</v>
      </c>
      <c r="J607" s="36">
        <v>1.7999999999999999E-2</v>
      </c>
      <c r="K607" s="36">
        <v>1.7999999999999999E-2</v>
      </c>
      <c r="L607" s="7" t="s">
        <v>208</v>
      </c>
      <c r="M607" t="s">
        <v>208</v>
      </c>
      <c r="N607" t="s">
        <v>208</v>
      </c>
      <c r="R607" t="s">
        <v>747</v>
      </c>
      <c r="S607" t="s">
        <v>748</v>
      </c>
      <c r="T607" t="s">
        <v>749</v>
      </c>
      <c r="U607" s="33">
        <v>900000</v>
      </c>
      <c r="V607" s="34">
        <v>0</v>
      </c>
      <c r="W607" s="35">
        <v>0.06</v>
      </c>
      <c r="X607" s="35">
        <v>0.06</v>
      </c>
      <c r="Y607" s="35">
        <v>0.06</v>
      </c>
      <c r="Z607" s="35">
        <v>0.06</v>
      </c>
      <c r="AA607" s="36">
        <v>0.06</v>
      </c>
      <c r="AB607" s="36">
        <v>0.06</v>
      </c>
      <c r="AC607" s="36">
        <v>0.06</v>
      </c>
      <c r="AD607" s="35">
        <v>0.06</v>
      </c>
      <c r="AE607" s="35">
        <v>0.06</v>
      </c>
    </row>
    <row r="608" spans="1:31" x14ac:dyDescent="0.25">
      <c r="A608" t="s">
        <v>1202</v>
      </c>
      <c r="B608" t="s">
        <v>1027</v>
      </c>
      <c r="C608" t="s">
        <v>1203</v>
      </c>
      <c r="D608" s="33">
        <v>435650</v>
      </c>
      <c r="E608" s="34">
        <v>0</v>
      </c>
      <c r="F608" s="35">
        <v>1.0999999999999999E-2</v>
      </c>
      <c r="G608" s="35">
        <v>1.0999999999999999E-2</v>
      </c>
      <c r="H608" s="35">
        <v>1.0999999999999999E-2</v>
      </c>
      <c r="I608" t="s">
        <v>208</v>
      </c>
      <c r="J608" s="36">
        <v>1.0999999999999999E-2</v>
      </c>
      <c r="K608" s="36">
        <v>1.0999999999999999E-2</v>
      </c>
      <c r="L608" s="7" t="s">
        <v>208</v>
      </c>
      <c r="M608" t="s">
        <v>208</v>
      </c>
      <c r="N608" t="s">
        <v>208</v>
      </c>
      <c r="R608" t="s">
        <v>400</v>
      </c>
      <c r="S608" t="s">
        <v>367</v>
      </c>
      <c r="T608" t="s">
        <v>208</v>
      </c>
      <c r="U608" t="s">
        <v>208</v>
      </c>
      <c r="V608" t="s">
        <v>208</v>
      </c>
      <c r="W608" t="s">
        <v>208</v>
      </c>
      <c r="X608" t="s">
        <v>208</v>
      </c>
      <c r="Y608" t="s">
        <v>208</v>
      </c>
      <c r="Z608" t="s">
        <v>208</v>
      </c>
      <c r="AA608" s="36">
        <v>1.6E-2</v>
      </c>
      <c r="AB608" s="36">
        <v>1.6E-2</v>
      </c>
      <c r="AC608" s="36">
        <v>1.6E-2</v>
      </c>
      <c r="AD608" s="35">
        <v>1.6E-2</v>
      </c>
      <c r="AE608" s="35">
        <v>1.6E-2</v>
      </c>
    </row>
    <row r="609" spans="1:31" x14ac:dyDescent="0.25">
      <c r="A609" t="s">
        <v>1204</v>
      </c>
      <c r="B609" t="s">
        <v>1061</v>
      </c>
      <c r="C609" t="s">
        <v>1203</v>
      </c>
      <c r="D609" s="33">
        <v>92710</v>
      </c>
      <c r="E609" s="34">
        <v>0</v>
      </c>
      <c r="F609" s="35">
        <v>1.2999999999999999E-2</v>
      </c>
      <c r="G609" s="35">
        <v>1.2999999999999999E-2</v>
      </c>
      <c r="H609" s="35">
        <v>1.2999999999999999E-2</v>
      </c>
      <c r="I609" s="35">
        <v>1.2999999999999999E-2</v>
      </c>
      <c r="J609" s="36">
        <v>1.2999999999999999E-2</v>
      </c>
      <c r="K609" s="7" t="s">
        <v>208</v>
      </c>
      <c r="L609" s="36">
        <v>1.2999999999999999E-2</v>
      </c>
      <c r="M609" s="35">
        <v>1.2999999999999999E-2</v>
      </c>
      <c r="N609" s="35">
        <v>1.2999999999999999E-2</v>
      </c>
      <c r="R609" t="s">
        <v>918</v>
      </c>
      <c r="S609" t="s">
        <v>914</v>
      </c>
      <c r="T609" t="s">
        <v>919</v>
      </c>
      <c r="U609" s="33">
        <v>9172541</v>
      </c>
      <c r="V609" t="s">
        <v>208</v>
      </c>
      <c r="W609" t="s">
        <v>208</v>
      </c>
      <c r="X609" t="s">
        <v>208</v>
      </c>
      <c r="Y609" t="s">
        <v>208</v>
      </c>
      <c r="Z609" s="35">
        <v>4.9000000000000002E-2</v>
      </c>
      <c r="AA609" s="36">
        <v>4.9000000000000002E-2</v>
      </c>
      <c r="AB609" s="36">
        <v>2.1000000000000001E-2</v>
      </c>
      <c r="AC609" s="36">
        <v>1.0999999999999999E-2</v>
      </c>
      <c r="AD609" t="s">
        <v>208</v>
      </c>
      <c r="AE609" t="s">
        <v>208</v>
      </c>
    </row>
    <row r="610" spans="1:31" x14ac:dyDescent="0.25">
      <c r="A610" t="s">
        <v>1205</v>
      </c>
      <c r="B610" t="s">
        <v>1021</v>
      </c>
      <c r="C610" t="s">
        <v>1206</v>
      </c>
      <c r="D610" s="33">
        <v>57680</v>
      </c>
      <c r="E610" t="s">
        <v>288</v>
      </c>
      <c r="F610" s="35">
        <v>1.7999999999999999E-2</v>
      </c>
      <c r="G610" t="s">
        <v>208</v>
      </c>
      <c r="H610" t="s">
        <v>208</v>
      </c>
      <c r="I610" s="35">
        <v>1.7999999999999999E-2</v>
      </c>
      <c r="J610" s="36">
        <v>1.7999999999999999E-2</v>
      </c>
      <c r="K610" s="36">
        <v>1.7999999999999999E-2</v>
      </c>
      <c r="L610" s="7" t="s">
        <v>208</v>
      </c>
      <c r="M610" t="s">
        <v>208</v>
      </c>
      <c r="N610" t="s">
        <v>208</v>
      </c>
      <c r="R610" t="s">
        <v>1215</v>
      </c>
      <c r="S610" t="s">
        <v>1027</v>
      </c>
      <c r="T610" t="s">
        <v>1216</v>
      </c>
      <c r="U610" s="33">
        <v>411370</v>
      </c>
      <c r="V610" s="35">
        <v>-1E-3</v>
      </c>
      <c r="W610" s="35">
        <v>1.2E-2</v>
      </c>
      <c r="X610" s="35">
        <v>1.2999999999999999E-2</v>
      </c>
      <c r="Y610" s="35">
        <v>1.2999999999999999E-2</v>
      </c>
      <c r="Z610" s="35">
        <v>1.2999999999999999E-2</v>
      </c>
      <c r="AA610" s="36">
        <v>1.2E-2</v>
      </c>
      <c r="AB610" s="36">
        <v>1.2999999999999999E-2</v>
      </c>
      <c r="AC610" s="7" t="s">
        <v>208</v>
      </c>
      <c r="AD610" t="s">
        <v>208</v>
      </c>
      <c r="AE610" t="s">
        <v>208</v>
      </c>
    </row>
    <row r="611" spans="1:31" x14ac:dyDescent="0.25">
      <c r="A611" t="s">
        <v>1207</v>
      </c>
      <c r="B611" t="s">
        <v>1208</v>
      </c>
      <c r="C611" t="s">
        <v>1209</v>
      </c>
      <c r="D611" s="33">
        <v>188100</v>
      </c>
      <c r="E611" s="34">
        <v>0</v>
      </c>
      <c r="F611" s="35">
        <v>1.7000000000000001E-2</v>
      </c>
      <c r="G611" s="35">
        <v>1.7000000000000001E-2</v>
      </c>
      <c r="H611" s="35">
        <v>1.7000000000000001E-2</v>
      </c>
      <c r="I611" s="35">
        <v>1.7000000000000001E-2</v>
      </c>
      <c r="J611" s="36">
        <v>1.7000000000000001E-2</v>
      </c>
      <c r="K611" s="36">
        <v>1.7000000000000001E-2</v>
      </c>
      <c r="L611" s="36">
        <v>1.7000000000000001E-2</v>
      </c>
      <c r="M611" s="35">
        <v>1.7000000000000001E-2</v>
      </c>
      <c r="N611" s="35">
        <v>1.7000000000000001E-2</v>
      </c>
      <c r="R611" t="s">
        <v>1323</v>
      </c>
      <c r="S611" t="s">
        <v>1295</v>
      </c>
      <c r="T611" t="s">
        <v>1322</v>
      </c>
      <c r="U611" s="33">
        <v>627000</v>
      </c>
      <c r="V611" t="s">
        <v>212</v>
      </c>
      <c r="W611" t="s">
        <v>208</v>
      </c>
      <c r="X611" s="35">
        <v>1.4E-2</v>
      </c>
      <c r="Y611" t="s">
        <v>208</v>
      </c>
      <c r="Z611" t="s">
        <v>208</v>
      </c>
      <c r="AA611" s="7" t="s">
        <v>208</v>
      </c>
      <c r="AB611" s="7" t="s">
        <v>208</v>
      </c>
      <c r="AC611" s="7" t="s">
        <v>208</v>
      </c>
      <c r="AD611" t="s">
        <v>208</v>
      </c>
      <c r="AE611" t="s">
        <v>208</v>
      </c>
    </row>
    <row r="612" spans="1:31" x14ac:dyDescent="0.25">
      <c r="A612" t="s">
        <v>1210</v>
      </c>
      <c r="B612" t="s">
        <v>1061</v>
      </c>
      <c r="C612" t="s">
        <v>1211</v>
      </c>
      <c r="D612" s="33">
        <v>60060</v>
      </c>
      <c r="E612" s="34">
        <v>0</v>
      </c>
      <c r="F612" s="35">
        <v>1.4999999999999999E-2</v>
      </c>
      <c r="G612" s="35">
        <v>1.4999999999999999E-2</v>
      </c>
      <c r="H612" s="35">
        <v>1.4999999999999999E-2</v>
      </c>
      <c r="I612" s="35">
        <v>1.4999999999999999E-2</v>
      </c>
      <c r="J612" s="36">
        <v>1.4999999999999999E-2</v>
      </c>
      <c r="K612" s="36">
        <v>1.4999999999999999E-2</v>
      </c>
      <c r="L612" s="36">
        <v>1.4999999999999999E-2</v>
      </c>
      <c r="M612" s="35">
        <v>1.4999999999999999E-2</v>
      </c>
      <c r="N612" s="35">
        <v>1.4999999999999999E-2</v>
      </c>
      <c r="R612" t="s">
        <v>259</v>
      </c>
      <c r="S612" t="s">
        <v>234</v>
      </c>
      <c r="T612" t="s">
        <v>208</v>
      </c>
      <c r="U612" t="s">
        <v>208</v>
      </c>
      <c r="V612" t="s">
        <v>255</v>
      </c>
      <c r="AA612" s="7"/>
      <c r="AD612"/>
    </row>
    <row r="613" spans="1:31" x14ac:dyDescent="0.25">
      <c r="A613" t="s">
        <v>1212</v>
      </c>
      <c r="B613" t="s">
        <v>1021</v>
      </c>
      <c r="C613" t="s">
        <v>1211</v>
      </c>
      <c r="D613" s="33">
        <v>85390</v>
      </c>
      <c r="E613" s="34">
        <v>0</v>
      </c>
      <c r="F613" s="35">
        <v>1.4E-2</v>
      </c>
      <c r="G613" s="35">
        <v>1.4E-2</v>
      </c>
      <c r="H613" s="35">
        <v>1.4E-2</v>
      </c>
      <c r="I613" s="35">
        <v>1.4E-2</v>
      </c>
      <c r="J613" s="36">
        <v>1.4E-2</v>
      </c>
      <c r="K613" s="36">
        <v>1.4E-2</v>
      </c>
      <c r="L613" s="36">
        <v>1.4E-2</v>
      </c>
      <c r="M613" s="35">
        <v>1.4E-2</v>
      </c>
      <c r="N613" s="35">
        <v>1.4E-2</v>
      </c>
      <c r="R613" t="s">
        <v>259</v>
      </c>
      <c r="S613" t="s">
        <v>1405</v>
      </c>
      <c r="T613" t="s">
        <v>208</v>
      </c>
      <c r="U613" t="s">
        <v>208</v>
      </c>
      <c r="V613" t="s">
        <v>208</v>
      </c>
      <c r="W613" t="s">
        <v>208</v>
      </c>
      <c r="X613" t="s">
        <v>208</v>
      </c>
      <c r="Y613" t="s">
        <v>208</v>
      </c>
      <c r="Z613" t="s">
        <v>208</v>
      </c>
      <c r="AA613" s="7" t="s">
        <v>208</v>
      </c>
      <c r="AB613" s="36">
        <v>1.2999999999999999E-2</v>
      </c>
      <c r="AC613" s="36">
        <v>0.01</v>
      </c>
      <c r="AD613" t="s">
        <v>208</v>
      </c>
      <c r="AE613" t="s">
        <v>208</v>
      </c>
    </row>
    <row r="614" spans="1:31" x14ac:dyDescent="0.25">
      <c r="A614" t="s">
        <v>1213</v>
      </c>
      <c r="B614" t="s">
        <v>1021</v>
      </c>
      <c r="C614" t="s">
        <v>1214</v>
      </c>
      <c r="D614" s="33">
        <v>47770</v>
      </c>
      <c r="E614" t="s">
        <v>208</v>
      </c>
      <c r="F614" t="s">
        <v>208</v>
      </c>
      <c r="G614" t="s">
        <v>208</v>
      </c>
      <c r="H614" t="s">
        <v>208</v>
      </c>
      <c r="I614" s="35">
        <v>0.01</v>
      </c>
      <c r="J614" s="36">
        <v>0.01</v>
      </c>
      <c r="K614" s="36">
        <v>0.01</v>
      </c>
      <c r="L614" s="36">
        <v>0.01</v>
      </c>
      <c r="M614" s="35">
        <v>0.01</v>
      </c>
      <c r="N614" s="35">
        <v>0.01</v>
      </c>
      <c r="R614" t="s">
        <v>355</v>
      </c>
      <c r="S614" t="s">
        <v>296</v>
      </c>
      <c r="T614" t="s">
        <v>208</v>
      </c>
      <c r="U614" t="s">
        <v>208</v>
      </c>
      <c r="V614" t="s">
        <v>208</v>
      </c>
      <c r="W614" t="s">
        <v>208</v>
      </c>
      <c r="X614" t="s">
        <v>208</v>
      </c>
      <c r="Y614" t="s">
        <v>208</v>
      </c>
      <c r="Z614" t="s">
        <v>208</v>
      </c>
      <c r="AA614" s="7" t="s">
        <v>208</v>
      </c>
      <c r="AB614" s="7" t="s">
        <v>208</v>
      </c>
      <c r="AC614" s="36">
        <v>1.7000000000000001E-2</v>
      </c>
      <c r="AD614" s="35">
        <v>1.7000000000000001E-2</v>
      </c>
      <c r="AE614" s="35">
        <v>1.2999999999999999E-2</v>
      </c>
    </row>
    <row r="615" spans="1:31" x14ac:dyDescent="0.25">
      <c r="A615" t="s">
        <v>1215</v>
      </c>
      <c r="B615" t="s">
        <v>1027</v>
      </c>
      <c r="C615" t="s">
        <v>1216</v>
      </c>
      <c r="D615" s="33">
        <v>411370</v>
      </c>
      <c r="E615" s="35">
        <v>-1E-3</v>
      </c>
      <c r="F615" s="35">
        <v>1.2E-2</v>
      </c>
      <c r="G615" s="35">
        <v>1.2999999999999999E-2</v>
      </c>
      <c r="H615" s="35">
        <v>1.2999999999999999E-2</v>
      </c>
      <c r="I615" s="35">
        <v>1.2999999999999999E-2</v>
      </c>
      <c r="J615" s="36">
        <v>1.2E-2</v>
      </c>
      <c r="K615" s="36">
        <v>1.2999999999999999E-2</v>
      </c>
      <c r="L615" s="7" t="s">
        <v>208</v>
      </c>
      <c r="M615" t="s">
        <v>208</v>
      </c>
      <c r="N615" t="s">
        <v>208</v>
      </c>
      <c r="R615" t="s">
        <v>767</v>
      </c>
      <c r="S615" t="s">
        <v>713</v>
      </c>
      <c r="T615" t="s">
        <v>768</v>
      </c>
      <c r="U615" s="33">
        <v>184100</v>
      </c>
      <c r="V615" s="34">
        <v>0</v>
      </c>
      <c r="W615" s="35">
        <v>5.5E-2</v>
      </c>
      <c r="X615" s="35">
        <v>5.5E-2</v>
      </c>
      <c r="Y615" s="35">
        <v>5.5E-2</v>
      </c>
      <c r="Z615" s="35">
        <v>5.5E-2</v>
      </c>
      <c r="AA615" s="36">
        <v>5.5E-2</v>
      </c>
      <c r="AB615" s="36">
        <v>5.5E-2</v>
      </c>
      <c r="AC615" s="36">
        <v>5.5E-2</v>
      </c>
      <c r="AD615" s="35">
        <v>5.5E-2</v>
      </c>
      <c r="AE615" s="35">
        <v>5.5E-2</v>
      </c>
    </row>
    <row r="616" spans="1:31" x14ac:dyDescent="0.25">
      <c r="A616" t="s">
        <v>1217</v>
      </c>
      <c r="B616" t="s">
        <v>1021</v>
      </c>
      <c r="C616" t="s">
        <v>1218</v>
      </c>
      <c r="D616" s="33">
        <v>107890</v>
      </c>
      <c r="E616" s="34">
        <v>0</v>
      </c>
      <c r="F616" s="35">
        <v>1.7999999999999999E-2</v>
      </c>
      <c r="G616" s="35">
        <v>1.7999999999999999E-2</v>
      </c>
      <c r="H616" s="35">
        <v>1.7999999999999999E-2</v>
      </c>
      <c r="I616" t="s">
        <v>208</v>
      </c>
      <c r="J616" s="36">
        <v>1.7999999999999999E-2</v>
      </c>
      <c r="K616" s="7" t="s">
        <v>208</v>
      </c>
      <c r="L616" s="7" t="s">
        <v>208</v>
      </c>
      <c r="M616" t="s">
        <v>208</v>
      </c>
      <c r="N616" t="s">
        <v>208</v>
      </c>
      <c r="R616" t="s">
        <v>738</v>
      </c>
      <c r="S616" t="s">
        <v>713</v>
      </c>
      <c r="T616" t="s">
        <v>739</v>
      </c>
      <c r="U616" s="33">
        <v>825000</v>
      </c>
      <c r="V616" s="34">
        <v>0</v>
      </c>
      <c r="W616" s="35">
        <v>1.7999999999999999E-2</v>
      </c>
      <c r="X616" s="35">
        <v>1.7999999999999999E-2</v>
      </c>
      <c r="Y616" s="35">
        <v>1.7000000000000001E-2</v>
      </c>
      <c r="Z616" s="35">
        <v>1.7000000000000001E-2</v>
      </c>
      <c r="AA616" s="36">
        <v>1.7000000000000001E-2</v>
      </c>
      <c r="AB616" s="36">
        <v>2.1000000000000001E-2</v>
      </c>
      <c r="AC616" s="36">
        <v>2.1000000000000001E-2</v>
      </c>
      <c r="AD616" s="35">
        <v>2.1000000000000001E-2</v>
      </c>
      <c r="AE616" t="s">
        <v>208</v>
      </c>
    </row>
    <row r="617" spans="1:31" x14ac:dyDescent="0.25">
      <c r="A617" t="s">
        <v>1219</v>
      </c>
      <c r="B617" t="s">
        <v>1021</v>
      </c>
      <c r="C617" t="s">
        <v>1220</v>
      </c>
      <c r="D617" s="33">
        <v>33282</v>
      </c>
      <c r="E617" s="34">
        <v>0</v>
      </c>
      <c r="F617" s="35">
        <v>1.0999999999999999E-2</v>
      </c>
      <c r="G617" s="35">
        <v>1.0999999999999999E-2</v>
      </c>
      <c r="H617" s="35">
        <v>1.0999999999999999E-2</v>
      </c>
      <c r="I617" s="35">
        <v>1.0999999999999999E-2</v>
      </c>
      <c r="J617" s="36">
        <v>1.0999999999999999E-2</v>
      </c>
      <c r="K617" s="36">
        <v>1.0999999999999999E-2</v>
      </c>
      <c r="L617" s="36">
        <v>1.0999999999999999E-2</v>
      </c>
      <c r="M617" s="35">
        <v>1.0999999999999999E-2</v>
      </c>
      <c r="N617" s="35">
        <v>1.0999999999999999E-2</v>
      </c>
      <c r="R617" t="s">
        <v>1356</v>
      </c>
      <c r="S617" t="s">
        <v>1295</v>
      </c>
      <c r="T617" t="s">
        <v>1168</v>
      </c>
      <c r="U617" s="33">
        <v>81617</v>
      </c>
      <c r="V617" s="34">
        <v>0</v>
      </c>
      <c r="W617" s="35">
        <v>1.6E-2</v>
      </c>
      <c r="X617" s="35">
        <v>1.6E-2</v>
      </c>
      <c r="Y617" s="35">
        <v>1.6E-2</v>
      </c>
      <c r="Z617" s="35">
        <v>1.6E-2</v>
      </c>
      <c r="AA617" s="36">
        <v>1.6E-2</v>
      </c>
      <c r="AB617" s="36">
        <v>1.6E-2</v>
      </c>
      <c r="AC617" s="36">
        <v>1.6E-2</v>
      </c>
      <c r="AD617" s="35">
        <v>1.6E-2</v>
      </c>
      <c r="AE617" s="35">
        <v>1.6E-2</v>
      </c>
    </row>
    <row r="618" spans="1:31" x14ac:dyDescent="0.25">
      <c r="A618" t="s">
        <v>1221</v>
      </c>
      <c r="B618" t="s">
        <v>1021</v>
      </c>
      <c r="C618" t="s">
        <v>1220</v>
      </c>
      <c r="D618" s="33">
        <v>164590</v>
      </c>
      <c r="E618" s="34">
        <v>0</v>
      </c>
      <c r="F618" s="35">
        <v>0.01</v>
      </c>
      <c r="G618" s="35">
        <v>0.01</v>
      </c>
      <c r="H618" s="35">
        <v>0.01</v>
      </c>
      <c r="I618" s="35">
        <v>0.01</v>
      </c>
      <c r="J618" s="36">
        <v>0.01</v>
      </c>
      <c r="K618" s="36">
        <v>0.01</v>
      </c>
      <c r="L618" s="7" t="s">
        <v>208</v>
      </c>
      <c r="M618" t="s">
        <v>208</v>
      </c>
      <c r="N618" t="s">
        <v>208</v>
      </c>
      <c r="R618" t="s">
        <v>1231</v>
      </c>
      <c r="S618" t="s">
        <v>1225</v>
      </c>
      <c r="T618" t="s">
        <v>1232</v>
      </c>
      <c r="U618" s="33">
        <v>37200</v>
      </c>
      <c r="V618" s="34">
        <v>0</v>
      </c>
      <c r="W618" s="35">
        <v>6.0000000000000001E-3</v>
      </c>
      <c r="X618" s="35">
        <v>6.0000000000000001E-3</v>
      </c>
      <c r="Y618" s="35">
        <v>6.0000000000000001E-3</v>
      </c>
      <c r="Z618" s="35">
        <v>6.0000000000000001E-3</v>
      </c>
      <c r="AA618" s="36">
        <v>6.0000000000000001E-3</v>
      </c>
      <c r="AB618" s="36">
        <v>6.0000000000000001E-3</v>
      </c>
      <c r="AC618" s="36">
        <v>6.0000000000000001E-3</v>
      </c>
      <c r="AD618" s="35">
        <v>6.0000000000000001E-3</v>
      </c>
      <c r="AE618" s="35">
        <v>6.0000000000000001E-3</v>
      </c>
    </row>
    <row r="619" spans="1:31" x14ac:dyDescent="0.25">
      <c r="A619" t="s">
        <v>1222</v>
      </c>
      <c r="B619" t="s">
        <v>1021</v>
      </c>
      <c r="C619" t="s">
        <v>1223</v>
      </c>
      <c r="D619" s="33">
        <v>41000</v>
      </c>
      <c r="E619" s="34">
        <v>0</v>
      </c>
      <c r="F619" s="35">
        <v>1.4E-2</v>
      </c>
      <c r="G619" s="35">
        <v>1.4E-2</v>
      </c>
      <c r="H619" s="35">
        <v>1.4E-2</v>
      </c>
      <c r="I619" s="35">
        <v>1.4E-2</v>
      </c>
      <c r="J619" s="36">
        <v>1.4E-2</v>
      </c>
      <c r="K619" s="36">
        <v>1.4E-2</v>
      </c>
      <c r="L619" s="7" t="s">
        <v>208</v>
      </c>
      <c r="M619" t="s">
        <v>208</v>
      </c>
      <c r="N619" t="s">
        <v>208</v>
      </c>
      <c r="R619" t="s">
        <v>1231</v>
      </c>
      <c r="S619" t="s">
        <v>1290</v>
      </c>
      <c r="T619" t="s">
        <v>1375</v>
      </c>
      <c r="U619" s="33">
        <v>299490</v>
      </c>
      <c r="V619" s="34">
        <v>0</v>
      </c>
      <c r="W619" s="35">
        <v>4.9000000000000002E-2</v>
      </c>
      <c r="X619" s="35">
        <v>4.9000000000000002E-2</v>
      </c>
      <c r="Y619" s="35">
        <v>4.9000000000000002E-2</v>
      </c>
      <c r="Z619" s="35">
        <v>4.9000000000000002E-2</v>
      </c>
      <c r="AA619" s="36">
        <v>4.9000000000000002E-2</v>
      </c>
      <c r="AB619" s="36">
        <v>4.9000000000000002E-2</v>
      </c>
      <c r="AC619" s="36">
        <v>4.9000000000000002E-2</v>
      </c>
      <c r="AD619" s="35">
        <v>4.9000000000000002E-2</v>
      </c>
      <c r="AE619" s="35">
        <v>4.9000000000000002E-2</v>
      </c>
    </row>
    <row r="620" spans="1:31" x14ac:dyDescent="0.25">
      <c r="A620" t="s">
        <v>1224</v>
      </c>
      <c r="B620" t="s">
        <v>1225</v>
      </c>
      <c r="C620" t="s">
        <v>1226</v>
      </c>
      <c r="D620" s="33">
        <v>19167</v>
      </c>
      <c r="E620" s="34">
        <v>0</v>
      </c>
      <c r="F620" s="35">
        <v>2E-3</v>
      </c>
      <c r="G620" s="35">
        <v>2E-3</v>
      </c>
      <c r="H620" s="35">
        <v>2E-3</v>
      </c>
      <c r="I620" s="35">
        <v>2E-3</v>
      </c>
      <c r="J620" s="36">
        <v>2E-3</v>
      </c>
      <c r="K620" s="36">
        <v>2E-3</v>
      </c>
      <c r="L620" s="36">
        <v>2E-3</v>
      </c>
      <c r="M620" s="35">
        <v>2E-3</v>
      </c>
      <c r="N620" s="35">
        <v>2E-3</v>
      </c>
      <c r="R620" t="s">
        <v>1112</v>
      </c>
      <c r="S620" t="s">
        <v>1027</v>
      </c>
      <c r="T620" t="s">
        <v>1113</v>
      </c>
      <c r="U620" s="33">
        <v>82330</v>
      </c>
      <c r="V620" s="34">
        <v>0</v>
      </c>
      <c r="W620" s="35">
        <v>2.7E-2</v>
      </c>
      <c r="X620" s="35">
        <v>2.7E-2</v>
      </c>
      <c r="Y620" s="35">
        <v>2.7E-2</v>
      </c>
      <c r="Z620" s="35">
        <v>2.7E-2</v>
      </c>
      <c r="AA620" s="36">
        <v>2.7E-2</v>
      </c>
      <c r="AB620" s="36">
        <v>2.7E-2</v>
      </c>
      <c r="AC620" s="7" t="s">
        <v>208</v>
      </c>
      <c r="AD620" t="s">
        <v>208</v>
      </c>
      <c r="AE620" t="s">
        <v>208</v>
      </c>
    </row>
    <row r="621" spans="1:31" x14ac:dyDescent="0.25">
      <c r="A621" t="s">
        <v>1227</v>
      </c>
      <c r="B621" t="s">
        <v>1027</v>
      </c>
      <c r="C621" t="s">
        <v>1226</v>
      </c>
      <c r="D621" s="33">
        <v>140273</v>
      </c>
      <c r="E621" s="35">
        <v>-1E-3</v>
      </c>
      <c r="F621" s="35">
        <v>1.0999999999999999E-2</v>
      </c>
      <c r="G621" s="35">
        <v>1.2E-2</v>
      </c>
      <c r="H621" s="35">
        <v>1.2E-2</v>
      </c>
      <c r="I621" s="35">
        <v>1.2E-2</v>
      </c>
      <c r="J621" s="36">
        <v>1.2E-2</v>
      </c>
      <c r="K621" s="36">
        <v>1.2E-2</v>
      </c>
      <c r="L621" s="7" t="s">
        <v>208</v>
      </c>
      <c r="M621" t="s">
        <v>208</v>
      </c>
      <c r="N621" t="s">
        <v>208</v>
      </c>
      <c r="R621" t="s">
        <v>756</v>
      </c>
      <c r="S621" t="s">
        <v>713</v>
      </c>
      <c r="T621" t="s">
        <v>757</v>
      </c>
      <c r="U621" s="33">
        <v>248000</v>
      </c>
      <c r="V621" s="34">
        <v>0</v>
      </c>
      <c r="W621" s="35">
        <v>1.6E-2</v>
      </c>
      <c r="X621" s="35">
        <v>1.6E-2</v>
      </c>
      <c r="Y621" s="35">
        <v>1.6E-2</v>
      </c>
      <c r="Z621" s="35">
        <v>1.6E-2</v>
      </c>
      <c r="AA621" s="36">
        <v>0.02</v>
      </c>
      <c r="AB621" s="36">
        <v>0.02</v>
      </c>
      <c r="AC621" s="36">
        <v>0.02</v>
      </c>
      <c r="AD621" s="35">
        <v>0.02</v>
      </c>
      <c r="AE621" s="35">
        <v>0.02</v>
      </c>
    </row>
    <row r="622" spans="1:31" x14ac:dyDescent="0.25">
      <c r="A622" t="s">
        <v>1228</v>
      </c>
      <c r="B622" t="s">
        <v>1021</v>
      </c>
      <c r="C622" t="s">
        <v>1229</v>
      </c>
      <c r="D622" s="33">
        <v>130600</v>
      </c>
      <c r="E622" s="35">
        <v>-1E-3</v>
      </c>
      <c r="F622" s="35">
        <v>1.0999999999999999E-2</v>
      </c>
      <c r="G622" s="35">
        <v>1.2E-2</v>
      </c>
      <c r="H622" s="35">
        <v>1.2E-2</v>
      </c>
      <c r="I622" s="35">
        <v>1.2E-2</v>
      </c>
      <c r="J622" s="36">
        <v>1.2E-2</v>
      </c>
      <c r="K622" s="36">
        <v>1.2E-2</v>
      </c>
      <c r="L622" s="7" t="s">
        <v>208</v>
      </c>
      <c r="M622" t="s">
        <v>208</v>
      </c>
      <c r="N622" t="s">
        <v>208</v>
      </c>
      <c r="R622" t="s">
        <v>1305</v>
      </c>
      <c r="S622" t="s">
        <v>1303</v>
      </c>
      <c r="T622" t="s">
        <v>751</v>
      </c>
      <c r="U622" s="33">
        <v>813690</v>
      </c>
      <c r="V622" s="34">
        <v>0</v>
      </c>
      <c r="W622" s="35">
        <v>4.3999999999999997E-2</v>
      </c>
      <c r="X622" s="35">
        <v>4.3999999999999997E-2</v>
      </c>
      <c r="Y622" s="35">
        <v>4.1000000000000002E-2</v>
      </c>
      <c r="Z622" s="35">
        <v>4.1000000000000002E-2</v>
      </c>
      <c r="AA622" s="36">
        <v>4.1000000000000002E-2</v>
      </c>
      <c r="AB622" s="36">
        <v>4.1000000000000002E-2</v>
      </c>
      <c r="AC622" s="36">
        <v>4.1000000000000002E-2</v>
      </c>
      <c r="AD622" s="35">
        <v>4.1000000000000002E-2</v>
      </c>
      <c r="AE622" s="35">
        <v>4.1000000000000002E-2</v>
      </c>
    </row>
    <row r="623" spans="1:31" x14ac:dyDescent="0.25">
      <c r="A623" t="s">
        <v>1230</v>
      </c>
      <c r="B623" t="s">
        <v>1021</v>
      </c>
      <c r="C623" t="s">
        <v>1229</v>
      </c>
      <c r="D623" s="33">
        <v>66650</v>
      </c>
      <c r="E623" t="s">
        <v>212</v>
      </c>
      <c r="F623" t="s">
        <v>208</v>
      </c>
      <c r="G623" s="35">
        <v>0.02</v>
      </c>
      <c r="H623" s="35">
        <v>0.02</v>
      </c>
      <c r="I623" s="35">
        <v>0.02</v>
      </c>
      <c r="J623" s="36">
        <v>0.02</v>
      </c>
      <c r="K623" s="36">
        <v>0.02</v>
      </c>
      <c r="L623" s="7" t="s">
        <v>208</v>
      </c>
      <c r="M623" t="s">
        <v>208</v>
      </c>
      <c r="N623" t="s">
        <v>208</v>
      </c>
      <c r="R623" t="s">
        <v>1387</v>
      </c>
      <c r="S623" t="s">
        <v>1290</v>
      </c>
      <c r="T623" t="s">
        <v>1226</v>
      </c>
      <c r="U623" s="33">
        <v>36700</v>
      </c>
      <c r="V623" s="34">
        <v>0</v>
      </c>
      <c r="W623" s="35">
        <v>0.05</v>
      </c>
      <c r="X623" s="35">
        <v>0.05</v>
      </c>
      <c r="Y623" s="35">
        <v>0.05</v>
      </c>
      <c r="Z623" s="35">
        <v>0.05</v>
      </c>
      <c r="AA623" s="36">
        <v>0.05</v>
      </c>
      <c r="AB623" s="36">
        <v>0.05</v>
      </c>
      <c r="AC623" s="36">
        <v>0.05</v>
      </c>
      <c r="AD623" s="35">
        <v>0.05</v>
      </c>
      <c r="AE623" s="35">
        <v>0.05</v>
      </c>
    </row>
    <row r="624" spans="1:31" x14ac:dyDescent="0.25">
      <c r="A624" t="s">
        <v>1231</v>
      </c>
      <c r="B624" t="s">
        <v>1225</v>
      </c>
      <c r="C624" t="s">
        <v>1232</v>
      </c>
      <c r="D624" s="33">
        <v>37200</v>
      </c>
      <c r="E624" s="34">
        <v>0</v>
      </c>
      <c r="F624" s="35">
        <v>6.0000000000000001E-3</v>
      </c>
      <c r="G624" s="35">
        <v>6.0000000000000001E-3</v>
      </c>
      <c r="H624" s="35">
        <v>6.0000000000000001E-3</v>
      </c>
      <c r="I624" s="35">
        <v>6.0000000000000001E-3</v>
      </c>
      <c r="J624" s="36">
        <v>6.0000000000000001E-3</v>
      </c>
      <c r="K624" s="36">
        <v>6.0000000000000001E-3</v>
      </c>
      <c r="L624" s="36">
        <v>6.0000000000000001E-3</v>
      </c>
      <c r="M624" s="35">
        <v>6.0000000000000001E-3</v>
      </c>
      <c r="N624" s="35">
        <v>6.0000000000000001E-3</v>
      </c>
      <c r="R624" t="s">
        <v>771</v>
      </c>
      <c r="S624" t="s">
        <v>713</v>
      </c>
      <c r="T624" t="s">
        <v>208</v>
      </c>
      <c r="U624" t="s">
        <v>208</v>
      </c>
      <c r="V624" t="s">
        <v>208</v>
      </c>
      <c r="W624" t="s">
        <v>208</v>
      </c>
      <c r="X624" t="s">
        <v>208</v>
      </c>
      <c r="Y624" t="s">
        <v>208</v>
      </c>
      <c r="Z624" s="35">
        <v>2.1000000000000001E-2</v>
      </c>
      <c r="AA624" s="36">
        <v>2.5999999999999999E-2</v>
      </c>
      <c r="AB624" s="36">
        <v>2.8000000000000001E-2</v>
      </c>
      <c r="AC624" s="36">
        <v>2.8000000000000001E-2</v>
      </c>
      <c r="AD624" s="35">
        <v>2.8000000000000001E-2</v>
      </c>
      <c r="AE624" s="35">
        <v>2.8000000000000001E-2</v>
      </c>
    </row>
    <row r="625" spans="1:31" x14ac:dyDescent="0.25">
      <c r="A625" t="s">
        <v>1233</v>
      </c>
      <c r="B625" t="s">
        <v>1234</v>
      </c>
      <c r="C625" t="s">
        <v>1235</v>
      </c>
      <c r="D625" s="33">
        <v>3000</v>
      </c>
      <c r="E625" s="34">
        <v>0</v>
      </c>
      <c r="F625" s="35">
        <v>0</v>
      </c>
      <c r="G625" s="35">
        <v>0</v>
      </c>
      <c r="H625" s="35">
        <v>0</v>
      </c>
      <c r="I625" s="35">
        <v>0</v>
      </c>
      <c r="J625" s="36">
        <v>0</v>
      </c>
      <c r="K625" s="36">
        <v>0</v>
      </c>
      <c r="L625" s="36">
        <v>0</v>
      </c>
      <c r="M625" s="35">
        <v>0</v>
      </c>
      <c r="N625" s="35">
        <v>0</v>
      </c>
      <c r="R625" t="s">
        <v>871</v>
      </c>
      <c r="S625" t="s">
        <v>872</v>
      </c>
      <c r="T625" t="s">
        <v>873</v>
      </c>
      <c r="U625" s="33">
        <v>1560032</v>
      </c>
      <c r="V625" s="34">
        <v>0</v>
      </c>
      <c r="W625" s="35">
        <v>1.7000000000000001E-2</v>
      </c>
      <c r="X625" s="35">
        <v>1.7000000000000001E-2</v>
      </c>
      <c r="Y625" s="35">
        <v>1.7000000000000001E-2</v>
      </c>
      <c r="Z625" s="35">
        <v>1.7000000000000001E-2</v>
      </c>
      <c r="AA625" s="36">
        <v>1.7000000000000001E-2</v>
      </c>
      <c r="AB625" s="36">
        <v>1.7000000000000001E-2</v>
      </c>
      <c r="AC625" s="36">
        <v>1.7000000000000001E-2</v>
      </c>
      <c r="AD625" s="35">
        <v>1.7000000000000001E-2</v>
      </c>
      <c r="AE625" s="35">
        <v>1.7000000000000001E-2</v>
      </c>
    </row>
    <row r="626" spans="1:31" x14ac:dyDescent="0.25">
      <c r="A626" t="s">
        <v>1236</v>
      </c>
      <c r="B626" t="s">
        <v>1237</v>
      </c>
      <c r="C626">
        <v>418</v>
      </c>
      <c r="D626">
        <v>100</v>
      </c>
      <c r="E626" t="s">
        <v>212</v>
      </c>
      <c r="F626" t="s">
        <v>208</v>
      </c>
      <c r="G626" s="35">
        <v>0</v>
      </c>
      <c r="H626" s="35">
        <v>0</v>
      </c>
      <c r="I626" t="s">
        <v>208</v>
      </c>
      <c r="J626" s="36">
        <v>0</v>
      </c>
      <c r="K626" s="36">
        <v>0</v>
      </c>
      <c r="L626" s="36">
        <v>0</v>
      </c>
      <c r="M626" s="35">
        <v>0</v>
      </c>
      <c r="N626" s="35">
        <v>0</v>
      </c>
      <c r="R626" t="s">
        <v>545</v>
      </c>
      <c r="S626" t="s">
        <v>494</v>
      </c>
      <c r="T626" t="s">
        <v>546</v>
      </c>
      <c r="U626" s="33">
        <v>101100</v>
      </c>
      <c r="V626" s="34">
        <v>0</v>
      </c>
      <c r="W626" s="35">
        <v>1.2E-2</v>
      </c>
      <c r="X626" s="35">
        <v>1.2E-2</v>
      </c>
      <c r="Y626" s="35">
        <v>1.2E-2</v>
      </c>
      <c r="Z626" s="35">
        <v>1.2E-2</v>
      </c>
      <c r="AA626" s="36">
        <v>1.2E-2</v>
      </c>
      <c r="AB626" s="36">
        <v>1.2E-2</v>
      </c>
      <c r="AC626" s="36">
        <v>1.2E-2</v>
      </c>
      <c r="AD626" s="35">
        <v>1.2E-2</v>
      </c>
      <c r="AE626" s="35">
        <v>1.2E-2</v>
      </c>
    </row>
    <row r="627" spans="1:31" x14ac:dyDescent="0.25">
      <c r="A627" t="s">
        <v>1238</v>
      </c>
      <c r="B627" t="s">
        <v>1021</v>
      </c>
      <c r="C627" t="s">
        <v>208</v>
      </c>
      <c r="D627" t="s">
        <v>208</v>
      </c>
      <c r="E627" t="s">
        <v>208</v>
      </c>
      <c r="F627" t="s">
        <v>208</v>
      </c>
      <c r="G627" t="s">
        <v>208</v>
      </c>
      <c r="H627" s="35">
        <v>1.0999999999999999E-2</v>
      </c>
      <c r="I627" s="35">
        <v>1.0999999999999999E-2</v>
      </c>
      <c r="J627" s="36">
        <v>1.0999999999999999E-2</v>
      </c>
      <c r="K627" s="7" t="s">
        <v>208</v>
      </c>
      <c r="L627" s="36">
        <v>1.0999999999999999E-2</v>
      </c>
      <c r="M627" s="35">
        <v>1.0999999999999999E-2</v>
      </c>
      <c r="N627" s="35">
        <v>1.0999999999999999E-2</v>
      </c>
      <c r="R627" s="16" t="s">
        <v>656</v>
      </c>
      <c r="S627" t="s">
        <v>657</v>
      </c>
      <c r="T627" t="s">
        <v>658</v>
      </c>
      <c r="U627" s="33">
        <v>4255000</v>
      </c>
      <c r="V627" t="s">
        <v>288</v>
      </c>
      <c r="W627" s="35">
        <v>6.2E-2</v>
      </c>
      <c r="X627" t="s">
        <v>208</v>
      </c>
      <c r="Y627" s="35">
        <v>6.4000000000000001E-2</v>
      </c>
      <c r="Z627" s="35">
        <v>0.08</v>
      </c>
      <c r="AA627" s="35">
        <v>0.08</v>
      </c>
      <c r="AB627" s="36">
        <v>0.08</v>
      </c>
      <c r="AC627" s="36">
        <v>0.08</v>
      </c>
      <c r="AD627" s="36">
        <v>0.08</v>
      </c>
      <c r="AE627" s="35">
        <v>0.08</v>
      </c>
    </row>
    <row r="628" spans="1:31" x14ac:dyDescent="0.25">
      <c r="A628" t="s">
        <v>1239</v>
      </c>
      <c r="B628" t="s">
        <v>1027</v>
      </c>
      <c r="C628" t="s">
        <v>208</v>
      </c>
      <c r="D628" t="s">
        <v>208</v>
      </c>
      <c r="E628" t="s">
        <v>208</v>
      </c>
      <c r="F628" t="s">
        <v>208</v>
      </c>
      <c r="G628" t="s">
        <v>208</v>
      </c>
      <c r="H628" t="s">
        <v>208</v>
      </c>
      <c r="I628" t="s">
        <v>208</v>
      </c>
      <c r="J628" s="7" t="s">
        <v>208</v>
      </c>
      <c r="K628" s="7" t="s">
        <v>208</v>
      </c>
      <c r="L628" s="7" t="s">
        <v>208</v>
      </c>
      <c r="M628" s="35">
        <v>1.0999999999999999E-2</v>
      </c>
      <c r="N628" s="35">
        <v>1.0999999999999999E-2</v>
      </c>
      <c r="R628" t="s">
        <v>656</v>
      </c>
      <c r="S628" t="s">
        <v>833</v>
      </c>
      <c r="T628" t="s">
        <v>834</v>
      </c>
      <c r="U628" s="33">
        <v>1000000</v>
      </c>
      <c r="V628" t="s">
        <v>288</v>
      </c>
      <c r="W628" s="35">
        <v>1.4E-2</v>
      </c>
      <c r="X628" t="s">
        <v>208</v>
      </c>
      <c r="Y628" s="35">
        <v>1.6E-2</v>
      </c>
      <c r="Z628" s="35">
        <v>1.9E-2</v>
      </c>
      <c r="AA628" s="36">
        <v>0.02</v>
      </c>
      <c r="AB628" s="36">
        <v>2.8000000000000001E-2</v>
      </c>
      <c r="AC628" s="36">
        <v>2.9000000000000001E-2</v>
      </c>
      <c r="AD628" s="35">
        <v>2.9000000000000001E-2</v>
      </c>
      <c r="AE628" s="35">
        <v>2.9000000000000001E-2</v>
      </c>
    </row>
    <row r="629" spans="1:31" x14ac:dyDescent="0.25">
      <c r="A629" t="s">
        <v>1240</v>
      </c>
      <c r="B629" t="s">
        <v>1021</v>
      </c>
      <c r="C629" t="s">
        <v>208</v>
      </c>
      <c r="D629" t="s">
        <v>208</v>
      </c>
      <c r="E629" t="s">
        <v>208</v>
      </c>
      <c r="F629" t="s">
        <v>208</v>
      </c>
      <c r="G629" t="s">
        <v>208</v>
      </c>
      <c r="H629" t="s">
        <v>208</v>
      </c>
      <c r="I629" t="s">
        <v>208</v>
      </c>
      <c r="J629" s="7" t="s">
        <v>208</v>
      </c>
      <c r="K629" s="7" t="s">
        <v>208</v>
      </c>
      <c r="L629" s="7" t="s">
        <v>208</v>
      </c>
      <c r="M629" s="35">
        <v>1.4999999999999999E-2</v>
      </c>
      <c r="N629" s="35">
        <v>1.4999999999999999E-2</v>
      </c>
      <c r="R629" t="s">
        <v>1162</v>
      </c>
      <c r="S629" t="s">
        <v>1021</v>
      </c>
      <c r="T629" t="s">
        <v>1163</v>
      </c>
      <c r="U629" s="33">
        <v>90740</v>
      </c>
      <c r="V629" s="35">
        <v>-1E-3</v>
      </c>
      <c r="W629" s="35">
        <v>1.0999999999999999E-2</v>
      </c>
      <c r="X629" s="35">
        <v>1.2E-2</v>
      </c>
      <c r="Y629" s="35">
        <v>1.2E-2</v>
      </c>
      <c r="Z629" s="35">
        <v>1.2E-2</v>
      </c>
      <c r="AA629" s="36">
        <v>1.2E-2</v>
      </c>
      <c r="AB629" s="7" t="s">
        <v>208</v>
      </c>
      <c r="AC629" s="7" t="s">
        <v>208</v>
      </c>
      <c r="AD629" t="s">
        <v>208</v>
      </c>
      <c r="AE629" t="s">
        <v>208</v>
      </c>
    </row>
    <row r="630" spans="1:31" x14ac:dyDescent="0.25">
      <c r="A630" t="s">
        <v>1241</v>
      </c>
      <c r="B630" t="s">
        <v>1027</v>
      </c>
      <c r="C630" t="s">
        <v>208</v>
      </c>
      <c r="D630" t="s">
        <v>208</v>
      </c>
      <c r="E630" t="s">
        <v>208</v>
      </c>
      <c r="F630" t="s">
        <v>208</v>
      </c>
      <c r="G630" t="s">
        <v>208</v>
      </c>
      <c r="H630" s="35">
        <v>1.4999999999999999E-2</v>
      </c>
      <c r="I630" s="35">
        <v>1.4999999999999999E-2</v>
      </c>
      <c r="J630" s="36">
        <v>1.4999999999999999E-2</v>
      </c>
      <c r="K630" s="36">
        <v>1.4999999999999999E-2</v>
      </c>
      <c r="L630" s="7" t="s">
        <v>208</v>
      </c>
      <c r="M630" t="s">
        <v>208</v>
      </c>
      <c r="N630" t="s">
        <v>208</v>
      </c>
      <c r="R630" t="s">
        <v>954</v>
      </c>
      <c r="S630" t="s">
        <v>948</v>
      </c>
      <c r="T630" t="s">
        <v>955</v>
      </c>
      <c r="U630" s="33">
        <v>128700</v>
      </c>
      <c r="V630" t="s">
        <v>288</v>
      </c>
      <c r="W630" s="35">
        <v>1.2E-2</v>
      </c>
      <c r="X630" t="s">
        <v>208</v>
      </c>
      <c r="Y630" t="s">
        <v>208</v>
      </c>
      <c r="Z630" t="s">
        <v>208</v>
      </c>
      <c r="AA630" s="7" t="s">
        <v>208</v>
      </c>
      <c r="AB630" s="7" t="s">
        <v>208</v>
      </c>
      <c r="AC630" s="7" t="s">
        <v>208</v>
      </c>
      <c r="AD630" t="s">
        <v>208</v>
      </c>
      <c r="AE630" t="s">
        <v>208</v>
      </c>
    </row>
    <row r="631" spans="1:31" x14ac:dyDescent="0.25">
      <c r="A631" t="s">
        <v>1242</v>
      </c>
      <c r="B631" t="s">
        <v>1021</v>
      </c>
      <c r="C631" t="s">
        <v>208</v>
      </c>
      <c r="D631" t="s">
        <v>208</v>
      </c>
      <c r="E631" t="s">
        <v>255</v>
      </c>
      <c r="F631" t="s">
        <v>208</v>
      </c>
      <c r="G631" s="35">
        <v>0.01</v>
      </c>
      <c r="H631" s="35">
        <v>0.01</v>
      </c>
      <c r="I631" s="35">
        <v>0.01</v>
      </c>
      <c r="J631" s="36">
        <v>0.01</v>
      </c>
      <c r="K631" s="36">
        <v>0.01</v>
      </c>
      <c r="L631" s="7" t="s">
        <v>208</v>
      </c>
      <c r="M631" t="s">
        <v>208</v>
      </c>
      <c r="N631" t="s">
        <v>208</v>
      </c>
      <c r="R631" t="s">
        <v>1366</v>
      </c>
      <c r="S631" t="s">
        <v>1290</v>
      </c>
      <c r="T631" t="s">
        <v>1367</v>
      </c>
      <c r="U631" s="33">
        <v>332066</v>
      </c>
      <c r="V631" s="34">
        <v>0</v>
      </c>
      <c r="W631" s="35">
        <v>6.7000000000000004E-2</v>
      </c>
      <c r="X631" s="35">
        <v>6.7000000000000004E-2</v>
      </c>
      <c r="Y631" s="35">
        <v>6.5000000000000002E-2</v>
      </c>
      <c r="Z631" s="35">
        <v>6.5000000000000002E-2</v>
      </c>
      <c r="AA631" s="36">
        <v>6.5000000000000002E-2</v>
      </c>
      <c r="AB631" s="36">
        <v>6.5000000000000002E-2</v>
      </c>
      <c r="AC631" s="36">
        <v>6.5000000000000002E-2</v>
      </c>
      <c r="AD631" s="35">
        <v>6.5000000000000002E-2</v>
      </c>
      <c r="AE631" s="35">
        <v>6.5000000000000002E-2</v>
      </c>
    </row>
    <row r="632" spans="1:31" x14ac:dyDescent="0.25">
      <c r="A632" t="s">
        <v>864</v>
      </c>
      <c r="B632" t="s">
        <v>1021</v>
      </c>
      <c r="C632" t="s">
        <v>208</v>
      </c>
      <c r="D632" t="s">
        <v>208</v>
      </c>
      <c r="E632" t="s">
        <v>208</v>
      </c>
      <c r="F632" t="s">
        <v>208</v>
      </c>
      <c r="G632" t="s">
        <v>208</v>
      </c>
      <c r="H632" s="35">
        <v>3.1E-2</v>
      </c>
      <c r="I632" s="35">
        <v>4.5999999999999999E-2</v>
      </c>
      <c r="J632" s="36">
        <v>4.7E-2</v>
      </c>
      <c r="K632" s="36">
        <v>4.7E-2</v>
      </c>
      <c r="L632" s="7" t="s">
        <v>208</v>
      </c>
      <c r="M632" t="s">
        <v>208</v>
      </c>
      <c r="N632" t="s">
        <v>208</v>
      </c>
      <c r="R632" t="s">
        <v>227</v>
      </c>
      <c r="S632" t="s">
        <v>228</v>
      </c>
      <c r="T632" t="s">
        <v>229</v>
      </c>
      <c r="U632" s="33">
        <v>2630434</v>
      </c>
      <c r="V632" s="34">
        <v>0</v>
      </c>
      <c r="W632" s="35">
        <v>1.7000000000000001E-2</v>
      </c>
      <c r="X632" s="35">
        <v>1.7000000000000001E-2</v>
      </c>
      <c r="Y632" s="35">
        <v>1.7000000000000001E-2</v>
      </c>
      <c r="Z632" s="35">
        <v>1.7000000000000001E-2</v>
      </c>
      <c r="AA632" s="36">
        <v>1.7000000000000001E-2</v>
      </c>
      <c r="AB632" s="36">
        <v>1.7000000000000001E-2</v>
      </c>
      <c r="AC632" s="36">
        <v>1.7000000000000001E-2</v>
      </c>
      <c r="AD632" s="35">
        <v>1.7000000000000001E-2</v>
      </c>
      <c r="AE632" s="35">
        <v>1.7000000000000001E-2</v>
      </c>
    </row>
    <row r="633" spans="1:31" x14ac:dyDescent="0.25">
      <c r="A633" t="s">
        <v>1243</v>
      </c>
      <c r="B633" t="s">
        <v>1244</v>
      </c>
      <c r="C633" t="s">
        <v>208</v>
      </c>
      <c r="D633">
        <v>600</v>
      </c>
      <c r="E633" s="34">
        <v>0</v>
      </c>
      <c r="F633" s="35">
        <v>0</v>
      </c>
      <c r="G633" s="35">
        <v>0</v>
      </c>
      <c r="H633" s="35">
        <v>0</v>
      </c>
      <c r="I633" s="35">
        <v>0</v>
      </c>
      <c r="J633" s="36">
        <v>0</v>
      </c>
      <c r="K633" s="36">
        <v>0</v>
      </c>
      <c r="L633" s="36">
        <v>0</v>
      </c>
      <c r="M633" s="35">
        <v>0</v>
      </c>
      <c r="N633" s="35">
        <v>0</v>
      </c>
      <c r="R633" t="s">
        <v>209</v>
      </c>
      <c r="S633" t="s">
        <v>210</v>
      </c>
      <c r="T633" t="s">
        <v>211</v>
      </c>
      <c r="U633" s="33">
        <v>2630434</v>
      </c>
      <c r="V633" t="s">
        <v>212</v>
      </c>
      <c r="W633" t="s">
        <v>208</v>
      </c>
      <c r="X633" s="35">
        <v>2.4E-2</v>
      </c>
      <c r="Y633" s="35">
        <v>2.4E-2</v>
      </c>
      <c r="Z633" s="35">
        <v>2.4E-2</v>
      </c>
      <c r="AA633" s="36">
        <v>2.4E-2</v>
      </c>
      <c r="AB633" s="7" t="s">
        <v>208</v>
      </c>
      <c r="AC633" s="7" t="s">
        <v>208</v>
      </c>
      <c r="AD633" s="35">
        <v>2.4E-2</v>
      </c>
      <c r="AE633" s="35">
        <v>2.4E-2</v>
      </c>
    </row>
    <row r="634" spans="1:31" x14ac:dyDescent="0.25">
      <c r="A634" t="s">
        <v>1245</v>
      </c>
      <c r="B634" t="s">
        <v>1237</v>
      </c>
      <c r="C634" t="s">
        <v>208</v>
      </c>
      <c r="D634" s="33">
        <v>17492</v>
      </c>
      <c r="E634" s="34">
        <v>0</v>
      </c>
      <c r="F634" s="35">
        <v>1E-3</v>
      </c>
      <c r="G634" s="35">
        <v>1E-3</v>
      </c>
      <c r="H634" s="35">
        <v>1E-3</v>
      </c>
      <c r="I634" s="35">
        <v>1E-3</v>
      </c>
      <c r="J634" s="36">
        <v>1E-3</v>
      </c>
      <c r="K634" s="36">
        <v>1E-3</v>
      </c>
      <c r="L634" s="36">
        <v>1E-3</v>
      </c>
      <c r="M634" s="35">
        <v>1E-3</v>
      </c>
      <c r="N634" s="35">
        <v>1E-3</v>
      </c>
      <c r="R634" t="s">
        <v>555</v>
      </c>
      <c r="S634" t="s">
        <v>556</v>
      </c>
      <c r="T634" t="s">
        <v>557</v>
      </c>
      <c r="U634" s="33">
        <v>178712</v>
      </c>
      <c r="V634" s="34">
        <v>0</v>
      </c>
      <c r="W634" s="35">
        <v>2.4E-2</v>
      </c>
      <c r="X634" s="35">
        <v>2.4E-2</v>
      </c>
      <c r="Y634" s="35">
        <v>2.3E-2</v>
      </c>
      <c r="Z634" s="35">
        <v>2.3E-2</v>
      </c>
      <c r="AA634" s="36">
        <v>2.3E-2</v>
      </c>
      <c r="AB634" s="36">
        <v>2.3E-2</v>
      </c>
      <c r="AC634" s="36">
        <v>2.3E-2</v>
      </c>
      <c r="AD634" s="35">
        <v>2.3E-2</v>
      </c>
      <c r="AE634" s="35">
        <v>2.3E-2</v>
      </c>
    </row>
    <row r="635" spans="1:31" x14ac:dyDescent="0.25">
      <c r="A635" t="s">
        <v>1246</v>
      </c>
      <c r="B635" t="s">
        <v>1021</v>
      </c>
      <c r="C635" t="s">
        <v>208</v>
      </c>
      <c r="D635" t="s">
        <v>208</v>
      </c>
      <c r="E635" t="s">
        <v>255</v>
      </c>
      <c r="F635" t="s">
        <v>208</v>
      </c>
      <c r="G635" s="35">
        <v>0.01</v>
      </c>
      <c r="H635" s="35">
        <v>0.01</v>
      </c>
      <c r="I635" s="35">
        <v>0.01</v>
      </c>
      <c r="J635" s="36">
        <v>0.01</v>
      </c>
      <c r="K635" s="36">
        <v>0.01</v>
      </c>
      <c r="L635" s="36">
        <v>0.01</v>
      </c>
      <c r="M635" s="35">
        <v>0.01</v>
      </c>
      <c r="N635" s="35">
        <v>0.01</v>
      </c>
      <c r="R635" t="s">
        <v>646</v>
      </c>
      <c r="S635" t="s">
        <v>647</v>
      </c>
      <c r="T635" t="s">
        <v>648</v>
      </c>
      <c r="U635" s="33">
        <v>13169067</v>
      </c>
      <c r="V635" s="35">
        <v>-1E-3</v>
      </c>
      <c r="W635" s="35">
        <v>0.09</v>
      </c>
      <c r="X635" s="35">
        <v>9.0999999999999998E-2</v>
      </c>
      <c r="Y635" s="35">
        <v>8.5000000000000006E-2</v>
      </c>
      <c r="Z635" s="35">
        <v>8.5000000000000006E-2</v>
      </c>
      <c r="AA635" s="36">
        <v>8.5000000000000006E-2</v>
      </c>
      <c r="AB635" s="36">
        <v>8.5000000000000006E-2</v>
      </c>
      <c r="AC635" s="36">
        <v>8.5000000000000006E-2</v>
      </c>
      <c r="AD635" s="35">
        <v>8.5000000000000006E-2</v>
      </c>
      <c r="AE635" s="35">
        <v>8.5000000000000006E-2</v>
      </c>
    </row>
    <row r="636" spans="1:31" x14ac:dyDescent="0.25">
      <c r="A636" t="s">
        <v>1247</v>
      </c>
      <c r="B636" t="s">
        <v>1248</v>
      </c>
      <c r="C636" t="s">
        <v>208</v>
      </c>
      <c r="D636" t="s">
        <v>208</v>
      </c>
      <c r="E636" t="s">
        <v>208</v>
      </c>
      <c r="F636" t="s">
        <v>208</v>
      </c>
      <c r="G636" t="s">
        <v>208</v>
      </c>
      <c r="H636" t="s">
        <v>208</v>
      </c>
      <c r="I636" t="s">
        <v>208</v>
      </c>
      <c r="J636" s="7" t="s">
        <v>208</v>
      </c>
      <c r="K636" s="36">
        <v>2.3E-2</v>
      </c>
      <c r="L636" s="36">
        <v>2.3E-2</v>
      </c>
      <c r="M636" s="35">
        <v>2.3E-2</v>
      </c>
      <c r="N636" s="35">
        <v>2.3E-2</v>
      </c>
      <c r="R636" t="s">
        <v>703</v>
      </c>
      <c r="S636" t="s">
        <v>704</v>
      </c>
      <c r="T636" t="s">
        <v>705</v>
      </c>
      <c r="U636" s="33">
        <v>760500</v>
      </c>
      <c r="V636" s="34">
        <v>0</v>
      </c>
      <c r="W636" s="35">
        <v>1.4E-2</v>
      </c>
      <c r="X636" s="35">
        <v>1.4E-2</v>
      </c>
      <c r="Y636" s="35">
        <v>1.4E-2</v>
      </c>
      <c r="Z636" s="35">
        <v>1.4E-2</v>
      </c>
      <c r="AA636" s="36">
        <v>1.4E-2</v>
      </c>
      <c r="AB636" s="36">
        <v>1.4E-2</v>
      </c>
      <c r="AC636" s="36">
        <v>1.4E-2</v>
      </c>
      <c r="AD636" s="35">
        <v>1.4E-2</v>
      </c>
      <c r="AE636" s="35">
        <v>1.4E-2</v>
      </c>
    </row>
    <row r="637" spans="1:31" x14ac:dyDescent="0.25">
      <c r="A637" t="s">
        <v>1249</v>
      </c>
      <c r="B637" t="s">
        <v>1021</v>
      </c>
      <c r="C637" t="s">
        <v>208</v>
      </c>
      <c r="D637" t="s">
        <v>208</v>
      </c>
      <c r="E637" t="s">
        <v>255</v>
      </c>
      <c r="F637" t="s">
        <v>208</v>
      </c>
      <c r="G637" s="35">
        <v>1.7000000000000001E-2</v>
      </c>
      <c r="H637" s="35">
        <v>1.7000000000000001E-2</v>
      </c>
      <c r="I637" s="35">
        <v>1.7000000000000001E-2</v>
      </c>
      <c r="J637" s="36">
        <v>1.7000000000000001E-2</v>
      </c>
      <c r="K637" s="36">
        <v>1.7000000000000001E-2</v>
      </c>
      <c r="L637" s="7" t="s">
        <v>208</v>
      </c>
      <c r="M637" t="s">
        <v>208</v>
      </c>
      <c r="N637" t="s">
        <v>208</v>
      </c>
      <c r="R637" t="s">
        <v>1131</v>
      </c>
      <c r="S637" t="s">
        <v>1132</v>
      </c>
      <c r="T637" t="s">
        <v>811</v>
      </c>
      <c r="U637" s="33">
        <v>1333390</v>
      </c>
      <c r="V637" s="35">
        <v>0</v>
      </c>
      <c r="W637" s="35">
        <v>1.2E-2</v>
      </c>
      <c r="X637" s="35">
        <v>1.2999999999999999E-2</v>
      </c>
      <c r="Y637" s="35">
        <v>1.2999999999999999E-2</v>
      </c>
      <c r="Z637" s="35">
        <v>1.2999999999999999E-2</v>
      </c>
      <c r="AA637" s="36">
        <v>1.2999999999999999E-2</v>
      </c>
      <c r="AB637" s="36">
        <v>1.2999999999999999E-2</v>
      </c>
      <c r="AC637" s="7" t="s">
        <v>208</v>
      </c>
      <c r="AD637" t="s">
        <v>208</v>
      </c>
      <c r="AE637" t="s">
        <v>208</v>
      </c>
    </row>
    <row r="638" spans="1:31" x14ac:dyDescent="0.25">
      <c r="A638" t="s">
        <v>1250</v>
      </c>
      <c r="B638" t="s">
        <v>1021</v>
      </c>
      <c r="C638" t="s">
        <v>208</v>
      </c>
      <c r="D638" t="s">
        <v>208</v>
      </c>
      <c r="E638" t="s">
        <v>208</v>
      </c>
      <c r="F638" t="s">
        <v>208</v>
      </c>
      <c r="G638" t="s">
        <v>208</v>
      </c>
      <c r="H638" s="35">
        <v>1.0999999999999999E-2</v>
      </c>
      <c r="I638" s="35">
        <v>1.0999999999999999E-2</v>
      </c>
      <c r="J638" s="36">
        <v>1.0999999999999999E-2</v>
      </c>
      <c r="K638" s="36">
        <v>1.0999999999999999E-2</v>
      </c>
      <c r="L638" s="36">
        <v>1.0999999999999999E-2</v>
      </c>
      <c r="M638" s="35">
        <v>1.0999999999999999E-2</v>
      </c>
      <c r="N638" s="35">
        <v>1.0999999999999999E-2</v>
      </c>
      <c r="R638" t="s">
        <v>1249</v>
      </c>
      <c r="S638" t="s">
        <v>1021</v>
      </c>
      <c r="T638" t="s">
        <v>208</v>
      </c>
      <c r="U638" t="s">
        <v>208</v>
      </c>
      <c r="V638" t="s">
        <v>255</v>
      </c>
      <c r="W638" t="s">
        <v>208</v>
      </c>
      <c r="X638" s="35">
        <v>1.7000000000000001E-2</v>
      </c>
      <c r="Y638" s="35">
        <v>1.7000000000000001E-2</v>
      </c>
      <c r="Z638" s="35">
        <v>1.7000000000000001E-2</v>
      </c>
      <c r="AA638" s="36">
        <v>1.7000000000000001E-2</v>
      </c>
      <c r="AB638" s="36">
        <v>1.7000000000000001E-2</v>
      </c>
      <c r="AC638" s="7" t="s">
        <v>208</v>
      </c>
      <c r="AD638" t="s">
        <v>208</v>
      </c>
      <c r="AE638" t="s">
        <v>208</v>
      </c>
    </row>
    <row r="639" spans="1:31" x14ac:dyDescent="0.25">
      <c r="A639" t="s">
        <v>1251</v>
      </c>
      <c r="B639" t="s">
        <v>1021</v>
      </c>
      <c r="C639" t="s">
        <v>208</v>
      </c>
      <c r="D639" t="s">
        <v>208</v>
      </c>
      <c r="E639" t="s">
        <v>255</v>
      </c>
      <c r="F639" t="s">
        <v>208</v>
      </c>
      <c r="G639" s="35">
        <v>9.6000000000000002E-2</v>
      </c>
      <c r="H639" s="35">
        <v>9.6000000000000002E-2</v>
      </c>
      <c r="I639" t="s">
        <v>208</v>
      </c>
      <c r="J639" s="7" t="s">
        <v>208</v>
      </c>
      <c r="K639" s="36">
        <v>9.6000000000000002E-2</v>
      </c>
      <c r="L639" s="7" t="s">
        <v>208</v>
      </c>
      <c r="M639" t="s">
        <v>208</v>
      </c>
      <c r="N639" t="s">
        <v>208</v>
      </c>
      <c r="R639" t="s">
        <v>879</v>
      </c>
      <c r="S639" t="s">
        <v>872</v>
      </c>
      <c r="T639" t="s">
        <v>880</v>
      </c>
      <c r="U639" s="33">
        <v>506400</v>
      </c>
      <c r="V639" s="34">
        <v>0</v>
      </c>
      <c r="W639" s="35">
        <v>0.05</v>
      </c>
      <c r="X639" s="35">
        <v>0.05</v>
      </c>
      <c r="Y639" s="35">
        <v>0.05</v>
      </c>
      <c r="Z639" s="35">
        <v>0.05</v>
      </c>
      <c r="AA639" s="36">
        <v>0.05</v>
      </c>
      <c r="AB639" s="36">
        <v>0.05</v>
      </c>
      <c r="AC639" s="36">
        <v>0.05</v>
      </c>
      <c r="AD639" s="35">
        <v>0.05</v>
      </c>
      <c r="AE639" s="35">
        <v>0.05</v>
      </c>
    </row>
    <row r="640" spans="1:31" x14ac:dyDescent="0.25">
      <c r="A640" t="s">
        <v>1252</v>
      </c>
      <c r="B640" t="s">
        <v>1045</v>
      </c>
      <c r="C640" t="s">
        <v>208</v>
      </c>
      <c r="D640" t="s">
        <v>208</v>
      </c>
      <c r="E640" t="s">
        <v>255</v>
      </c>
      <c r="F640" t="s">
        <v>208</v>
      </c>
      <c r="G640" s="35">
        <v>2.3E-2</v>
      </c>
      <c r="H640" s="35">
        <v>2.3E-2</v>
      </c>
      <c r="I640" s="35">
        <v>2.3E-2</v>
      </c>
      <c r="J640" s="36">
        <v>2.3E-2</v>
      </c>
      <c r="K640" s="36">
        <v>2.3E-2</v>
      </c>
      <c r="L640" s="7" t="s">
        <v>208</v>
      </c>
      <c r="M640" t="s">
        <v>208</v>
      </c>
      <c r="N640" t="s">
        <v>208</v>
      </c>
      <c r="R640" t="s">
        <v>775</v>
      </c>
      <c r="S640" t="s">
        <v>713</v>
      </c>
      <c r="T640" t="s">
        <v>208</v>
      </c>
      <c r="U640" t="s">
        <v>208</v>
      </c>
      <c r="V640" t="s">
        <v>208</v>
      </c>
      <c r="W640" t="s">
        <v>208</v>
      </c>
      <c r="X640" t="s">
        <v>208</v>
      </c>
      <c r="Y640" t="s">
        <v>208</v>
      </c>
      <c r="Z640" t="s">
        <v>208</v>
      </c>
      <c r="AA640" s="7" t="s">
        <v>208</v>
      </c>
      <c r="AB640" s="7" t="s">
        <v>208</v>
      </c>
      <c r="AC640" s="7" t="s">
        <v>208</v>
      </c>
      <c r="AD640" s="35">
        <v>0.01</v>
      </c>
      <c r="AE640" s="35">
        <v>0.01</v>
      </c>
    </row>
    <row r="641" spans="1:31" s="2" customFormat="1" x14ac:dyDescent="0.25">
      <c r="J641" s="38"/>
      <c r="K641" s="38"/>
      <c r="L641" s="38"/>
      <c r="R641" t="s">
        <v>775</v>
      </c>
      <c r="S641" t="s">
        <v>818</v>
      </c>
      <c r="T641" t="s">
        <v>352</v>
      </c>
      <c r="U641" s="33">
        <v>193512</v>
      </c>
      <c r="V641" s="34">
        <v>0</v>
      </c>
      <c r="W641" s="35">
        <v>1.2999999999999999E-2</v>
      </c>
      <c r="X641" s="35">
        <v>1.2999999999999999E-2</v>
      </c>
      <c r="Y641" s="35">
        <v>1.2999999999999999E-2</v>
      </c>
      <c r="Z641" s="35">
        <v>1.2999999999999999E-2</v>
      </c>
      <c r="AA641" s="36">
        <v>1.2999999999999999E-2</v>
      </c>
      <c r="AB641" s="36">
        <v>1.6E-2</v>
      </c>
      <c r="AC641" s="36">
        <v>3.7999999999999999E-2</v>
      </c>
      <c r="AD641" s="35">
        <v>3.7999999999999999E-2</v>
      </c>
      <c r="AE641" s="35">
        <v>3.7999999999999999E-2</v>
      </c>
    </row>
    <row r="642" spans="1:31" x14ac:dyDescent="0.25">
      <c r="A642" s="16" t="s">
        <v>643</v>
      </c>
      <c r="B642" t="s">
        <v>1253</v>
      </c>
      <c r="C642" t="s">
        <v>1254</v>
      </c>
      <c r="D642" s="33">
        <v>4401925</v>
      </c>
      <c r="E642" s="35">
        <v>-3.0000000000000001E-3</v>
      </c>
      <c r="F642" s="35">
        <v>1.2999999999999999E-2</v>
      </c>
      <c r="G642" s="35">
        <v>1.6E-2</v>
      </c>
      <c r="H642" s="35">
        <v>1.7000000000000001E-2</v>
      </c>
      <c r="I642" s="35">
        <v>1.4E-2</v>
      </c>
      <c r="J642" s="35">
        <v>1.4999999999999999E-2</v>
      </c>
      <c r="K642" s="36">
        <v>1.7999999999999999E-2</v>
      </c>
      <c r="L642" s="36">
        <v>1.7999999999999999E-2</v>
      </c>
      <c r="M642" s="36">
        <v>1.9E-2</v>
      </c>
      <c r="N642" s="35">
        <v>2.1999999999999999E-2</v>
      </c>
      <c r="R642" t="s">
        <v>532</v>
      </c>
      <c r="S642" t="s">
        <v>533</v>
      </c>
      <c r="T642" t="s">
        <v>238</v>
      </c>
      <c r="U642" s="33">
        <v>223636</v>
      </c>
      <c r="V642" s="35">
        <v>0.01</v>
      </c>
      <c r="W642" s="35">
        <v>7.1999999999999995E-2</v>
      </c>
      <c r="X642" s="35">
        <v>6.0999999999999999E-2</v>
      </c>
      <c r="Y642" s="35">
        <v>3.6999999999999998E-2</v>
      </c>
      <c r="Z642" s="35">
        <v>3.6999999999999998E-2</v>
      </c>
      <c r="AA642" s="36">
        <v>3.6999999999999998E-2</v>
      </c>
      <c r="AB642" s="36">
        <v>3.6999999999999998E-2</v>
      </c>
      <c r="AC642" s="36">
        <v>3.6999999999999998E-2</v>
      </c>
      <c r="AD642" s="35">
        <v>3.6999999999999998E-2</v>
      </c>
      <c r="AE642" s="35">
        <v>3.6999999999999998E-2</v>
      </c>
    </row>
    <row r="643" spans="1:31" x14ac:dyDescent="0.25">
      <c r="A643" t="s">
        <v>829</v>
      </c>
      <c r="B643" t="s">
        <v>1253</v>
      </c>
      <c r="C643" t="s">
        <v>1255</v>
      </c>
      <c r="D643" s="33">
        <v>4305812</v>
      </c>
      <c r="E643" s="35">
        <v>8.9999999999999993E-3</v>
      </c>
      <c r="F643" s="35">
        <v>3.3000000000000002E-2</v>
      </c>
      <c r="G643" s="35">
        <v>2.5000000000000001E-2</v>
      </c>
      <c r="H643" s="35">
        <v>2.4E-2</v>
      </c>
      <c r="I643" t="s">
        <v>208</v>
      </c>
      <c r="J643" s="7" t="s">
        <v>208</v>
      </c>
      <c r="K643" s="7" t="s">
        <v>208</v>
      </c>
      <c r="L643" s="7" t="s">
        <v>208</v>
      </c>
      <c r="M643" t="s">
        <v>208</v>
      </c>
      <c r="N643" t="s">
        <v>208</v>
      </c>
      <c r="R643" t="s">
        <v>532</v>
      </c>
      <c r="S643" t="s">
        <v>533</v>
      </c>
      <c r="T643" t="s">
        <v>238</v>
      </c>
      <c r="U643" s="33">
        <v>223636</v>
      </c>
      <c r="V643" s="35">
        <v>0.01</v>
      </c>
      <c r="W643" s="35">
        <v>7.1999999999999995E-2</v>
      </c>
      <c r="X643" s="35">
        <v>6.0999999999999999E-2</v>
      </c>
      <c r="Y643" s="35">
        <v>3.6999999999999998E-2</v>
      </c>
      <c r="Z643" s="35">
        <v>3.6999999999999998E-2</v>
      </c>
      <c r="AA643" s="36">
        <v>3.6999999999999998E-2</v>
      </c>
      <c r="AB643" s="36">
        <v>3.6999999999999998E-2</v>
      </c>
      <c r="AC643" s="36">
        <v>3.6999999999999998E-2</v>
      </c>
      <c r="AD643" s="35">
        <v>3.6999999999999998E-2</v>
      </c>
      <c r="AE643" s="35">
        <v>3.6999999999999998E-2</v>
      </c>
    </row>
    <row r="644" spans="1:31" x14ac:dyDescent="0.25">
      <c r="A644" t="s">
        <v>480</v>
      </c>
      <c r="B644" t="s">
        <v>1253</v>
      </c>
      <c r="C644" t="s">
        <v>1256</v>
      </c>
      <c r="D644" s="33">
        <v>161336</v>
      </c>
      <c r="E644" t="s">
        <v>288</v>
      </c>
      <c r="F644" s="35">
        <v>1.2999999999999999E-2</v>
      </c>
      <c r="G644" t="s">
        <v>208</v>
      </c>
      <c r="H644" t="s">
        <v>208</v>
      </c>
      <c r="I644" t="s">
        <v>208</v>
      </c>
      <c r="J644" s="7" t="s">
        <v>208</v>
      </c>
      <c r="K644" s="7" t="s">
        <v>208</v>
      </c>
      <c r="L644" s="7" t="s">
        <v>208</v>
      </c>
      <c r="M644" t="s">
        <v>208</v>
      </c>
      <c r="N644" t="s">
        <v>208</v>
      </c>
      <c r="R644" t="s">
        <v>1320</v>
      </c>
      <c r="S644" t="s">
        <v>1303</v>
      </c>
      <c r="T644" t="s">
        <v>1085</v>
      </c>
      <c r="U644" s="33">
        <v>150592</v>
      </c>
      <c r="V644" s="34">
        <v>0</v>
      </c>
      <c r="W644" s="35">
        <v>1.6E-2</v>
      </c>
      <c r="X644" s="35">
        <v>1.6E-2</v>
      </c>
      <c r="Y644" s="35">
        <v>1.6E-2</v>
      </c>
      <c r="Z644" s="35">
        <v>1.6E-2</v>
      </c>
      <c r="AA644" s="36">
        <v>1.6E-2</v>
      </c>
      <c r="AB644" s="36">
        <v>1.7999999999999999E-2</v>
      </c>
      <c r="AC644" s="7" t="s">
        <v>208</v>
      </c>
      <c r="AD644" t="s">
        <v>208</v>
      </c>
      <c r="AE644" t="s">
        <v>208</v>
      </c>
    </row>
    <row r="645" spans="1:31" x14ac:dyDescent="0.25">
      <c r="A645" t="s">
        <v>1257</v>
      </c>
      <c r="B645" t="s">
        <v>1253</v>
      </c>
      <c r="C645" t="s">
        <v>1258</v>
      </c>
      <c r="D645" s="33">
        <v>285050</v>
      </c>
      <c r="E645" s="35">
        <v>1E-3</v>
      </c>
      <c r="F645" s="35">
        <v>1.6E-2</v>
      </c>
      <c r="G645" s="35">
        <v>1.4999999999999999E-2</v>
      </c>
      <c r="H645" t="s">
        <v>208</v>
      </c>
      <c r="I645" t="s">
        <v>208</v>
      </c>
      <c r="J645" s="7" t="s">
        <v>208</v>
      </c>
      <c r="K645" s="36">
        <v>1.0999999999999999E-2</v>
      </c>
      <c r="L645" s="7" t="s">
        <v>208</v>
      </c>
      <c r="M645" t="s">
        <v>208</v>
      </c>
      <c r="N645" s="35">
        <v>0.01</v>
      </c>
      <c r="R645" t="s">
        <v>1265</v>
      </c>
      <c r="S645" t="s">
        <v>1253</v>
      </c>
      <c r="T645" t="s">
        <v>1041</v>
      </c>
      <c r="U645" s="33">
        <v>146405</v>
      </c>
      <c r="V645" s="35">
        <v>0</v>
      </c>
      <c r="W645" s="35">
        <v>1.2E-2</v>
      </c>
      <c r="X645" s="35">
        <v>1.2E-2</v>
      </c>
      <c r="Y645" t="s">
        <v>208</v>
      </c>
      <c r="Z645" t="s">
        <v>208</v>
      </c>
      <c r="AA645" s="7" t="s">
        <v>208</v>
      </c>
      <c r="AB645" s="7" t="s">
        <v>208</v>
      </c>
      <c r="AC645" s="7" t="s">
        <v>208</v>
      </c>
      <c r="AD645" t="s">
        <v>208</v>
      </c>
      <c r="AE645" t="s">
        <v>208</v>
      </c>
    </row>
    <row r="646" spans="1:31" x14ac:dyDescent="0.25">
      <c r="A646" t="s">
        <v>1259</v>
      </c>
      <c r="B646" t="s">
        <v>1253</v>
      </c>
      <c r="C646" t="s">
        <v>229</v>
      </c>
      <c r="D646" s="33">
        <v>333251</v>
      </c>
      <c r="E646" s="35">
        <v>-1E-3</v>
      </c>
      <c r="F646" s="35">
        <v>1.2E-2</v>
      </c>
      <c r="G646" s="35">
        <v>1.2E-2</v>
      </c>
      <c r="H646" t="s">
        <v>208</v>
      </c>
      <c r="I646" t="s">
        <v>208</v>
      </c>
      <c r="J646" s="7" t="s">
        <v>208</v>
      </c>
      <c r="K646" s="7" t="s">
        <v>208</v>
      </c>
      <c r="L646" s="7" t="s">
        <v>208</v>
      </c>
      <c r="M646" t="s">
        <v>208</v>
      </c>
      <c r="N646" t="s">
        <v>208</v>
      </c>
      <c r="R646" s="16" t="s">
        <v>1289</v>
      </c>
      <c r="S646" t="s">
        <v>1290</v>
      </c>
      <c r="T646" t="s">
        <v>1291</v>
      </c>
      <c r="U646" s="33">
        <v>4210000</v>
      </c>
      <c r="V646" s="34">
        <v>0</v>
      </c>
      <c r="W646" s="35">
        <v>4.7E-2</v>
      </c>
      <c r="X646" s="35">
        <v>4.7E-2</v>
      </c>
      <c r="Y646" s="35">
        <v>4.7E-2</v>
      </c>
      <c r="Z646" s="35">
        <v>4.7E-2</v>
      </c>
      <c r="AA646" s="35">
        <v>4.7E-2</v>
      </c>
      <c r="AB646" s="36">
        <v>4.7E-2</v>
      </c>
      <c r="AC646" s="36">
        <v>4.7E-2</v>
      </c>
      <c r="AD646" s="36">
        <v>4.7E-2</v>
      </c>
      <c r="AE646" s="35">
        <v>4.7E-2</v>
      </c>
    </row>
    <row r="647" spans="1:31" x14ac:dyDescent="0.25">
      <c r="A647" t="s">
        <v>1260</v>
      </c>
      <c r="B647" t="s">
        <v>1253</v>
      </c>
      <c r="C647" t="s">
        <v>531</v>
      </c>
      <c r="D647" s="33">
        <v>2022610</v>
      </c>
      <c r="E647" t="s">
        <v>288</v>
      </c>
      <c r="F647" s="35">
        <v>1.7000000000000001E-2</v>
      </c>
      <c r="G647" t="s">
        <v>208</v>
      </c>
      <c r="H647" t="s">
        <v>208</v>
      </c>
      <c r="I647" t="s">
        <v>208</v>
      </c>
      <c r="J647" s="7" t="s">
        <v>208</v>
      </c>
      <c r="K647" s="7" t="s">
        <v>208</v>
      </c>
      <c r="L647" s="7" t="s">
        <v>208</v>
      </c>
      <c r="M647" t="s">
        <v>208</v>
      </c>
      <c r="N647" t="s">
        <v>208</v>
      </c>
      <c r="R647" t="s">
        <v>1337</v>
      </c>
      <c r="S647" t="s">
        <v>1293</v>
      </c>
      <c r="T647" t="s">
        <v>1338</v>
      </c>
      <c r="U647" s="33">
        <v>920000</v>
      </c>
      <c r="V647" s="34">
        <v>0</v>
      </c>
      <c r="W647" s="35">
        <v>5.1999999999999998E-2</v>
      </c>
      <c r="X647" s="35">
        <v>5.1999999999999998E-2</v>
      </c>
      <c r="Y647" s="35">
        <v>5.1999999999999998E-2</v>
      </c>
      <c r="Z647" s="35">
        <v>5.1999999999999998E-2</v>
      </c>
      <c r="AA647" s="36">
        <v>5.1999999999999998E-2</v>
      </c>
      <c r="AB647" s="36">
        <v>0.05</v>
      </c>
      <c r="AC647" s="7" t="s">
        <v>208</v>
      </c>
      <c r="AD647" s="35">
        <v>0.05</v>
      </c>
      <c r="AE647" s="35">
        <v>0.05</v>
      </c>
    </row>
    <row r="648" spans="1:31" x14ac:dyDescent="0.25">
      <c r="A648" t="s">
        <v>1261</v>
      </c>
      <c r="B648" t="s">
        <v>1253</v>
      </c>
      <c r="C648" t="s">
        <v>1262</v>
      </c>
      <c r="D648" s="33">
        <v>767806</v>
      </c>
      <c r="E648" s="35">
        <v>6.0000000000000001E-3</v>
      </c>
      <c r="F648" s="35">
        <v>1.7000000000000001E-2</v>
      </c>
      <c r="G648" s="35">
        <v>1.0999999999999999E-2</v>
      </c>
      <c r="H648" t="s">
        <v>208</v>
      </c>
      <c r="I648" t="s">
        <v>208</v>
      </c>
      <c r="J648" s="7" t="s">
        <v>208</v>
      </c>
      <c r="K648" s="7" t="s">
        <v>208</v>
      </c>
      <c r="L648" s="7" t="s">
        <v>208</v>
      </c>
      <c r="M648" t="s">
        <v>208</v>
      </c>
      <c r="N648" t="s">
        <v>208</v>
      </c>
      <c r="R648" t="s">
        <v>496</v>
      </c>
      <c r="S648" t="s">
        <v>488</v>
      </c>
      <c r="T648" t="s">
        <v>497</v>
      </c>
      <c r="U648" s="33">
        <v>30130</v>
      </c>
      <c r="V648" s="34">
        <v>0</v>
      </c>
      <c r="W648" s="35">
        <v>1.2E-2</v>
      </c>
      <c r="X648" s="35">
        <v>1.2E-2</v>
      </c>
      <c r="Y648" s="35">
        <v>1.2E-2</v>
      </c>
      <c r="Z648" s="35">
        <v>1.2E-2</v>
      </c>
      <c r="AA648" s="36">
        <v>1.2999999999999999E-2</v>
      </c>
      <c r="AB648" s="36">
        <v>1.2E-2</v>
      </c>
      <c r="AC648" s="36">
        <v>1.2E-2</v>
      </c>
      <c r="AD648" s="35">
        <v>1.2E-2</v>
      </c>
      <c r="AE648" s="35">
        <v>1.2E-2</v>
      </c>
    </row>
    <row r="649" spans="1:31" x14ac:dyDescent="0.25">
      <c r="A649" t="s">
        <v>1263</v>
      </c>
      <c r="B649" t="s">
        <v>1264</v>
      </c>
      <c r="C649" t="s">
        <v>1013</v>
      </c>
      <c r="D649" s="33">
        <v>188712</v>
      </c>
      <c r="E649" t="s">
        <v>288</v>
      </c>
      <c r="F649" s="35">
        <v>1.6E-2</v>
      </c>
      <c r="G649" t="s">
        <v>208</v>
      </c>
      <c r="H649" t="s">
        <v>208</v>
      </c>
      <c r="I649" t="s">
        <v>208</v>
      </c>
      <c r="J649" s="7" t="s">
        <v>208</v>
      </c>
      <c r="K649" s="7" t="s">
        <v>208</v>
      </c>
      <c r="L649" s="7" t="s">
        <v>208</v>
      </c>
      <c r="M649" t="s">
        <v>208</v>
      </c>
      <c r="N649" t="s">
        <v>208</v>
      </c>
      <c r="R649" t="s">
        <v>496</v>
      </c>
      <c r="S649" t="s">
        <v>488</v>
      </c>
      <c r="T649" t="s">
        <v>497</v>
      </c>
      <c r="U649" s="33">
        <v>30130</v>
      </c>
      <c r="V649" s="34">
        <v>0</v>
      </c>
      <c r="W649" s="35">
        <v>1.2E-2</v>
      </c>
      <c r="X649" s="35">
        <v>1.2E-2</v>
      </c>
      <c r="Y649" s="35">
        <v>1.2E-2</v>
      </c>
      <c r="Z649" s="35">
        <v>1.2E-2</v>
      </c>
      <c r="AA649" s="36">
        <v>1.2999999999999999E-2</v>
      </c>
      <c r="AB649" s="36">
        <v>1.2E-2</v>
      </c>
      <c r="AC649" s="36">
        <v>1.2E-2</v>
      </c>
      <c r="AD649" s="35">
        <v>1.2E-2</v>
      </c>
      <c r="AE649" s="35">
        <v>1.2E-2</v>
      </c>
    </row>
    <row r="650" spans="1:31" x14ac:dyDescent="0.25">
      <c r="A650" t="s">
        <v>1265</v>
      </c>
      <c r="B650" t="s">
        <v>1253</v>
      </c>
      <c r="C650" t="s">
        <v>1041</v>
      </c>
      <c r="D650" s="33">
        <v>146405</v>
      </c>
      <c r="E650" s="35">
        <v>0</v>
      </c>
      <c r="F650" s="35">
        <v>1.2E-2</v>
      </c>
      <c r="G650" s="35">
        <v>1.2E-2</v>
      </c>
      <c r="H650" t="s">
        <v>208</v>
      </c>
      <c r="I650" t="s">
        <v>208</v>
      </c>
      <c r="J650" s="7" t="s">
        <v>208</v>
      </c>
      <c r="K650" s="7" t="s">
        <v>208</v>
      </c>
      <c r="L650" s="7" t="s">
        <v>208</v>
      </c>
      <c r="M650" t="s">
        <v>208</v>
      </c>
      <c r="N650" t="s">
        <v>208</v>
      </c>
      <c r="R650" t="s">
        <v>301</v>
      </c>
      <c r="S650" t="s">
        <v>302</v>
      </c>
      <c r="T650" t="s">
        <v>303</v>
      </c>
      <c r="U650" s="33">
        <v>2950687</v>
      </c>
      <c r="V650" s="35">
        <v>-1E-3</v>
      </c>
      <c r="W650" s="35">
        <v>0.01</v>
      </c>
      <c r="X650" s="35">
        <v>1.0999999999999999E-2</v>
      </c>
      <c r="Y650" t="s">
        <v>208</v>
      </c>
      <c r="Z650" t="s">
        <v>208</v>
      </c>
      <c r="AA650" s="7" t="s">
        <v>208</v>
      </c>
      <c r="AB650" s="7" t="s">
        <v>208</v>
      </c>
      <c r="AC650" s="7" t="s">
        <v>208</v>
      </c>
      <c r="AD650" t="s">
        <v>208</v>
      </c>
      <c r="AE650" t="s">
        <v>208</v>
      </c>
    </row>
    <row r="651" spans="1:31" x14ac:dyDescent="0.25">
      <c r="A651" t="s">
        <v>935</v>
      </c>
      <c r="B651" t="s">
        <v>1253</v>
      </c>
      <c r="C651" t="s">
        <v>208</v>
      </c>
      <c r="D651" t="s">
        <v>208</v>
      </c>
      <c r="E651" t="s">
        <v>208</v>
      </c>
      <c r="F651" t="s">
        <v>208</v>
      </c>
      <c r="G651" t="s">
        <v>208</v>
      </c>
      <c r="H651" t="s">
        <v>208</v>
      </c>
      <c r="I651" t="s">
        <v>208</v>
      </c>
      <c r="J651" s="7" t="s">
        <v>208</v>
      </c>
      <c r="K651" s="7" t="s">
        <v>208</v>
      </c>
      <c r="L651" s="7" t="s">
        <v>208</v>
      </c>
      <c r="M651" t="s">
        <v>208</v>
      </c>
      <c r="N651" s="35">
        <v>1.2999999999999999E-2</v>
      </c>
      <c r="R651" t="s">
        <v>263</v>
      </c>
      <c r="S651" t="s">
        <v>264</v>
      </c>
      <c r="T651" t="s">
        <v>265</v>
      </c>
      <c r="U651" s="33">
        <v>42750000</v>
      </c>
      <c r="V651" s="34">
        <v>0</v>
      </c>
      <c r="W651" s="35">
        <v>1.2999999999999999E-2</v>
      </c>
      <c r="X651" s="35">
        <v>1.2999999999999999E-2</v>
      </c>
      <c r="Y651" s="35">
        <v>1.2999999999999999E-2</v>
      </c>
      <c r="Z651" t="s">
        <v>208</v>
      </c>
      <c r="AA651" s="7" t="s">
        <v>208</v>
      </c>
      <c r="AB651" s="7" t="s">
        <v>208</v>
      </c>
      <c r="AC651" s="7" t="s">
        <v>208</v>
      </c>
      <c r="AD651" t="s">
        <v>208</v>
      </c>
      <c r="AE651" t="s">
        <v>208</v>
      </c>
    </row>
    <row r="652" spans="1:31" x14ac:dyDescent="0.25">
      <c r="A652" t="s">
        <v>469</v>
      </c>
      <c r="B652" t="s">
        <v>1253</v>
      </c>
      <c r="C652" t="s">
        <v>208</v>
      </c>
      <c r="D652" t="s">
        <v>208</v>
      </c>
      <c r="E652" t="s">
        <v>208</v>
      </c>
      <c r="F652" t="s">
        <v>208</v>
      </c>
      <c r="G652" t="s">
        <v>208</v>
      </c>
      <c r="H652" t="s">
        <v>208</v>
      </c>
      <c r="I652" t="s">
        <v>208</v>
      </c>
      <c r="J652" s="7" t="s">
        <v>208</v>
      </c>
      <c r="K652" s="7" t="s">
        <v>208</v>
      </c>
      <c r="L652" s="7" t="s">
        <v>208</v>
      </c>
      <c r="M652" s="35">
        <v>1.0999999999999999E-2</v>
      </c>
      <c r="N652" s="35">
        <v>1.4E-2</v>
      </c>
      <c r="R652" t="s">
        <v>724</v>
      </c>
      <c r="S652" t="s">
        <v>725</v>
      </c>
      <c r="T652" t="s">
        <v>726</v>
      </c>
      <c r="U652" s="33">
        <v>825000</v>
      </c>
      <c r="V652" s="35">
        <v>2E-3</v>
      </c>
      <c r="W652" s="35">
        <v>9.0999999999999998E-2</v>
      </c>
      <c r="X652" s="35">
        <v>8.8999999999999996E-2</v>
      </c>
      <c r="Y652" s="35">
        <v>8.8999999999999996E-2</v>
      </c>
      <c r="Z652" s="35">
        <v>8.8999999999999996E-2</v>
      </c>
      <c r="AA652" s="36">
        <v>8.8999999999999996E-2</v>
      </c>
      <c r="AB652" s="36">
        <v>8.8999999999999996E-2</v>
      </c>
      <c r="AC652" s="36">
        <v>8.8999999999999996E-2</v>
      </c>
      <c r="AD652" s="35">
        <v>8.8999999999999996E-2</v>
      </c>
      <c r="AE652" s="35">
        <v>8.8999999999999996E-2</v>
      </c>
    </row>
    <row r="653" spans="1:31" x14ac:dyDescent="0.25">
      <c r="A653" t="s">
        <v>1266</v>
      </c>
      <c r="B653" t="s">
        <v>1264</v>
      </c>
      <c r="C653" t="s">
        <v>208</v>
      </c>
      <c r="D653" t="s">
        <v>208</v>
      </c>
      <c r="E653" t="s">
        <v>208</v>
      </c>
      <c r="F653" t="s">
        <v>208</v>
      </c>
      <c r="G653" t="s">
        <v>208</v>
      </c>
      <c r="H653" t="s">
        <v>208</v>
      </c>
      <c r="I653" t="s">
        <v>208</v>
      </c>
      <c r="J653" s="7" t="s">
        <v>208</v>
      </c>
      <c r="K653" s="7" t="s">
        <v>208</v>
      </c>
      <c r="L653" s="7" t="s">
        <v>208</v>
      </c>
      <c r="M653" t="s">
        <v>208</v>
      </c>
      <c r="N653" s="35">
        <v>1.0999999999999999E-2</v>
      </c>
      <c r="R653" t="s">
        <v>446</v>
      </c>
      <c r="S653" t="s">
        <v>447</v>
      </c>
      <c r="T653" t="s">
        <v>448</v>
      </c>
      <c r="U653" s="33">
        <v>594842</v>
      </c>
      <c r="V653" s="35">
        <v>1E-3</v>
      </c>
      <c r="W653" s="35">
        <v>2.4E-2</v>
      </c>
      <c r="X653" s="35">
        <v>2.4E-2</v>
      </c>
      <c r="Y653" t="s">
        <v>208</v>
      </c>
      <c r="Z653" t="s">
        <v>208</v>
      </c>
      <c r="AA653" s="7" t="s">
        <v>208</v>
      </c>
      <c r="AB653" s="7" t="s">
        <v>208</v>
      </c>
      <c r="AC653" s="7" t="s">
        <v>208</v>
      </c>
      <c r="AD653" t="s">
        <v>208</v>
      </c>
      <c r="AE653" t="s">
        <v>208</v>
      </c>
    </row>
    <row r="654" spans="1:31" x14ac:dyDescent="0.25">
      <c r="A654" t="s">
        <v>1267</v>
      </c>
      <c r="B654" t="s">
        <v>1253</v>
      </c>
      <c r="C654" t="s">
        <v>208</v>
      </c>
      <c r="D654" t="s">
        <v>208</v>
      </c>
      <c r="E654" t="s">
        <v>208</v>
      </c>
      <c r="F654" t="s">
        <v>208</v>
      </c>
      <c r="G654" t="s">
        <v>208</v>
      </c>
      <c r="H654" t="s">
        <v>208</v>
      </c>
      <c r="I654" t="s">
        <v>208</v>
      </c>
      <c r="J654" s="7" t="s">
        <v>208</v>
      </c>
      <c r="K654" s="36">
        <v>1.0999999999999999E-2</v>
      </c>
      <c r="L654" s="7" t="s">
        <v>208</v>
      </c>
      <c r="M654" s="35">
        <v>1.2999999999999999E-2</v>
      </c>
      <c r="N654" s="35">
        <v>1.4999999999999999E-2</v>
      </c>
      <c r="R654" s="16" t="s">
        <v>830</v>
      </c>
      <c r="S654" t="s">
        <v>831</v>
      </c>
      <c r="T654" t="s">
        <v>832</v>
      </c>
      <c r="U654" s="33">
        <v>5000000</v>
      </c>
      <c r="V654" s="35">
        <v>1.2E-2</v>
      </c>
      <c r="W654" s="35">
        <v>5.3999999999999999E-2</v>
      </c>
      <c r="X654" s="35">
        <v>4.2000000000000003E-2</v>
      </c>
      <c r="Y654" s="35">
        <v>4.2000000000000003E-2</v>
      </c>
      <c r="Z654" s="35">
        <v>1.4999999999999999E-2</v>
      </c>
      <c r="AA654" t="s">
        <v>208</v>
      </c>
      <c r="AB654" s="7" t="s">
        <v>208</v>
      </c>
      <c r="AC654" s="7" t="s">
        <v>208</v>
      </c>
      <c r="AD654" s="7" t="s">
        <v>208</v>
      </c>
      <c r="AE654" t="s">
        <v>208</v>
      </c>
    </row>
    <row r="655" spans="1:31" x14ac:dyDescent="0.25">
      <c r="A655" t="s">
        <v>1268</v>
      </c>
      <c r="B655" t="s">
        <v>1253</v>
      </c>
      <c r="C655" t="s">
        <v>208</v>
      </c>
      <c r="D655" t="s">
        <v>208</v>
      </c>
      <c r="E655" t="s">
        <v>208</v>
      </c>
      <c r="F655" t="s">
        <v>208</v>
      </c>
      <c r="G655" t="s">
        <v>208</v>
      </c>
      <c r="H655" t="s">
        <v>208</v>
      </c>
      <c r="I655" t="s">
        <v>208</v>
      </c>
      <c r="J655" s="7" t="s">
        <v>208</v>
      </c>
      <c r="K655" s="7" t="s">
        <v>208</v>
      </c>
      <c r="L655" s="7" t="s">
        <v>208</v>
      </c>
      <c r="M655" t="s">
        <v>208</v>
      </c>
      <c r="N655" s="35">
        <v>0.01</v>
      </c>
      <c r="R655" t="s">
        <v>916</v>
      </c>
      <c r="S655" t="s">
        <v>914</v>
      </c>
      <c r="T655" t="s">
        <v>917</v>
      </c>
      <c r="U655" s="33">
        <v>6072838</v>
      </c>
      <c r="V655" s="35">
        <v>2.3E-2</v>
      </c>
      <c r="W655" s="35">
        <v>4.8000000000000001E-2</v>
      </c>
      <c r="X655" s="35">
        <v>2.5000000000000001E-2</v>
      </c>
      <c r="Y655" s="35">
        <v>1.6E-2</v>
      </c>
      <c r="Z655" s="35">
        <v>2.7E-2</v>
      </c>
      <c r="AA655" s="36">
        <v>2.5999999999999999E-2</v>
      </c>
      <c r="AB655" s="7" t="s">
        <v>208</v>
      </c>
      <c r="AC655" s="7" t="s">
        <v>208</v>
      </c>
      <c r="AD655" t="s">
        <v>208</v>
      </c>
      <c r="AE655" t="s">
        <v>208</v>
      </c>
    </row>
    <row r="656" spans="1:31" x14ac:dyDescent="0.25">
      <c r="A656" t="s">
        <v>1269</v>
      </c>
      <c r="B656" t="s">
        <v>1253</v>
      </c>
      <c r="C656" t="s">
        <v>208</v>
      </c>
      <c r="D656" t="s">
        <v>208</v>
      </c>
      <c r="E656" t="s">
        <v>208</v>
      </c>
      <c r="F656" t="s">
        <v>208</v>
      </c>
      <c r="G656" t="s">
        <v>208</v>
      </c>
      <c r="H656" t="s">
        <v>208</v>
      </c>
      <c r="I656" t="s">
        <v>208</v>
      </c>
      <c r="J656" s="7" t="s">
        <v>208</v>
      </c>
      <c r="K656" s="7" t="s">
        <v>208</v>
      </c>
      <c r="L656" s="7" t="s">
        <v>208</v>
      </c>
      <c r="M656" t="s">
        <v>208</v>
      </c>
      <c r="N656" s="35">
        <v>1.0999999999999999E-2</v>
      </c>
      <c r="R656" t="s">
        <v>941</v>
      </c>
      <c r="S656" t="s">
        <v>914</v>
      </c>
      <c r="T656" t="s">
        <v>208</v>
      </c>
      <c r="U656" t="s">
        <v>208</v>
      </c>
      <c r="V656" t="s">
        <v>208</v>
      </c>
      <c r="W656" t="s">
        <v>208</v>
      </c>
      <c r="X656" t="s">
        <v>208</v>
      </c>
      <c r="Y656" t="s">
        <v>208</v>
      </c>
      <c r="Z656" s="35">
        <v>1.4E-2</v>
      </c>
      <c r="AA656" s="36">
        <v>1.2999999999999999E-2</v>
      </c>
      <c r="AB656" s="7" t="s">
        <v>208</v>
      </c>
      <c r="AC656" s="36">
        <v>1.0999999999999999E-2</v>
      </c>
      <c r="AD656" t="s">
        <v>208</v>
      </c>
      <c r="AE656" t="s">
        <v>208</v>
      </c>
    </row>
    <row r="657" spans="1:31" x14ac:dyDescent="0.25">
      <c r="A657" t="s">
        <v>1270</v>
      </c>
      <c r="B657" t="s">
        <v>1253</v>
      </c>
      <c r="C657" t="s">
        <v>208</v>
      </c>
      <c r="D657" t="s">
        <v>208</v>
      </c>
      <c r="E657" t="s">
        <v>208</v>
      </c>
      <c r="F657" t="s">
        <v>208</v>
      </c>
      <c r="G657" t="s">
        <v>208</v>
      </c>
      <c r="H657" t="s">
        <v>208</v>
      </c>
      <c r="I657" t="s">
        <v>208</v>
      </c>
      <c r="J657" s="7" t="s">
        <v>208</v>
      </c>
      <c r="K657" s="7" t="s">
        <v>208</v>
      </c>
      <c r="L657" s="7" t="s">
        <v>208</v>
      </c>
      <c r="M657" s="35">
        <v>1.0999999999999999E-2</v>
      </c>
      <c r="N657" s="35">
        <v>1.2999999999999999E-2</v>
      </c>
      <c r="R657" t="s">
        <v>1060</v>
      </c>
      <c r="S657" t="s">
        <v>1061</v>
      </c>
      <c r="T657" t="s">
        <v>761</v>
      </c>
      <c r="U657" s="33">
        <v>444400</v>
      </c>
      <c r="V657" s="34">
        <v>0</v>
      </c>
      <c r="W657" s="35">
        <v>1.4999999999999999E-2</v>
      </c>
      <c r="X657" s="35">
        <v>1.4999999999999999E-2</v>
      </c>
      <c r="Y657" s="35">
        <v>1.7000000000000001E-2</v>
      </c>
      <c r="Z657" s="35">
        <v>1.7000000000000001E-2</v>
      </c>
      <c r="AA657" s="36">
        <v>1.7000000000000001E-2</v>
      </c>
      <c r="AB657" s="36">
        <v>1.7000000000000001E-2</v>
      </c>
      <c r="AC657" s="7" t="s">
        <v>208</v>
      </c>
      <c r="AD657" t="s">
        <v>208</v>
      </c>
      <c r="AE657" t="s">
        <v>208</v>
      </c>
    </row>
    <row r="658" spans="1:31" x14ac:dyDescent="0.25">
      <c r="A658" t="s">
        <v>635</v>
      </c>
      <c r="B658" t="s">
        <v>1253</v>
      </c>
      <c r="C658" t="s">
        <v>208</v>
      </c>
      <c r="D658" t="s">
        <v>208</v>
      </c>
      <c r="E658" t="s">
        <v>255</v>
      </c>
      <c r="F658" t="s">
        <v>208</v>
      </c>
      <c r="G658" s="35">
        <v>0.01</v>
      </c>
      <c r="H658" s="35">
        <v>1.4E-2</v>
      </c>
      <c r="I658" s="35">
        <v>1.4999999999999999E-2</v>
      </c>
      <c r="J658" s="36">
        <v>1.7000000000000001E-2</v>
      </c>
      <c r="K658" s="36">
        <v>1.7999999999999999E-2</v>
      </c>
      <c r="L658" s="36">
        <v>1.9E-2</v>
      </c>
      <c r="M658" s="35">
        <v>0.02</v>
      </c>
      <c r="N658" s="35">
        <v>2.1000000000000001E-2</v>
      </c>
      <c r="R658" t="s">
        <v>1326</v>
      </c>
      <c r="S658" t="s">
        <v>1327</v>
      </c>
      <c r="T658" t="s">
        <v>1328</v>
      </c>
      <c r="U658" s="33">
        <v>121200</v>
      </c>
      <c r="V658" s="34">
        <v>0</v>
      </c>
      <c r="W658" s="35">
        <v>1.4E-2</v>
      </c>
      <c r="X658" s="35">
        <v>1.4E-2</v>
      </c>
      <c r="Y658" s="35">
        <v>1.4E-2</v>
      </c>
      <c r="Z658" s="35">
        <v>1.4E-2</v>
      </c>
      <c r="AA658" s="36">
        <v>1.4E-2</v>
      </c>
      <c r="AB658" s="36">
        <v>1.4E-2</v>
      </c>
      <c r="AC658" s="36">
        <v>1.4E-2</v>
      </c>
      <c r="AD658" s="35">
        <v>1.4E-2</v>
      </c>
      <c r="AE658" s="35">
        <v>1.4E-2</v>
      </c>
    </row>
    <row r="659" spans="1:31" x14ac:dyDescent="0.25">
      <c r="A659" t="s">
        <v>1271</v>
      </c>
      <c r="B659" t="s">
        <v>1264</v>
      </c>
      <c r="C659" t="s">
        <v>208</v>
      </c>
      <c r="D659" t="s">
        <v>208</v>
      </c>
      <c r="E659" t="s">
        <v>208</v>
      </c>
      <c r="F659" t="s">
        <v>208</v>
      </c>
      <c r="G659" t="s">
        <v>208</v>
      </c>
      <c r="H659" t="s">
        <v>208</v>
      </c>
      <c r="I659" t="s">
        <v>208</v>
      </c>
      <c r="J659" s="7" t="s">
        <v>208</v>
      </c>
      <c r="K659" s="36">
        <v>1.0999999999999999E-2</v>
      </c>
      <c r="L659" s="36">
        <v>1.2E-2</v>
      </c>
      <c r="M659" s="35">
        <v>1.4999999999999999E-2</v>
      </c>
      <c r="N659" s="35">
        <v>1.7999999999999999E-2</v>
      </c>
      <c r="R659" t="s">
        <v>779</v>
      </c>
      <c r="S659" t="s">
        <v>725</v>
      </c>
      <c r="T659" t="s">
        <v>208</v>
      </c>
      <c r="U659" t="s">
        <v>208</v>
      </c>
      <c r="V659" t="s">
        <v>208</v>
      </c>
      <c r="W659" t="s">
        <v>208</v>
      </c>
      <c r="X659" t="s">
        <v>208</v>
      </c>
      <c r="Y659" t="s">
        <v>208</v>
      </c>
      <c r="Z659" t="s">
        <v>208</v>
      </c>
      <c r="AA659" s="7" t="s">
        <v>208</v>
      </c>
      <c r="AB659" s="36">
        <v>1.7000000000000001E-2</v>
      </c>
      <c r="AC659" s="36">
        <v>1.7000000000000001E-2</v>
      </c>
      <c r="AD659" s="35">
        <v>1.7000000000000001E-2</v>
      </c>
      <c r="AE659" t="s">
        <v>208</v>
      </c>
    </row>
    <row r="660" spans="1:31" x14ac:dyDescent="0.25">
      <c r="A660" t="s">
        <v>848</v>
      </c>
      <c r="B660" t="s">
        <v>1253</v>
      </c>
      <c r="C660" t="s">
        <v>208</v>
      </c>
      <c r="D660" t="s">
        <v>208</v>
      </c>
      <c r="E660" t="s">
        <v>208</v>
      </c>
      <c r="F660" t="s">
        <v>208</v>
      </c>
      <c r="G660" t="s">
        <v>208</v>
      </c>
      <c r="H660" s="35">
        <v>1.0999999999999999E-2</v>
      </c>
      <c r="I660" t="s">
        <v>208</v>
      </c>
      <c r="J660" s="7" t="s">
        <v>208</v>
      </c>
      <c r="K660" s="7" t="s">
        <v>208</v>
      </c>
      <c r="L660" s="7" t="s">
        <v>208</v>
      </c>
      <c r="M660" t="s">
        <v>208</v>
      </c>
      <c r="N660" t="s">
        <v>208</v>
      </c>
      <c r="R660" t="s">
        <v>429</v>
      </c>
      <c r="S660" t="s">
        <v>430</v>
      </c>
      <c r="T660" t="s">
        <v>431</v>
      </c>
      <c r="U660" s="33">
        <v>574900</v>
      </c>
      <c r="V660" s="35">
        <v>3.0000000000000001E-3</v>
      </c>
      <c r="W660" s="35">
        <v>5.8999999999999997E-2</v>
      </c>
      <c r="X660" s="35">
        <v>5.6000000000000001E-2</v>
      </c>
      <c r="Y660" s="35">
        <v>5.5E-2</v>
      </c>
      <c r="Z660" s="35">
        <v>4.9000000000000002E-2</v>
      </c>
      <c r="AA660" s="36">
        <v>4.8000000000000001E-2</v>
      </c>
      <c r="AB660" s="36">
        <v>3.2000000000000001E-2</v>
      </c>
      <c r="AC660" s="36">
        <v>0.02</v>
      </c>
      <c r="AD660" t="s">
        <v>208</v>
      </c>
      <c r="AE660" t="s">
        <v>208</v>
      </c>
    </row>
    <row r="661" spans="1:31" s="2" customFormat="1" x14ac:dyDescent="0.25">
      <c r="J661" s="38"/>
      <c r="K661" s="38"/>
      <c r="L661" s="38"/>
      <c r="R661" t="s">
        <v>709</v>
      </c>
      <c r="S661" t="s">
        <v>710</v>
      </c>
      <c r="T661" t="s">
        <v>208</v>
      </c>
      <c r="U661" t="s">
        <v>208</v>
      </c>
      <c r="V661" t="s">
        <v>208</v>
      </c>
      <c r="W661" t="s">
        <v>208</v>
      </c>
      <c r="X661" t="s">
        <v>208</v>
      </c>
      <c r="Y661" s="35">
        <v>7.1999999999999995E-2</v>
      </c>
      <c r="Z661" s="35">
        <v>7.1999999999999995E-2</v>
      </c>
      <c r="AA661" s="36">
        <v>7.1999999999999995E-2</v>
      </c>
      <c r="AB661" s="36">
        <v>7.1999999999999995E-2</v>
      </c>
      <c r="AC661" s="36">
        <v>7.1999999999999995E-2</v>
      </c>
      <c r="AD661" s="35">
        <v>7.1999999999999995E-2</v>
      </c>
      <c r="AE661" s="35">
        <v>7.1999999999999995E-2</v>
      </c>
    </row>
    <row r="662" spans="1:31" x14ac:dyDescent="0.25">
      <c r="A662" s="16" t="s">
        <v>567</v>
      </c>
      <c r="B662" t="s">
        <v>1272</v>
      </c>
      <c r="C662" t="s">
        <v>1273</v>
      </c>
      <c r="D662" s="33">
        <v>1618366</v>
      </c>
      <c r="E662" s="35">
        <v>1E-3</v>
      </c>
      <c r="F662" s="35">
        <v>6.2E-2</v>
      </c>
      <c r="G662" s="35">
        <v>6.0999999999999999E-2</v>
      </c>
      <c r="H662" s="35">
        <v>0.06</v>
      </c>
      <c r="I662" s="35">
        <v>5.3999999999999999E-2</v>
      </c>
      <c r="J662" s="35">
        <v>5.3999999999999999E-2</v>
      </c>
      <c r="K662" s="36">
        <v>0.05</v>
      </c>
      <c r="L662" s="36">
        <v>4.9000000000000002E-2</v>
      </c>
      <c r="M662" s="36">
        <v>0.04</v>
      </c>
      <c r="N662" s="35">
        <v>3.9E-2</v>
      </c>
      <c r="R662" t="s">
        <v>709</v>
      </c>
      <c r="S662" t="s">
        <v>990</v>
      </c>
      <c r="T662" t="s">
        <v>208</v>
      </c>
      <c r="U662" t="s">
        <v>208</v>
      </c>
      <c r="V662" t="s">
        <v>208</v>
      </c>
      <c r="W662" t="s">
        <v>208</v>
      </c>
      <c r="X662" t="s">
        <v>208</v>
      </c>
      <c r="Y662" s="35">
        <v>4.1000000000000002E-2</v>
      </c>
      <c r="Z662" s="35">
        <v>4.1000000000000002E-2</v>
      </c>
      <c r="AA662" s="36">
        <v>4.1000000000000002E-2</v>
      </c>
      <c r="AB662" s="36">
        <v>4.1000000000000002E-2</v>
      </c>
      <c r="AC662" s="36">
        <v>4.1000000000000002E-2</v>
      </c>
      <c r="AD662" s="35">
        <v>4.1000000000000002E-2</v>
      </c>
      <c r="AE662" s="35">
        <v>4.1000000000000002E-2</v>
      </c>
    </row>
    <row r="663" spans="1:31" x14ac:dyDescent="0.25">
      <c r="A663" t="s">
        <v>1274</v>
      </c>
      <c r="B663" t="s">
        <v>1275</v>
      </c>
      <c r="C663" t="s">
        <v>433</v>
      </c>
      <c r="D663" s="33">
        <v>2113604</v>
      </c>
      <c r="E663" s="35">
        <v>0</v>
      </c>
      <c r="F663" s="35">
        <v>9.8000000000000004E-2</v>
      </c>
      <c r="G663" s="35">
        <v>9.7000000000000003E-2</v>
      </c>
      <c r="H663" s="35">
        <v>8.4000000000000005E-2</v>
      </c>
      <c r="I663" s="35">
        <v>7.1999999999999995E-2</v>
      </c>
      <c r="J663" s="36">
        <v>7.1999999999999995E-2</v>
      </c>
      <c r="K663" s="36">
        <v>7.0999999999999994E-2</v>
      </c>
      <c r="L663" s="36">
        <v>7.1999999999999995E-2</v>
      </c>
      <c r="M663" s="35">
        <v>7.0000000000000007E-2</v>
      </c>
      <c r="N663" s="35">
        <v>6.7000000000000004E-2</v>
      </c>
      <c r="R663" t="s">
        <v>351</v>
      </c>
      <c r="S663" t="s">
        <v>264</v>
      </c>
      <c r="T663" t="s">
        <v>352</v>
      </c>
      <c r="U663" s="33">
        <v>2813274</v>
      </c>
      <c r="V663" s="34">
        <v>0</v>
      </c>
      <c r="W663" s="35">
        <v>0.127</v>
      </c>
      <c r="X663" s="35">
        <v>0.127</v>
      </c>
      <c r="Y663" s="35">
        <v>0.127</v>
      </c>
      <c r="Z663" s="35">
        <v>0.127</v>
      </c>
      <c r="AA663" s="36">
        <v>0.127</v>
      </c>
      <c r="AB663" s="36">
        <v>0.127</v>
      </c>
      <c r="AC663" s="36">
        <v>0.127</v>
      </c>
      <c r="AD663" s="35">
        <v>0.127</v>
      </c>
      <c r="AE663" s="35">
        <v>0.127</v>
      </c>
    </row>
    <row r="664" spans="1:31" x14ac:dyDescent="0.25">
      <c r="A664" t="s">
        <v>1276</v>
      </c>
      <c r="B664" t="s">
        <v>1277</v>
      </c>
      <c r="C664" t="s">
        <v>241</v>
      </c>
      <c r="D664" s="33">
        <v>117517</v>
      </c>
      <c r="E664" t="s">
        <v>288</v>
      </c>
      <c r="F664" s="35">
        <v>1.6E-2</v>
      </c>
      <c r="G664" t="s">
        <v>208</v>
      </c>
      <c r="H664" s="35">
        <v>1.6E-2</v>
      </c>
      <c r="I664" s="35">
        <v>1.6E-2</v>
      </c>
      <c r="J664" s="7" t="s">
        <v>208</v>
      </c>
      <c r="K664" s="7" t="s">
        <v>208</v>
      </c>
      <c r="L664" s="36">
        <v>1.6E-2</v>
      </c>
      <c r="M664" s="35">
        <v>1.9E-2</v>
      </c>
      <c r="N664" s="35">
        <v>1.7999999999999999E-2</v>
      </c>
      <c r="R664" t="s">
        <v>540</v>
      </c>
      <c r="S664" t="s">
        <v>478</v>
      </c>
      <c r="T664" t="s">
        <v>460</v>
      </c>
      <c r="U664" s="33">
        <v>57200</v>
      </c>
      <c r="V664" t="s">
        <v>288</v>
      </c>
      <c r="W664" s="35">
        <v>1.6E-2</v>
      </c>
      <c r="X664" t="s">
        <v>208</v>
      </c>
      <c r="Y664" t="s">
        <v>208</v>
      </c>
      <c r="Z664" t="s">
        <v>208</v>
      </c>
      <c r="AA664" s="7" t="s">
        <v>208</v>
      </c>
      <c r="AB664" s="7" t="s">
        <v>208</v>
      </c>
      <c r="AC664" s="7" t="s">
        <v>208</v>
      </c>
      <c r="AD664" t="s">
        <v>208</v>
      </c>
      <c r="AE664" t="s">
        <v>208</v>
      </c>
    </row>
    <row r="665" spans="1:31" x14ac:dyDescent="0.25">
      <c r="A665" t="s">
        <v>1278</v>
      </c>
      <c r="B665" t="s">
        <v>1279</v>
      </c>
      <c r="C665" t="s">
        <v>1280</v>
      </c>
      <c r="D665" s="33">
        <v>763363</v>
      </c>
      <c r="E665" t="s">
        <v>288</v>
      </c>
      <c r="F665" s="35">
        <v>1.7999999999999999E-2</v>
      </c>
      <c r="G665" t="s">
        <v>208</v>
      </c>
      <c r="H665" t="s">
        <v>208</v>
      </c>
      <c r="I665" t="s">
        <v>208</v>
      </c>
      <c r="J665" s="7" t="s">
        <v>208</v>
      </c>
      <c r="K665" s="7" t="s">
        <v>208</v>
      </c>
      <c r="L665" s="7" t="s">
        <v>208</v>
      </c>
      <c r="M665" t="s">
        <v>208</v>
      </c>
      <c r="N665" t="s">
        <v>208</v>
      </c>
      <c r="R665" t="s">
        <v>540</v>
      </c>
      <c r="S665" t="s">
        <v>1407</v>
      </c>
      <c r="T665" t="s">
        <v>927</v>
      </c>
      <c r="U665" s="33">
        <v>49200</v>
      </c>
      <c r="V665" t="s">
        <v>288</v>
      </c>
      <c r="W665" s="35">
        <v>1.4E-2</v>
      </c>
      <c r="X665" t="s">
        <v>208</v>
      </c>
      <c r="Y665" s="35">
        <v>1.4E-2</v>
      </c>
      <c r="Z665" t="s">
        <v>208</v>
      </c>
      <c r="AA665" s="7" t="s">
        <v>208</v>
      </c>
      <c r="AB665" s="7" t="s">
        <v>208</v>
      </c>
      <c r="AC665" s="7" t="s">
        <v>208</v>
      </c>
      <c r="AD665" t="s">
        <v>208</v>
      </c>
      <c r="AE665" t="s">
        <v>208</v>
      </c>
    </row>
    <row r="666" spans="1:31" x14ac:dyDescent="0.25">
      <c r="A666" t="s">
        <v>1281</v>
      </c>
      <c r="B666" t="s">
        <v>1277</v>
      </c>
      <c r="C666" t="s">
        <v>557</v>
      </c>
      <c r="D666" s="33">
        <v>38450</v>
      </c>
      <c r="E666" t="s">
        <v>208</v>
      </c>
      <c r="F666" t="s">
        <v>208</v>
      </c>
      <c r="G666" t="s">
        <v>208</v>
      </c>
      <c r="H666" t="s">
        <v>208</v>
      </c>
      <c r="I666" t="s">
        <v>208</v>
      </c>
      <c r="J666" s="7" t="s">
        <v>208</v>
      </c>
      <c r="K666" s="7" t="s">
        <v>208</v>
      </c>
      <c r="L666" s="7" t="s">
        <v>208</v>
      </c>
      <c r="M666" t="s">
        <v>208</v>
      </c>
      <c r="N666" s="35">
        <v>1.2E-2</v>
      </c>
      <c r="R666" t="s">
        <v>995</v>
      </c>
      <c r="S666" t="s">
        <v>996</v>
      </c>
      <c r="T666" t="s">
        <v>997</v>
      </c>
      <c r="U666" s="33">
        <v>450000</v>
      </c>
      <c r="V666" s="34">
        <v>0</v>
      </c>
      <c r="W666" s="35">
        <v>4.9000000000000002E-2</v>
      </c>
      <c r="X666" s="35">
        <v>4.9000000000000002E-2</v>
      </c>
      <c r="Y666" s="35">
        <v>4.9000000000000002E-2</v>
      </c>
      <c r="Z666" s="35">
        <v>4.9000000000000002E-2</v>
      </c>
      <c r="AA666" s="36">
        <v>4.9000000000000002E-2</v>
      </c>
      <c r="AB666" s="36">
        <v>4.9000000000000002E-2</v>
      </c>
      <c r="AC666" s="36">
        <v>4.9000000000000002E-2</v>
      </c>
      <c r="AD666" s="35">
        <v>4.9000000000000002E-2</v>
      </c>
      <c r="AE666" s="35">
        <v>4.9000000000000002E-2</v>
      </c>
    </row>
    <row r="667" spans="1:31" x14ac:dyDescent="0.25">
      <c r="A667" t="s">
        <v>1282</v>
      </c>
      <c r="B667" t="s">
        <v>1277</v>
      </c>
      <c r="C667" t="s">
        <v>802</v>
      </c>
      <c r="D667" s="33">
        <v>26782</v>
      </c>
      <c r="E667" s="34">
        <v>0</v>
      </c>
      <c r="F667" s="35">
        <v>3.1E-2</v>
      </c>
      <c r="G667" s="35">
        <v>3.1E-2</v>
      </c>
      <c r="H667" s="35">
        <v>3.1E-2</v>
      </c>
      <c r="I667" s="35">
        <v>3.1E-2</v>
      </c>
      <c r="J667" s="36">
        <v>3.1E-2</v>
      </c>
      <c r="K667" s="36">
        <v>3.1E-2</v>
      </c>
      <c r="L667" s="36">
        <v>3.1E-2</v>
      </c>
      <c r="M667" s="35">
        <v>3.1E-2</v>
      </c>
      <c r="N667" s="35">
        <v>3.1E-2</v>
      </c>
      <c r="R667" t="s">
        <v>740</v>
      </c>
      <c r="S667" t="s">
        <v>725</v>
      </c>
      <c r="T667" t="s">
        <v>741</v>
      </c>
      <c r="U667" s="33">
        <v>1053120</v>
      </c>
      <c r="V667" s="34">
        <v>0</v>
      </c>
      <c r="W667" s="35">
        <v>0.01</v>
      </c>
      <c r="X667" s="35">
        <v>0.01</v>
      </c>
      <c r="Y667" s="35">
        <v>0.01</v>
      </c>
      <c r="Z667" s="35">
        <v>1.0999999999999999E-2</v>
      </c>
      <c r="AA667" s="36">
        <v>1.0999999999999999E-2</v>
      </c>
      <c r="AB667" s="36">
        <v>2.3E-2</v>
      </c>
      <c r="AC667" s="36">
        <v>2.3E-2</v>
      </c>
      <c r="AD667" s="35">
        <v>2.3E-2</v>
      </c>
      <c r="AE667" s="35">
        <v>2.3E-2</v>
      </c>
    </row>
    <row r="668" spans="1:31" x14ac:dyDescent="0.25">
      <c r="A668" t="s">
        <v>1283</v>
      </c>
      <c r="B668" t="s">
        <v>1277</v>
      </c>
      <c r="C668" t="s">
        <v>807</v>
      </c>
      <c r="D668" s="33">
        <v>182119</v>
      </c>
      <c r="E668" s="34">
        <v>0</v>
      </c>
      <c r="F668" s="35">
        <v>3.4000000000000002E-2</v>
      </c>
      <c r="G668" s="35">
        <v>3.4000000000000002E-2</v>
      </c>
      <c r="H668" s="35">
        <v>3.4000000000000002E-2</v>
      </c>
      <c r="I668" s="35">
        <v>3.4000000000000002E-2</v>
      </c>
      <c r="J668" s="36">
        <v>3.4000000000000002E-2</v>
      </c>
      <c r="K668" s="36">
        <v>3.4000000000000002E-2</v>
      </c>
      <c r="L668" s="36">
        <v>3.4000000000000002E-2</v>
      </c>
      <c r="M668" s="35">
        <v>3.4000000000000002E-2</v>
      </c>
      <c r="N668" s="35">
        <v>3.4000000000000002E-2</v>
      </c>
      <c r="R668" t="s">
        <v>514</v>
      </c>
      <c r="S668" t="s">
        <v>515</v>
      </c>
      <c r="T668" t="s">
        <v>516</v>
      </c>
      <c r="U668" s="33">
        <v>5000060</v>
      </c>
      <c r="V668" s="34">
        <v>0</v>
      </c>
      <c r="W668" s="35">
        <v>1.2999999999999999E-2</v>
      </c>
      <c r="X668" s="35">
        <v>1.2999999999999999E-2</v>
      </c>
      <c r="Y668" t="s">
        <v>208</v>
      </c>
      <c r="Z668" t="s">
        <v>208</v>
      </c>
      <c r="AA668" s="7" t="s">
        <v>208</v>
      </c>
      <c r="AB668" s="7" t="s">
        <v>208</v>
      </c>
      <c r="AC668" s="7" t="s">
        <v>208</v>
      </c>
      <c r="AD668" t="s">
        <v>208</v>
      </c>
      <c r="AE668" t="s">
        <v>208</v>
      </c>
    </row>
    <row r="669" spans="1:31" x14ac:dyDescent="0.25">
      <c r="A669" t="s">
        <v>1284</v>
      </c>
      <c r="B669" t="s">
        <v>1285</v>
      </c>
      <c r="C669" t="s">
        <v>1286</v>
      </c>
      <c r="D669" s="33">
        <v>145325</v>
      </c>
      <c r="E669" s="34">
        <v>0</v>
      </c>
      <c r="F669" s="35">
        <v>2.9000000000000001E-2</v>
      </c>
      <c r="G669" s="35">
        <v>2.9000000000000001E-2</v>
      </c>
      <c r="H669" s="35">
        <v>2.9000000000000001E-2</v>
      </c>
      <c r="I669" s="35">
        <v>2.9000000000000001E-2</v>
      </c>
      <c r="J669" s="36">
        <v>2.9000000000000001E-2</v>
      </c>
      <c r="K669" s="36">
        <v>2.9000000000000001E-2</v>
      </c>
      <c r="L669" s="36">
        <v>2.9000000000000001E-2</v>
      </c>
      <c r="M669" s="35">
        <v>2.9000000000000001E-2</v>
      </c>
      <c r="N669" s="35">
        <v>2.9000000000000001E-2</v>
      </c>
      <c r="R669" t="s">
        <v>514</v>
      </c>
      <c r="S669" t="s">
        <v>515</v>
      </c>
      <c r="T669" t="s">
        <v>516</v>
      </c>
      <c r="U669" s="33">
        <v>5000060</v>
      </c>
      <c r="V669" s="34">
        <v>0</v>
      </c>
      <c r="W669" s="35">
        <v>1.2999999999999999E-2</v>
      </c>
      <c r="X669" s="35">
        <v>1.2999999999999999E-2</v>
      </c>
      <c r="Y669" t="s">
        <v>208</v>
      </c>
      <c r="Z669" t="s">
        <v>208</v>
      </c>
      <c r="AA669" s="7" t="s">
        <v>208</v>
      </c>
      <c r="AB669" s="7" t="s">
        <v>208</v>
      </c>
      <c r="AC669" s="7" t="s">
        <v>208</v>
      </c>
      <c r="AD669" t="s">
        <v>208</v>
      </c>
      <c r="AE669" t="s">
        <v>208</v>
      </c>
    </row>
    <row r="670" spans="1:31" x14ac:dyDescent="0.25">
      <c r="A670" t="s">
        <v>1287</v>
      </c>
      <c r="B670" t="s">
        <v>1277</v>
      </c>
      <c r="C670" t="s">
        <v>1288</v>
      </c>
      <c r="D670" s="33">
        <v>607820</v>
      </c>
      <c r="E670" s="34">
        <v>0</v>
      </c>
      <c r="F670" s="35">
        <v>1.2E-2</v>
      </c>
      <c r="G670" s="35">
        <v>1.2E-2</v>
      </c>
      <c r="H670" s="35">
        <v>1.2E-2</v>
      </c>
      <c r="I670" s="35">
        <v>1.2E-2</v>
      </c>
      <c r="J670" s="36">
        <v>1.2E-2</v>
      </c>
      <c r="K670" s="36">
        <v>1.2E-2</v>
      </c>
      <c r="L670" s="36">
        <v>1.2E-2</v>
      </c>
      <c r="M670" s="35">
        <v>1.2E-2</v>
      </c>
      <c r="N670" s="35">
        <v>1.2E-2</v>
      </c>
      <c r="R670" t="s">
        <v>675</v>
      </c>
      <c r="S670" t="s">
        <v>659</v>
      </c>
      <c r="T670" t="s">
        <v>676</v>
      </c>
      <c r="U670" s="33">
        <v>1435745</v>
      </c>
      <c r="V670" s="34">
        <v>0</v>
      </c>
      <c r="W670" s="35">
        <v>1.2E-2</v>
      </c>
      <c r="X670" s="35">
        <v>1.2E-2</v>
      </c>
      <c r="Y670" s="35">
        <v>1.2E-2</v>
      </c>
      <c r="Z670" s="35">
        <v>1.2E-2</v>
      </c>
      <c r="AA670" s="36">
        <v>1.2E-2</v>
      </c>
      <c r="AB670" s="36">
        <v>1.2E-2</v>
      </c>
      <c r="AC670" s="36">
        <v>1.2E-2</v>
      </c>
      <c r="AD670" s="35">
        <v>1.2E-2</v>
      </c>
      <c r="AE670" s="35">
        <v>1.2E-2</v>
      </c>
    </row>
    <row r="671" spans="1:31" x14ac:dyDescent="0.25">
      <c r="A671" t="s">
        <v>632</v>
      </c>
      <c r="B671" t="s">
        <v>1277</v>
      </c>
      <c r="C671" t="s">
        <v>208</v>
      </c>
      <c r="D671" t="s">
        <v>208</v>
      </c>
      <c r="E671" t="s">
        <v>208</v>
      </c>
      <c r="F671" t="s">
        <v>208</v>
      </c>
      <c r="G671" t="s">
        <v>208</v>
      </c>
      <c r="H671" t="s">
        <v>208</v>
      </c>
      <c r="I671" s="35">
        <v>2.4E-2</v>
      </c>
      <c r="J671" s="36">
        <v>2.1999999999999999E-2</v>
      </c>
      <c r="K671" s="7" t="s">
        <v>208</v>
      </c>
      <c r="L671" s="7" t="s">
        <v>208</v>
      </c>
      <c r="M671" t="s">
        <v>208</v>
      </c>
      <c r="N671" t="s">
        <v>208</v>
      </c>
      <c r="R671" s="16" t="s">
        <v>260</v>
      </c>
      <c r="S671" t="s">
        <v>261</v>
      </c>
      <c r="T671" t="s">
        <v>262</v>
      </c>
      <c r="U671" s="33">
        <v>44900970</v>
      </c>
      <c r="V671" s="35">
        <v>-3.0000000000000001E-3</v>
      </c>
      <c r="W671" s="35">
        <v>5.0999999999999997E-2</v>
      </c>
      <c r="X671" s="35">
        <v>5.2999999999999999E-2</v>
      </c>
      <c r="Y671" s="35">
        <v>5.5E-2</v>
      </c>
      <c r="Z671" s="35">
        <v>5.5E-2</v>
      </c>
      <c r="AA671" s="35">
        <v>5.5E-2</v>
      </c>
      <c r="AB671" s="36">
        <v>6.7000000000000004E-2</v>
      </c>
      <c r="AC671" s="36">
        <v>6.5000000000000002E-2</v>
      </c>
      <c r="AD671" s="36">
        <v>7.0999999999999994E-2</v>
      </c>
      <c r="AE671" s="35">
        <v>7.0000000000000007E-2</v>
      </c>
    </row>
    <row r="672" spans="1:31" s="2" customFormat="1" x14ac:dyDescent="0.25">
      <c r="J672" s="38"/>
      <c r="K672" s="38"/>
      <c r="L672" s="38"/>
      <c r="R672" t="s">
        <v>1055</v>
      </c>
      <c r="S672" t="s">
        <v>1021</v>
      </c>
      <c r="T672" t="s">
        <v>1056</v>
      </c>
      <c r="U672" s="33">
        <v>253690</v>
      </c>
      <c r="V672" s="34">
        <v>0</v>
      </c>
      <c r="W672" s="35">
        <v>2.7E-2</v>
      </c>
      <c r="X672" s="35">
        <v>2.7E-2</v>
      </c>
      <c r="Y672" s="35">
        <v>2.7E-2</v>
      </c>
      <c r="Z672" s="35">
        <v>2.7E-2</v>
      </c>
      <c r="AA672" s="36">
        <v>2.8000000000000001E-2</v>
      </c>
      <c r="AB672" s="36">
        <v>2.8000000000000001E-2</v>
      </c>
      <c r="AC672" s="7" t="s">
        <v>208</v>
      </c>
      <c r="AD672" t="s">
        <v>208</v>
      </c>
      <c r="AE672" t="s">
        <v>208</v>
      </c>
    </row>
    <row r="673" spans="1:31" x14ac:dyDescent="0.25">
      <c r="A673" s="16" t="s">
        <v>1289</v>
      </c>
      <c r="B673" t="s">
        <v>1290</v>
      </c>
      <c r="C673" t="s">
        <v>1291</v>
      </c>
      <c r="D673" s="33">
        <v>4210000</v>
      </c>
      <c r="E673" s="34">
        <v>0</v>
      </c>
      <c r="F673" s="35">
        <v>4.7E-2</v>
      </c>
      <c r="G673" s="35">
        <v>4.7E-2</v>
      </c>
      <c r="H673" s="35">
        <v>4.7E-2</v>
      </c>
      <c r="I673" s="35">
        <v>4.7E-2</v>
      </c>
      <c r="J673" s="35">
        <v>4.7E-2</v>
      </c>
      <c r="K673" s="36">
        <v>4.7E-2</v>
      </c>
      <c r="L673" s="36">
        <v>4.7E-2</v>
      </c>
      <c r="M673" s="36">
        <v>4.7E-2</v>
      </c>
      <c r="N673" s="35">
        <v>4.7E-2</v>
      </c>
      <c r="R673" t="s">
        <v>580</v>
      </c>
      <c r="S673" t="s">
        <v>488</v>
      </c>
      <c r="T673" t="s">
        <v>208</v>
      </c>
      <c r="U673" t="s">
        <v>208</v>
      </c>
      <c r="V673" t="s">
        <v>255</v>
      </c>
      <c r="W673" t="s">
        <v>208</v>
      </c>
      <c r="X673" s="35">
        <v>3.3000000000000002E-2</v>
      </c>
      <c r="Y673" s="35">
        <v>3.5000000000000003E-2</v>
      </c>
      <c r="Z673" t="s">
        <v>208</v>
      </c>
      <c r="AA673" s="36">
        <v>3.5000000000000003E-2</v>
      </c>
      <c r="AB673" s="7" t="s">
        <v>208</v>
      </c>
      <c r="AC673" s="36">
        <v>3.5000000000000003E-2</v>
      </c>
      <c r="AD673" t="s">
        <v>208</v>
      </c>
      <c r="AE673" s="35">
        <v>3.5000000000000003E-2</v>
      </c>
    </row>
    <row r="674" spans="1:31" x14ac:dyDescent="0.25">
      <c r="A674" t="s">
        <v>1292</v>
      </c>
      <c r="B674" t="s">
        <v>1293</v>
      </c>
      <c r="C674" t="s">
        <v>621</v>
      </c>
      <c r="D674" s="33">
        <v>1132935</v>
      </c>
      <c r="E674" s="34">
        <v>0</v>
      </c>
      <c r="F674" s="35">
        <v>5.1999999999999998E-2</v>
      </c>
      <c r="G674" s="35">
        <v>5.1999999999999998E-2</v>
      </c>
      <c r="H674" s="35">
        <v>0.05</v>
      </c>
      <c r="I674" s="35">
        <v>0.05</v>
      </c>
      <c r="J674" s="36">
        <v>0.05</v>
      </c>
      <c r="K674" s="36">
        <v>0.05</v>
      </c>
      <c r="L674" s="36">
        <v>0.05</v>
      </c>
      <c r="M674" s="35">
        <v>0.05</v>
      </c>
      <c r="N674" s="35">
        <v>0.05</v>
      </c>
      <c r="R674" t="s">
        <v>580</v>
      </c>
      <c r="S674" t="s">
        <v>488</v>
      </c>
      <c r="T674" t="s">
        <v>208</v>
      </c>
      <c r="U674" t="s">
        <v>208</v>
      </c>
      <c r="V674" t="s">
        <v>255</v>
      </c>
      <c r="W674" t="s">
        <v>208</v>
      </c>
      <c r="X674" s="35">
        <v>3.3000000000000002E-2</v>
      </c>
      <c r="Y674" s="35">
        <v>3.5000000000000003E-2</v>
      </c>
      <c r="Z674" t="s">
        <v>208</v>
      </c>
      <c r="AA674" s="36">
        <v>3.5000000000000003E-2</v>
      </c>
      <c r="AB674" s="7" t="s">
        <v>208</v>
      </c>
      <c r="AC674" s="36">
        <v>3.5000000000000003E-2</v>
      </c>
      <c r="AD674" t="s">
        <v>208</v>
      </c>
      <c r="AE674" s="35">
        <v>3.5000000000000003E-2</v>
      </c>
    </row>
    <row r="675" spans="1:31" x14ac:dyDescent="0.25">
      <c r="A675" t="s">
        <v>1294</v>
      </c>
      <c r="B675" t="s">
        <v>1295</v>
      </c>
      <c r="C675" t="s">
        <v>1296</v>
      </c>
      <c r="D675" s="33">
        <v>4000020</v>
      </c>
      <c r="E675" s="34">
        <v>0</v>
      </c>
      <c r="F675" s="35">
        <v>2.3E-2</v>
      </c>
      <c r="G675" s="35">
        <v>2.3E-2</v>
      </c>
      <c r="H675" s="35">
        <v>2.3E-2</v>
      </c>
      <c r="I675" s="35">
        <v>2.3E-2</v>
      </c>
      <c r="J675" s="36">
        <v>2.3E-2</v>
      </c>
      <c r="K675" s="36">
        <v>2.3E-2</v>
      </c>
      <c r="L675" s="36">
        <v>2.3E-2</v>
      </c>
      <c r="M675" s="35">
        <v>2.3E-2</v>
      </c>
      <c r="N675" s="35">
        <v>2.3E-2</v>
      </c>
      <c r="R675" t="s">
        <v>943</v>
      </c>
      <c r="S675" t="s">
        <v>914</v>
      </c>
      <c r="T675" t="s">
        <v>208</v>
      </c>
      <c r="U675" t="s">
        <v>208</v>
      </c>
      <c r="V675" t="s">
        <v>208</v>
      </c>
      <c r="W675" t="s">
        <v>208</v>
      </c>
      <c r="X675" t="s">
        <v>208</v>
      </c>
      <c r="Y675" t="s">
        <v>208</v>
      </c>
      <c r="Z675" s="35">
        <v>2.3E-2</v>
      </c>
      <c r="AA675" s="36">
        <v>2.4E-2</v>
      </c>
      <c r="AB675" s="7" t="s">
        <v>208</v>
      </c>
      <c r="AC675" s="7" t="s">
        <v>208</v>
      </c>
      <c r="AD675" t="s">
        <v>208</v>
      </c>
      <c r="AE675" t="s">
        <v>208</v>
      </c>
    </row>
    <row r="676" spans="1:31" x14ac:dyDescent="0.25">
      <c r="A676" t="s">
        <v>1297</v>
      </c>
      <c r="B676" t="s">
        <v>1293</v>
      </c>
      <c r="C676" t="s">
        <v>1298</v>
      </c>
      <c r="D676" s="33">
        <v>538100</v>
      </c>
      <c r="E676" s="34">
        <v>0</v>
      </c>
      <c r="F676" s="35">
        <v>5.8999999999999997E-2</v>
      </c>
      <c r="G676" s="35">
        <v>5.8999999999999997E-2</v>
      </c>
      <c r="H676" s="35">
        <v>5.8000000000000003E-2</v>
      </c>
      <c r="I676" s="35">
        <v>5.6000000000000001E-2</v>
      </c>
      <c r="J676" s="36">
        <v>5.6000000000000001E-2</v>
      </c>
      <c r="K676" s="36">
        <v>5.5E-2</v>
      </c>
      <c r="L676" s="36">
        <v>5.5E-2</v>
      </c>
      <c r="M676" s="35">
        <v>5.5E-2</v>
      </c>
      <c r="N676" s="35">
        <v>5.5E-2</v>
      </c>
      <c r="R676" t="s">
        <v>213</v>
      </c>
      <c r="S676" t="s">
        <v>214</v>
      </c>
      <c r="T676" t="s">
        <v>215</v>
      </c>
      <c r="U676" s="33">
        <v>5421131</v>
      </c>
      <c r="V676" s="34">
        <v>0</v>
      </c>
      <c r="W676" s="35">
        <v>1.4999999999999999E-2</v>
      </c>
      <c r="X676" s="35">
        <v>1.4999999999999999E-2</v>
      </c>
      <c r="Y676" s="35">
        <v>2.5999999999999999E-2</v>
      </c>
      <c r="Z676" s="35">
        <v>2.5999999999999999E-2</v>
      </c>
      <c r="AA676" s="36">
        <v>2.5999999999999999E-2</v>
      </c>
      <c r="AB676" s="36">
        <v>2.5999999999999999E-2</v>
      </c>
      <c r="AC676" s="36">
        <v>2.5999999999999999E-2</v>
      </c>
      <c r="AD676" s="35">
        <v>2.7E-2</v>
      </c>
      <c r="AE676" s="35">
        <v>2.7E-2</v>
      </c>
    </row>
    <row r="677" spans="1:31" x14ac:dyDescent="0.25">
      <c r="A677" t="s">
        <v>1299</v>
      </c>
      <c r="B677" t="s">
        <v>1300</v>
      </c>
      <c r="C677" t="s">
        <v>1301</v>
      </c>
      <c r="D677" s="33">
        <v>922601</v>
      </c>
      <c r="E677" s="34">
        <v>0</v>
      </c>
      <c r="F677" s="35">
        <v>0.05</v>
      </c>
      <c r="G677" s="35">
        <v>0.05</v>
      </c>
      <c r="H677" s="35">
        <v>0.05</v>
      </c>
      <c r="I677" s="35">
        <v>0.05</v>
      </c>
      <c r="J677" s="36">
        <v>0.05</v>
      </c>
      <c r="K677" s="36">
        <v>0.05</v>
      </c>
      <c r="L677" s="36">
        <v>0.05</v>
      </c>
      <c r="M677" s="35">
        <v>0.05</v>
      </c>
      <c r="N677" s="35">
        <v>0.05</v>
      </c>
      <c r="R677" t="s">
        <v>805</v>
      </c>
      <c r="S677" t="s">
        <v>792</v>
      </c>
      <c r="T677" t="s">
        <v>763</v>
      </c>
      <c r="U677" s="33">
        <v>202050</v>
      </c>
      <c r="V677" s="34">
        <v>0</v>
      </c>
      <c r="W677" s="35">
        <v>1.7999999999999999E-2</v>
      </c>
      <c r="X677" s="35">
        <v>1.7999999999999999E-2</v>
      </c>
      <c r="Y677" s="35">
        <v>1.7999999999999999E-2</v>
      </c>
      <c r="Z677" t="s">
        <v>208</v>
      </c>
      <c r="AA677" s="36">
        <v>2.3E-2</v>
      </c>
      <c r="AB677" s="36">
        <v>2.3E-2</v>
      </c>
      <c r="AC677" s="36">
        <v>2.3E-2</v>
      </c>
      <c r="AD677" s="35">
        <v>2.3E-2</v>
      </c>
      <c r="AE677" s="35">
        <v>2.3E-2</v>
      </c>
    </row>
    <row r="678" spans="1:31" x14ac:dyDescent="0.25">
      <c r="A678" t="s">
        <v>1302</v>
      </c>
      <c r="B678" t="s">
        <v>1303</v>
      </c>
      <c r="C678" t="s">
        <v>1304</v>
      </c>
      <c r="D678" s="33">
        <v>2202000</v>
      </c>
      <c r="E678" s="34">
        <v>0</v>
      </c>
      <c r="F678" s="35">
        <v>1.6E-2</v>
      </c>
      <c r="G678" s="35">
        <v>1.6E-2</v>
      </c>
      <c r="H678" s="35">
        <v>1.6E-2</v>
      </c>
      <c r="I678" s="35">
        <v>1.6E-2</v>
      </c>
      <c r="J678" s="36">
        <v>1.6E-2</v>
      </c>
      <c r="K678" s="36">
        <v>1.6E-2</v>
      </c>
      <c r="L678" s="36">
        <v>1.6E-2</v>
      </c>
      <c r="M678" s="35">
        <v>1.6E-2</v>
      </c>
      <c r="N678" s="35">
        <v>1.6E-2</v>
      </c>
      <c r="R678" t="s">
        <v>720</v>
      </c>
      <c r="S678" t="s">
        <v>713</v>
      </c>
      <c r="T678" t="s">
        <v>721</v>
      </c>
      <c r="U678" s="33">
        <v>6400000</v>
      </c>
      <c r="V678" s="35">
        <v>0</v>
      </c>
      <c r="W678" s="35">
        <v>2.7E-2</v>
      </c>
      <c r="X678" s="35">
        <v>2.7E-2</v>
      </c>
      <c r="Y678" s="35">
        <v>2.5999999999999999E-2</v>
      </c>
      <c r="Z678" s="35">
        <v>2.4E-2</v>
      </c>
      <c r="AA678" s="36">
        <v>2.4E-2</v>
      </c>
      <c r="AB678" s="36">
        <v>2.9000000000000001E-2</v>
      </c>
      <c r="AC678" s="36">
        <v>2.8000000000000001E-2</v>
      </c>
      <c r="AD678" s="35">
        <v>2.7E-2</v>
      </c>
      <c r="AE678" s="35">
        <v>2.7E-2</v>
      </c>
    </row>
    <row r="679" spans="1:31" x14ac:dyDescent="0.25">
      <c r="A679" t="s">
        <v>1305</v>
      </c>
      <c r="B679" t="s">
        <v>1303</v>
      </c>
      <c r="C679" t="s">
        <v>751</v>
      </c>
      <c r="D679" s="33">
        <v>813690</v>
      </c>
      <c r="E679" s="34">
        <v>0</v>
      </c>
      <c r="F679" s="35">
        <v>4.3999999999999997E-2</v>
      </c>
      <c r="G679" s="35">
        <v>4.3999999999999997E-2</v>
      </c>
      <c r="H679" s="35">
        <v>4.1000000000000002E-2</v>
      </c>
      <c r="I679" s="35">
        <v>4.1000000000000002E-2</v>
      </c>
      <c r="J679" s="36">
        <v>4.1000000000000002E-2</v>
      </c>
      <c r="K679" s="36">
        <v>4.1000000000000002E-2</v>
      </c>
      <c r="L679" s="36">
        <v>4.1000000000000002E-2</v>
      </c>
      <c r="M679" s="35">
        <v>4.1000000000000002E-2</v>
      </c>
      <c r="N679" s="35">
        <v>4.1000000000000002E-2</v>
      </c>
      <c r="R679" t="s">
        <v>1401</v>
      </c>
      <c r="S679" t="s">
        <v>1290</v>
      </c>
      <c r="T679" t="s">
        <v>208</v>
      </c>
      <c r="U679" t="s">
        <v>208</v>
      </c>
      <c r="V679" t="s">
        <v>208</v>
      </c>
      <c r="W679" t="s">
        <v>208</v>
      </c>
      <c r="X679" t="s">
        <v>208</v>
      </c>
      <c r="Y679" t="s">
        <v>208</v>
      </c>
      <c r="Z679" t="s">
        <v>208</v>
      </c>
      <c r="AA679" s="7" t="s">
        <v>208</v>
      </c>
      <c r="AB679" s="7" t="s">
        <v>208</v>
      </c>
      <c r="AC679" s="7" t="s">
        <v>208</v>
      </c>
      <c r="AD679" t="s">
        <v>208</v>
      </c>
      <c r="AE679" s="35">
        <v>6.9000000000000006E-2</v>
      </c>
    </row>
    <row r="680" spans="1:31" x14ac:dyDescent="0.25">
      <c r="A680" t="s">
        <v>1052</v>
      </c>
      <c r="B680" t="s">
        <v>1290</v>
      </c>
      <c r="C680" t="s">
        <v>1306</v>
      </c>
      <c r="D680" s="33">
        <v>178463</v>
      </c>
      <c r="E680" s="35">
        <v>-2E-3</v>
      </c>
      <c r="F680" s="35">
        <v>2.1000000000000001E-2</v>
      </c>
      <c r="G680" s="35">
        <v>2.3E-2</v>
      </c>
      <c r="H680" s="35">
        <v>3.6999999999999998E-2</v>
      </c>
      <c r="I680" s="35">
        <v>4.4999999999999998E-2</v>
      </c>
      <c r="J680" s="36">
        <v>4.4999999999999998E-2</v>
      </c>
      <c r="K680" s="36">
        <v>4.9000000000000002E-2</v>
      </c>
      <c r="L680" s="36">
        <v>4.9000000000000002E-2</v>
      </c>
      <c r="M680" s="35">
        <v>4.9000000000000002E-2</v>
      </c>
      <c r="N680" s="35">
        <v>4.9000000000000002E-2</v>
      </c>
      <c r="R680" t="s">
        <v>248</v>
      </c>
      <c r="S680" t="s">
        <v>225</v>
      </c>
      <c r="T680" t="s">
        <v>208</v>
      </c>
      <c r="U680" t="s">
        <v>208</v>
      </c>
      <c r="V680" t="s">
        <v>208</v>
      </c>
      <c r="W680" t="s">
        <v>208</v>
      </c>
      <c r="X680" t="s">
        <v>208</v>
      </c>
      <c r="Y680" t="s">
        <v>208</v>
      </c>
      <c r="Z680" t="s">
        <v>208</v>
      </c>
      <c r="AA680" s="36">
        <v>0.01</v>
      </c>
      <c r="AB680" s="36">
        <v>0.01</v>
      </c>
      <c r="AC680" s="36">
        <v>0.01</v>
      </c>
      <c r="AD680" s="35">
        <v>0.01</v>
      </c>
      <c r="AE680" s="35">
        <v>0.01</v>
      </c>
    </row>
    <row r="681" spans="1:31" x14ac:dyDescent="0.25">
      <c r="A681" t="s">
        <v>1307</v>
      </c>
      <c r="B681" t="s">
        <v>1295</v>
      </c>
      <c r="C681" t="s">
        <v>1308</v>
      </c>
      <c r="D681" s="33">
        <v>110000</v>
      </c>
      <c r="E681" s="34">
        <v>0</v>
      </c>
      <c r="F681" s="35">
        <v>1.7999999999999999E-2</v>
      </c>
      <c r="G681" s="35">
        <v>1.7999999999999999E-2</v>
      </c>
      <c r="H681" s="35">
        <v>1.7999999999999999E-2</v>
      </c>
      <c r="I681" s="35">
        <v>1.7999999999999999E-2</v>
      </c>
      <c r="J681" s="36">
        <v>1.7999999999999999E-2</v>
      </c>
      <c r="K681" s="36">
        <v>1.7999999999999999E-2</v>
      </c>
      <c r="L681" s="36">
        <v>1.7999999999999999E-2</v>
      </c>
      <c r="M681" s="35">
        <v>1.7999999999999999E-2</v>
      </c>
      <c r="N681" s="35">
        <v>1.7999999999999999E-2</v>
      </c>
      <c r="R681" t="s">
        <v>248</v>
      </c>
      <c r="S681" t="s">
        <v>312</v>
      </c>
      <c r="T681" t="s">
        <v>313</v>
      </c>
      <c r="U681" s="33">
        <v>44560000</v>
      </c>
      <c r="V681" s="35">
        <v>1E-3</v>
      </c>
      <c r="W681" s="35">
        <v>2.5999999999999999E-2</v>
      </c>
      <c r="X681" s="35">
        <v>2.5000000000000001E-2</v>
      </c>
      <c r="Y681" s="35">
        <v>2.5000000000000001E-2</v>
      </c>
      <c r="Z681" s="35">
        <v>2.1000000000000001E-2</v>
      </c>
      <c r="AA681" s="36">
        <v>2.1000000000000001E-2</v>
      </c>
      <c r="AB681" s="36">
        <v>2.3E-2</v>
      </c>
      <c r="AC681" s="36">
        <v>2.5999999999999999E-2</v>
      </c>
      <c r="AD681" s="35">
        <v>1.7000000000000001E-2</v>
      </c>
      <c r="AE681" s="35">
        <v>1.7000000000000001E-2</v>
      </c>
    </row>
    <row r="682" spans="1:31" x14ac:dyDescent="0.25">
      <c r="A682" t="s">
        <v>1309</v>
      </c>
      <c r="B682" t="s">
        <v>1290</v>
      </c>
      <c r="C682" t="s">
        <v>1310</v>
      </c>
      <c r="D682" s="33">
        <v>103750</v>
      </c>
      <c r="E682" s="34">
        <v>0</v>
      </c>
      <c r="F682" s="35">
        <v>4.8000000000000001E-2</v>
      </c>
      <c r="G682" s="35">
        <v>4.8000000000000001E-2</v>
      </c>
      <c r="H682" s="35">
        <v>2.3E-2</v>
      </c>
      <c r="I682" s="35">
        <v>4.7E-2</v>
      </c>
      <c r="J682" s="36">
        <v>4.7E-2</v>
      </c>
      <c r="K682" s="36">
        <v>4.7E-2</v>
      </c>
      <c r="L682" s="36">
        <v>4.7E-2</v>
      </c>
      <c r="M682" t="s">
        <v>208</v>
      </c>
      <c r="N682" s="35">
        <v>4.5999999999999999E-2</v>
      </c>
      <c r="R682" t="s">
        <v>1157</v>
      </c>
      <c r="S682" t="s">
        <v>1021</v>
      </c>
      <c r="T682" t="s">
        <v>1158</v>
      </c>
      <c r="U682" s="33">
        <v>40574</v>
      </c>
      <c r="V682" s="34">
        <v>0</v>
      </c>
      <c r="W682" s="35">
        <v>1.2E-2</v>
      </c>
      <c r="X682" s="35">
        <v>1.2E-2</v>
      </c>
      <c r="Y682" s="35">
        <v>1.2E-2</v>
      </c>
      <c r="Z682" s="35">
        <v>1.2E-2</v>
      </c>
      <c r="AA682" s="36">
        <v>1.2E-2</v>
      </c>
      <c r="AB682" s="36">
        <v>1.2E-2</v>
      </c>
      <c r="AC682" s="36">
        <v>1.2E-2</v>
      </c>
      <c r="AD682" s="35">
        <v>1.2E-2</v>
      </c>
      <c r="AE682" s="35">
        <v>1.2E-2</v>
      </c>
    </row>
    <row r="683" spans="1:31" x14ac:dyDescent="0.25">
      <c r="A683" t="s">
        <v>1311</v>
      </c>
      <c r="B683" t="s">
        <v>1295</v>
      </c>
      <c r="C683" t="s">
        <v>828</v>
      </c>
      <c r="D683" s="33">
        <v>249500</v>
      </c>
      <c r="E683" s="34">
        <v>0</v>
      </c>
      <c r="F683" s="35">
        <v>4.2000000000000003E-2</v>
      </c>
      <c r="G683" s="35">
        <v>4.2000000000000003E-2</v>
      </c>
      <c r="H683" s="35">
        <v>4.2000000000000003E-2</v>
      </c>
      <c r="I683" s="35">
        <v>4.2000000000000003E-2</v>
      </c>
      <c r="J683" s="36">
        <v>4.2000000000000003E-2</v>
      </c>
      <c r="K683" s="36">
        <v>4.2000000000000003E-2</v>
      </c>
      <c r="L683" s="36">
        <v>4.2000000000000003E-2</v>
      </c>
      <c r="M683" s="35">
        <v>4.2000000000000003E-2</v>
      </c>
      <c r="N683" s="35">
        <v>4.2000000000000003E-2</v>
      </c>
      <c r="R683" t="s">
        <v>791</v>
      </c>
      <c r="S683" t="s">
        <v>792</v>
      </c>
      <c r="T683" t="s">
        <v>793</v>
      </c>
      <c r="U683" s="33">
        <v>901604</v>
      </c>
      <c r="V683" s="35">
        <v>-3.0000000000000001E-3</v>
      </c>
      <c r="W683" s="35">
        <v>1.2999999999999999E-2</v>
      </c>
      <c r="X683" s="35">
        <v>1.4999999999999999E-2</v>
      </c>
      <c r="Y683" s="35">
        <v>1.9E-2</v>
      </c>
      <c r="Z683" s="35">
        <v>2.8000000000000001E-2</v>
      </c>
      <c r="AA683" s="36">
        <v>2.8000000000000001E-2</v>
      </c>
      <c r="AB683" s="36">
        <v>5.6000000000000001E-2</v>
      </c>
      <c r="AC683" s="36">
        <v>2.8000000000000001E-2</v>
      </c>
      <c r="AD683" s="35">
        <v>2.8000000000000001E-2</v>
      </c>
      <c r="AE683" s="35">
        <v>2.8000000000000001E-2</v>
      </c>
    </row>
    <row r="684" spans="1:31" x14ac:dyDescent="0.25">
      <c r="A684" t="s">
        <v>1312</v>
      </c>
      <c r="B684" t="s">
        <v>1313</v>
      </c>
      <c r="C684" t="s">
        <v>889</v>
      </c>
      <c r="D684" s="33">
        <v>602424</v>
      </c>
      <c r="E684" s="34">
        <v>0</v>
      </c>
      <c r="F684" s="35">
        <v>3.4000000000000002E-2</v>
      </c>
      <c r="G684" s="35">
        <v>3.4000000000000002E-2</v>
      </c>
      <c r="H684" s="35">
        <v>3.4000000000000002E-2</v>
      </c>
      <c r="I684" s="35">
        <v>2.3E-2</v>
      </c>
      <c r="J684" s="36">
        <v>2.3E-2</v>
      </c>
      <c r="K684" s="36">
        <v>2.3E-2</v>
      </c>
      <c r="L684" s="36">
        <v>2.3E-2</v>
      </c>
      <c r="M684" s="35">
        <v>2.3E-2</v>
      </c>
      <c r="N684" s="35">
        <v>2.3E-2</v>
      </c>
      <c r="R684" t="s">
        <v>791</v>
      </c>
      <c r="S684" t="s">
        <v>900</v>
      </c>
      <c r="T684" t="s">
        <v>901</v>
      </c>
      <c r="U684" s="33">
        <v>3307851</v>
      </c>
      <c r="V684" s="35">
        <v>1E-3</v>
      </c>
      <c r="W684" s="35">
        <v>4.5999999999999999E-2</v>
      </c>
      <c r="X684" s="35">
        <v>4.4999999999999998E-2</v>
      </c>
      <c r="Y684" s="35">
        <v>3.5999999999999997E-2</v>
      </c>
      <c r="Z684" s="35">
        <v>2.9000000000000001E-2</v>
      </c>
      <c r="AA684" s="36">
        <v>2.9000000000000001E-2</v>
      </c>
      <c r="AB684" s="36">
        <v>2.8000000000000001E-2</v>
      </c>
      <c r="AC684" s="36">
        <v>2.8000000000000001E-2</v>
      </c>
      <c r="AD684" s="35">
        <v>2.7E-2</v>
      </c>
      <c r="AE684" s="35">
        <v>2.9000000000000001E-2</v>
      </c>
    </row>
    <row r="685" spans="1:31" x14ac:dyDescent="0.25">
      <c r="A685" t="s">
        <v>1314</v>
      </c>
      <c r="B685" t="s">
        <v>1315</v>
      </c>
      <c r="C685" t="s">
        <v>761</v>
      </c>
      <c r="D685" s="33">
        <v>876492</v>
      </c>
      <c r="E685" s="35">
        <v>0</v>
      </c>
      <c r="F685" s="35">
        <v>9.7000000000000003E-2</v>
      </c>
      <c r="G685" s="35">
        <v>9.7000000000000003E-2</v>
      </c>
      <c r="H685" s="35">
        <v>9.6000000000000002E-2</v>
      </c>
      <c r="I685" s="35">
        <v>9.5000000000000001E-2</v>
      </c>
      <c r="J685" s="36">
        <v>9.5000000000000001E-2</v>
      </c>
      <c r="K685" s="36">
        <v>9.5000000000000001E-2</v>
      </c>
      <c r="L685" s="36">
        <v>7.8E-2</v>
      </c>
      <c r="M685" t="s">
        <v>208</v>
      </c>
      <c r="N685" s="35">
        <v>5.2999999999999999E-2</v>
      </c>
      <c r="R685" t="s">
        <v>791</v>
      </c>
      <c r="S685" t="s">
        <v>948</v>
      </c>
      <c r="T685" t="s">
        <v>208</v>
      </c>
      <c r="U685" t="s">
        <v>208</v>
      </c>
      <c r="V685" t="s">
        <v>208</v>
      </c>
      <c r="W685" t="s">
        <v>208</v>
      </c>
      <c r="X685" t="s">
        <v>208</v>
      </c>
      <c r="Y685" t="s">
        <v>208</v>
      </c>
      <c r="Z685" s="35">
        <v>1.0999999999999999E-2</v>
      </c>
      <c r="AA685" s="36">
        <v>1.0999999999999999E-2</v>
      </c>
      <c r="AB685" s="7" t="s">
        <v>208</v>
      </c>
      <c r="AC685" s="7" t="s">
        <v>208</v>
      </c>
      <c r="AD685" t="s">
        <v>208</v>
      </c>
      <c r="AE685" t="s">
        <v>208</v>
      </c>
    </row>
    <row r="686" spans="1:31" x14ac:dyDescent="0.25">
      <c r="A686" t="s">
        <v>1316</v>
      </c>
      <c r="B686" t="s">
        <v>1290</v>
      </c>
      <c r="C686" t="s">
        <v>763</v>
      </c>
      <c r="D686" s="33">
        <v>1125226</v>
      </c>
      <c r="E686" s="34">
        <v>0</v>
      </c>
      <c r="F686" s="35">
        <v>0.05</v>
      </c>
      <c r="G686" s="35">
        <v>0.05</v>
      </c>
      <c r="H686" s="35">
        <v>0.05</v>
      </c>
      <c r="I686" s="35">
        <v>4.9000000000000002E-2</v>
      </c>
      <c r="J686" s="36">
        <v>0.05</v>
      </c>
      <c r="K686" s="36">
        <v>0.05</v>
      </c>
      <c r="L686" s="36">
        <v>0.05</v>
      </c>
      <c r="M686" s="35">
        <v>0.05</v>
      </c>
      <c r="N686" s="35">
        <v>0.05</v>
      </c>
      <c r="R686" t="s">
        <v>791</v>
      </c>
      <c r="S686" t="s">
        <v>960</v>
      </c>
      <c r="T686" t="s">
        <v>961</v>
      </c>
      <c r="U686" s="33">
        <v>2283583</v>
      </c>
      <c r="V686" s="35">
        <v>4.0000000000000001E-3</v>
      </c>
      <c r="W686" s="35">
        <v>3.2000000000000001E-2</v>
      </c>
      <c r="X686" s="35">
        <v>2.8000000000000001E-2</v>
      </c>
      <c r="Y686" s="35">
        <v>2.5999999999999999E-2</v>
      </c>
      <c r="Z686" s="35">
        <v>1.9E-2</v>
      </c>
      <c r="AA686" s="36">
        <v>1.7999999999999999E-2</v>
      </c>
      <c r="AB686" s="36">
        <v>1.7999999999999999E-2</v>
      </c>
      <c r="AC686" s="36">
        <v>1.7000000000000001E-2</v>
      </c>
      <c r="AD686" s="35">
        <v>1.7000000000000001E-2</v>
      </c>
      <c r="AE686" s="35">
        <v>1.7000000000000001E-2</v>
      </c>
    </row>
    <row r="687" spans="1:31" x14ac:dyDescent="0.25">
      <c r="A687" t="s">
        <v>1088</v>
      </c>
      <c r="B687" t="s">
        <v>1293</v>
      </c>
      <c r="C687" t="s">
        <v>1317</v>
      </c>
      <c r="D687" s="33">
        <v>235310</v>
      </c>
      <c r="E687" s="34">
        <v>0</v>
      </c>
      <c r="F687" s="35">
        <v>3.9E-2</v>
      </c>
      <c r="G687" s="35">
        <v>3.9E-2</v>
      </c>
      <c r="H687" s="35">
        <v>3.9E-2</v>
      </c>
      <c r="I687" s="35">
        <v>3.9E-2</v>
      </c>
      <c r="J687" s="36">
        <v>3.9E-2</v>
      </c>
      <c r="K687" s="36">
        <v>3.9E-2</v>
      </c>
      <c r="L687" s="36">
        <v>3.9E-2</v>
      </c>
      <c r="M687" s="35">
        <v>3.9E-2</v>
      </c>
      <c r="N687" s="35">
        <v>3.9E-2</v>
      </c>
      <c r="R687" t="s">
        <v>1014</v>
      </c>
      <c r="S687" t="s">
        <v>1015</v>
      </c>
      <c r="T687" t="s">
        <v>1016</v>
      </c>
      <c r="U687" s="33">
        <v>460000</v>
      </c>
      <c r="V687" s="34">
        <v>0</v>
      </c>
      <c r="W687" s="35">
        <v>1.6E-2</v>
      </c>
      <c r="X687" s="35">
        <v>1.6E-2</v>
      </c>
      <c r="Y687" s="35">
        <v>1.6E-2</v>
      </c>
      <c r="Z687" s="35">
        <v>1.6E-2</v>
      </c>
      <c r="AA687" s="36">
        <v>1.6E-2</v>
      </c>
      <c r="AB687" s="36">
        <v>1.6E-2</v>
      </c>
      <c r="AC687" s="36">
        <v>1.2999999999999999E-2</v>
      </c>
      <c r="AD687" s="35">
        <v>1.2999999999999999E-2</v>
      </c>
      <c r="AE687" s="35">
        <v>1.2999999999999999E-2</v>
      </c>
    </row>
    <row r="688" spans="1:31" x14ac:dyDescent="0.25">
      <c r="A688" t="s">
        <v>1318</v>
      </c>
      <c r="B688" t="s">
        <v>1290</v>
      </c>
      <c r="C688" t="s">
        <v>1076</v>
      </c>
      <c r="D688" s="33">
        <v>1985590</v>
      </c>
      <c r="E688" s="34">
        <v>0</v>
      </c>
      <c r="F688" s="35">
        <v>3.9E-2</v>
      </c>
      <c r="G688" s="35">
        <v>3.9E-2</v>
      </c>
      <c r="H688" s="35">
        <v>1.7999999999999999E-2</v>
      </c>
      <c r="I688" s="35">
        <v>3.6999999999999998E-2</v>
      </c>
      <c r="J688" s="36">
        <v>3.6999999999999998E-2</v>
      </c>
      <c r="K688" s="7" t="s">
        <v>208</v>
      </c>
      <c r="L688" s="7" t="s">
        <v>208</v>
      </c>
      <c r="M688" t="s">
        <v>208</v>
      </c>
      <c r="N688" t="s">
        <v>208</v>
      </c>
      <c r="R688" t="s">
        <v>457</v>
      </c>
      <c r="S688" t="s">
        <v>455</v>
      </c>
      <c r="T688" t="s">
        <v>458</v>
      </c>
      <c r="U688" s="33">
        <v>1078000</v>
      </c>
      <c r="V688" s="34">
        <v>0</v>
      </c>
      <c r="W688" s="35">
        <v>1.4999999999999999E-2</v>
      </c>
      <c r="X688" s="35">
        <v>1.4999999999999999E-2</v>
      </c>
      <c r="Y688" s="35">
        <v>1.4999999999999999E-2</v>
      </c>
      <c r="Z688" s="35">
        <v>1.6E-2</v>
      </c>
      <c r="AA688" s="36">
        <v>1.6E-2</v>
      </c>
      <c r="AB688" s="36">
        <v>1.6E-2</v>
      </c>
      <c r="AC688" s="36">
        <v>1.9E-2</v>
      </c>
      <c r="AD688" s="35">
        <v>4.5999999999999999E-2</v>
      </c>
      <c r="AE688" s="35">
        <v>4.5999999999999999E-2</v>
      </c>
    </row>
    <row r="689" spans="1:31" x14ac:dyDescent="0.25">
      <c r="A689" t="s">
        <v>1319</v>
      </c>
      <c r="B689" t="s">
        <v>1290</v>
      </c>
      <c r="C689" t="s">
        <v>807</v>
      </c>
      <c r="D689" s="33">
        <v>590300</v>
      </c>
      <c r="E689" s="34">
        <v>0</v>
      </c>
      <c r="F689" s="35">
        <v>5.3999999999999999E-2</v>
      </c>
      <c r="G689" s="35">
        <v>5.3999999999999999E-2</v>
      </c>
      <c r="H689" s="35">
        <v>5.2999999999999999E-2</v>
      </c>
      <c r="I689" s="35">
        <v>5.0999999999999997E-2</v>
      </c>
      <c r="J689" s="36">
        <v>5.0999999999999997E-2</v>
      </c>
      <c r="K689" s="36">
        <v>5.0999999999999997E-2</v>
      </c>
      <c r="L689" s="36">
        <v>0.05</v>
      </c>
      <c r="M689" s="35">
        <v>0.05</v>
      </c>
      <c r="N689" s="35">
        <v>0.05</v>
      </c>
      <c r="R689" t="s">
        <v>827</v>
      </c>
      <c r="S689" t="s">
        <v>821</v>
      </c>
      <c r="T689" t="s">
        <v>828</v>
      </c>
      <c r="U689" s="33">
        <v>49248</v>
      </c>
      <c r="V689" s="34">
        <v>0</v>
      </c>
      <c r="W689" s="35">
        <v>2.5000000000000001E-2</v>
      </c>
      <c r="X689" s="35">
        <v>2.5000000000000001E-2</v>
      </c>
      <c r="Y689" s="35">
        <v>2.5000000000000001E-2</v>
      </c>
      <c r="Z689" s="35">
        <v>2.5000000000000001E-2</v>
      </c>
      <c r="AA689" s="36">
        <v>2.5000000000000001E-2</v>
      </c>
      <c r="AB689" s="36">
        <v>2.5000000000000001E-2</v>
      </c>
      <c r="AC689" s="36">
        <v>2.5000000000000001E-2</v>
      </c>
      <c r="AD689" s="35">
        <v>2.5000000000000001E-2</v>
      </c>
      <c r="AE689" s="35">
        <v>2.5000000000000001E-2</v>
      </c>
    </row>
    <row r="690" spans="1:31" x14ac:dyDescent="0.25">
      <c r="A690" t="s">
        <v>1320</v>
      </c>
      <c r="B690" t="s">
        <v>1303</v>
      </c>
      <c r="C690" t="s">
        <v>1085</v>
      </c>
      <c r="D690" s="33">
        <v>150592</v>
      </c>
      <c r="E690" s="34">
        <v>0</v>
      </c>
      <c r="F690" s="35">
        <v>1.6E-2</v>
      </c>
      <c r="G690" s="35">
        <v>1.6E-2</v>
      </c>
      <c r="H690" s="35">
        <v>1.6E-2</v>
      </c>
      <c r="I690" s="35">
        <v>1.6E-2</v>
      </c>
      <c r="J690" s="36">
        <v>1.6E-2</v>
      </c>
      <c r="K690" s="36">
        <v>1.7999999999999999E-2</v>
      </c>
      <c r="L690" s="7" t="s">
        <v>208</v>
      </c>
      <c r="M690" t="s">
        <v>208</v>
      </c>
      <c r="N690" t="s">
        <v>208</v>
      </c>
      <c r="R690" t="s">
        <v>896</v>
      </c>
      <c r="S690" t="s">
        <v>872</v>
      </c>
      <c r="T690" t="s">
        <v>208</v>
      </c>
      <c r="U690" t="s">
        <v>208</v>
      </c>
      <c r="V690" t="s">
        <v>208</v>
      </c>
      <c r="W690" t="s">
        <v>208</v>
      </c>
      <c r="X690" t="s">
        <v>208</v>
      </c>
      <c r="Y690" t="s">
        <v>208</v>
      </c>
      <c r="Z690" t="s">
        <v>208</v>
      </c>
      <c r="AA690" s="36">
        <v>1.9E-2</v>
      </c>
      <c r="AB690" s="36">
        <v>0.02</v>
      </c>
      <c r="AC690" s="7" t="s">
        <v>208</v>
      </c>
      <c r="AD690" t="s">
        <v>208</v>
      </c>
      <c r="AE690" t="s">
        <v>208</v>
      </c>
    </row>
    <row r="691" spans="1:31" x14ac:dyDescent="0.25">
      <c r="A691" t="s">
        <v>1321</v>
      </c>
      <c r="B691" t="s">
        <v>1293</v>
      </c>
      <c r="C691" t="s">
        <v>1322</v>
      </c>
      <c r="D691" s="33">
        <v>324442</v>
      </c>
      <c r="E691" s="34">
        <v>0</v>
      </c>
      <c r="F691" s="35">
        <v>3.2000000000000001E-2</v>
      </c>
      <c r="G691" s="35">
        <v>3.2000000000000001E-2</v>
      </c>
      <c r="H691" s="35">
        <v>3.2000000000000001E-2</v>
      </c>
      <c r="I691" s="35">
        <v>3.2000000000000001E-2</v>
      </c>
      <c r="J691" s="36">
        <v>3.2000000000000001E-2</v>
      </c>
      <c r="K691" s="36">
        <v>3.2000000000000001E-2</v>
      </c>
      <c r="L691" s="36">
        <v>3.2000000000000001E-2</v>
      </c>
      <c r="M691" s="35">
        <v>3.2000000000000001E-2</v>
      </c>
      <c r="N691" s="35">
        <v>3.2000000000000001E-2</v>
      </c>
      <c r="R691" t="s">
        <v>794</v>
      </c>
      <c r="S691" t="s">
        <v>795</v>
      </c>
      <c r="T691" t="s">
        <v>796</v>
      </c>
      <c r="U691" s="33">
        <v>128758107</v>
      </c>
      <c r="V691" s="34">
        <v>0</v>
      </c>
      <c r="W691" s="35">
        <v>4.9000000000000002E-2</v>
      </c>
      <c r="X691" s="35">
        <v>4.9000000000000002E-2</v>
      </c>
      <c r="Y691" s="35">
        <v>4.9000000000000002E-2</v>
      </c>
      <c r="Z691" s="35">
        <v>4.9000000000000002E-2</v>
      </c>
      <c r="AA691" s="36">
        <v>4.9000000000000002E-2</v>
      </c>
      <c r="AB691" s="36">
        <v>4.9000000000000002E-2</v>
      </c>
      <c r="AC691" s="36">
        <v>4.9000000000000002E-2</v>
      </c>
      <c r="AD691" s="35">
        <v>4.9000000000000002E-2</v>
      </c>
      <c r="AE691" s="35">
        <v>4.9000000000000002E-2</v>
      </c>
    </row>
    <row r="692" spans="1:31" x14ac:dyDescent="0.25">
      <c r="A692" t="s">
        <v>1323</v>
      </c>
      <c r="B692" t="s">
        <v>1295</v>
      </c>
      <c r="C692" t="s">
        <v>1322</v>
      </c>
      <c r="D692" s="33">
        <v>627000</v>
      </c>
      <c r="E692" t="s">
        <v>212</v>
      </c>
      <c r="F692" t="s">
        <v>208</v>
      </c>
      <c r="G692" s="35">
        <v>1.4E-2</v>
      </c>
      <c r="H692" t="s">
        <v>208</v>
      </c>
      <c r="I692" t="s">
        <v>208</v>
      </c>
      <c r="J692" s="7" t="s">
        <v>208</v>
      </c>
      <c r="K692" s="7" t="s">
        <v>208</v>
      </c>
      <c r="L692" s="7" t="s">
        <v>208</v>
      </c>
      <c r="M692" t="s">
        <v>208</v>
      </c>
      <c r="N692" t="s">
        <v>208</v>
      </c>
      <c r="R692" t="s">
        <v>219</v>
      </c>
      <c r="S692" t="s">
        <v>214</v>
      </c>
      <c r="T692" t="s">
        <v>220</v>
      </c>
      <c r="U692" s="33">
        <v>3204485</v>
      </c>
      <c r="V692" s="35">
        <v>0</v>
      </c>
      <c r="W692" s="35">
        <v>1.2E-2</v>
      </c>
      <c r="X692" s="35">
        <v>1.2E-2</v>
      </c>
      <c r="Y692" s="35">
        <v>1.2E-2</v>
      </c>
      <c r="Z692" s="35">
        <v>1.2E-2</v>
      </c>
      <c r="AA692" s="36">
        <v>1.2E-2</v>
      </c>
      <c r="AB692" s="36">
        <v>1.2E-2</v>
      </c>
      <c r="AC692" s="36">
        <v>1.2E-2</v>
      </c>
      <c r="AD692" s="35">
        <v>1.2E-2</v>
      </c>
      <c r="AE692" s="35">
        <v>1.2E-2</v>
      </c>
    </row>
    <row r="693" spans="1:31" x14ac:dyDescent="0.25">
      <c r="A693" t="s">
        <v>1324</v>
      </c>
      <c r="B693" t="s">
        <v>1290</v>
      </c>
      <c r="C693" t="s">
        <v>1325</v>
      </c>
      <c r="D693" s="33">
        <v>9744874</v>
      </c>
      <c r="E693" t="s">
        <v>288</v>
      </c>
      <c r="F693" s="35">
        <v>6.9000000000000006E-2</v>
      </c>
      <c r="G693" t="s">
        <v>208</v>
      </c>
      <c r="H693" s="35">
        <v>6.5000000000000002E-2</v>
      </c>
      <c r="I693" s="35">
        <v>5.2999999999999999E-2</v>
      </c>
      <c r="J693" s="36">
        <v>5.2999999999999999E-2</v>
      </c>
      <c r="K693" s="36">
        <v>5.1999999999999998E-2</v>
      </c>
      <c r="L693" s="36">
        <v>0.05</v>
      </c>
      <c r="M693" s="35">
        <v>0.05</v>
      </c>
      <c r="N693" s="35">
        <v>0.05</v>
      </c>
      <c r="R693" t="s">
        <v>1384</v>
      </c>
      <c r="S693" t="s">
        <v>1295</v>
      </c>
      <c r="T693" t="s">
        <v>1385</v>
      </c>
      <c r="U693" s="33">
        <v>100101</v>
      </c>
      <c r="V693" s="34">
        <v>0</v>
      </c>
      <c r="W693" s="35">
        <v>1.2999999999999999E-2</v>
      </c>
      <c r="X693" s="35">
        <v>1.2999999999999999E-2</v>
      </c>
      <c r="Y693" s="35">
        <v>1.2999999999999999E-2</v>
      </c>
      <c r="Z693" s="35">
        <v>1.2999999999999999E-2</v>
      </c>
      <c r="AA693" s="36">
        <v>1.2999999999999999E-2</v>
      </c>
      <c r="AB693" s="36">
        <v>1.2999999999999999E-2</v>
      </c>
      <c r="AC693" s="36">
        <v>1.2999999999999999E-2</v>
      </c>
      <c r="AD693" s="35">
        <v>1.2999999999999999E-2</v>
      </c>
      <c r="AE693" s="35">
        <v>1.2999999999999999E-2</v>
      </c>
    </row>
    <row r="694" spans="1:31" x14ac:dyDescent="0.25">
      <c r="A694" t="s">
        <v>1326</v>
      </c>
      <c r="B694" t="s">
        <v>1327</v>
      </c>
      <c r="C694" t="s">
        <v>1328</v>
      </c>
      <c r="D694" s="33">
        <v>121200</v>
      </c>
      <c r="E694" s="34">
        <v>0</v>
      </c>
      <c r="F694" s="35">
        <v>1.4E-2</v>
      </c>
      <c r="G694" s="35">
        <v>1.4E-2</v>
      </c>
      <c r="H694" s="35">
        <v>1.4E-2</v>
      </c>
      <c r="I694" s="35">
        <v>1.4E-2</v>
      </c>
      <c r="J694" s="36">
        <v>1.4E-2</v>
      </c>
      <c r="K694" s="36">
        <v>1.4E-2</v>
      </c>
      <c r="L694" s="36">
        <v>1.4E-2</v>
      </c>
      <c r="M694" s="35">
        <v>1.4E-2</v>
      </c>
      <c r="N694" s="35">
        <v>1.4E-2</v>
      </c>
      <c r="R694" t="s">
        <v>950</v>
      </c>
      <c r="S694" t="s">
        <v>945</v>
      </c>
      <c r="T694" t="s">
        <v>799</v>
      </c>
      <c r="U694" s="33">
        <v>504000</v>
      </c>
      <c r="V694" s="34">
        <v>0</v>
      </c>
      <c r="W694" s="35">
        <v>4.5999999999999999E-2</v>
      </c>
      <c r="X694" s="35">
        <v>4.5999999999999999E-2</v>
      </c>
      <c r="Y694" s="35">
        <v>4.5999999999999999E-2</v>
      </c>
      <c r="Z694" s="35">
        <v>4.5999999999999999E-2</v>
      </c>
      <c r="AA694" s="36">
        <v>4.4999999999999998E-2</v>
      </c>
      <c r="AB694" s="7" t="s">
        <v>208</v>
      </c>
      <c r="AC694" s="7" t="s">
        <v>208</v>
      </c>
      <c r="AD694" t="s">
        <v>208</v>
      </c>
      <c r="AE694" t="s">
        <v>208</v>
      </c>
    </row>
    <row r="695" spans="1:31" x14ac:dyDescent="0.25">
      <c r="A695" t="s">
        <v>812</v>
      </c>
      <c r="B695" t="s">
        <v>1295</v>
      </c>
      <c r="C695" t="s">
        <v>1329</v>
      </c>
      <c r="D695" s="33">
        <v>50165</v>
      </c>
      <c r="E695" s="34">
        <v>0</v>
      </c>
      <c r="F695" s="35">
        <v>3.4000000000000002E-2</v>
      </c>
      <c r="G695" s="35">
        <v>3.4000000000000002E-2</v>
      </c>
      <c r="H695" t="s">
        <v>208</v>
      </c>
      <c r="I695" s="35">
        <v>0.03</v>
      </c>
      <c r="J695" s="36">
        <v>0.03</v>
      </c>
      <c r="K695" s="36">
        <v>0.03</v>
      </c>
      <c r="L695" s="36">
        <v>0.03</v>
      </c>
      <c r="M695" s="35">
        <v>0.03</v>
      </c>
      <c r="N695" s="35">
        <v>0.03</v>
      </c>
      <c r="R695" t="s">
        <v>730</v>
      </c>
      <c r="S695" t="s">
        <v>725</v>
      </c>
      <c r="T695" t="s">
        <v>731</v>
      </c>
      <c r="U695" s="33">
        <v>1810000</v>
      </c>
      <c r="V695" s="34">
        <v>0</v>
      </c>
      <c r="W695" s="35">
        <v>4.8000000000000001E-2</v>
      </c>
      <c r="X695" s="35">
        <v>4.8000000000000001E-2</v>
      </c>
      <c r="Y695" s="35">
        <v>4.8000000000000001E-2</v>
      </c>
      <c r="Z695" s="35">
        <v>4.8000000000000001E-2</v>
      </c>
      <c r="AA695" s="36">
        <v>4.8000000000000001E-2</v>
      </c>
      <c r="AB695" s="36">
        <v>4.8000000000000001E-2</v>
      </c>
      <c r="AC695" s="36">
        <v>4.8000000000000001E-2</v>
      </c>
      <c r="AD695" s="35">
        <v>4.8000000000000001E-2</v>
      </c>
      <c r="AE695" s="35">
        <v>4.8000000000000001E-2</v>
      </c>
    </row>
    <row r="696" spans="1:31" x14ac:dyDescent="0.25">
      <c r="A696" t="s">
        <v>1330</v>
      </c>
      <c r="B696" t="s">
        <v>1290</v>
      </c>
      <c r="C696" t="s">
        <v>1331</v>
      </c>
      <c r="D696" s="33">
        <v>1820020</v>
      </c>
      <c r="E696" s="34">
        <v>0</v>
      </c>
      <c r="F696" s="35">
        <v>2.3E-2</v>
      </c>
      <c r="G696" s="35">
        <v>2.3E-2</v>
      </c>
      <c r="H696" s="35">
        <v>2.3E-2</v>
      </c>
      <c r="I696" s="35">
        <v>1.2E-2</v>
      </c>
      <c r="J696" s="36">
        <v>2.1999999999999999E-2</v>
      </c>
      <c r="K696" s="36">
        <v>2.1999999999999999E-2</v>
      </c>
      <c r="L696" s="36">
        <v>2.1999999999999999E-2</v>
      </c>
      <c r="M696" s="35">
        <v>2.1999999999999999E-2</v>
      </c>
      <c r="N696" s="35">
        <v>2.1999999999999999E-2</v>
      </c>
      <c r="R696" t="s">
        <v>572</v>
      </c>
      <c r="S696" t="s">
        <v>485</v>
      </c>
      <c r="T696" t="s">
        <v>208</v>
      </c>
      <c r="U696" t="s">
        <v>208</v>
      </c>
      <c r="V696" t="s">
        <v>208</v>
      </c>
      <c r="W696" t="s">
        <v>208</v>
      </c>
      <c r="X696" t="s">
        <v>208</v>
      </c>
      <c r="Y696" t="s">
        <v>208</v>
      </c>
      <c r="Z696" t="s">
        <v>208</v>
      </c>
      <c r="AA696" s="7" t="s">
        <v>208</v>
      </c>
      <c r="AB696" s="36">
        <v>1.4999999999999999E-2</v>
      </c>
      <c r="AC696" s="36">
        <v>1.4E-2</v>
      </c>
      <c r="AD696" s="35">
        <v>1.4E-2</v>
      </c>
      <c r="AE696" t="s">
        <v>208</v>
      </c>
    </row>
    <row r="697" spans="1:31" x14ac:dyDescent="0.25">
      <c r="A697" t="s">
        <v>1127</v>
      </c>
      <c r="B697" t="s">
        <v>1300</v>
      </c>
      <c r="C697" t="s">
        <v>1332</v>
      </c>
      <c r="D697" s="33">
        <v>140200</v>
      </c>
      <c r="E697" s="34">
        <v>0</v>
      </c>
      <c r="F697" s="35">
        <v>3.4000000000000002E-2</v>
      </c>
      <c r="G697" s="35">
        <v>3.4000000000000002E-2</v>
      </c>
      <c r="H697" s="35">
        <v>3.4000000000000002E-2</v>
      </c>
      <c r="I697" s="35">
        <v>3.4000000000000002E-2</v>
      </c>
      <c r="J697" s="36">
        <v>3.4000000000000002E-2</v>
      </c>
      <c r="K697" s="36">
        <v>3.4000000000000002E-2</v>
      </c>
      <c r="L697" s="36">
        <v>3.4000000000000002E-2</v>
      </c>
      <c r="M697" s="35">
        <v>3.4000000000000002E-2</v>
      </c>
      <c r="N697" s="35">
        <v>3.4000000000000002E-2</v>
      </c>
      <c r="R697" t="s">
        <v>572</v>
      </c>
      <c r="S697" t="s">
        <v>470</v>
      </c>
      <c r="T697" t="s">
        <v>208</v>
      </c>
      <c r="U697" t="s">
        <v>208</v>
      </c>
      <c r="V697" t="s">
        <v>208</v>
      </c>
      <c r="W697" t="s">
        <v>208</v>
      </c>
      <c r="X697" t="s">
        <v>208</v>
      </c>
      <c r="Y697" t="s">
        <v>208</v>
      </c>
      <c r="Z697" t="s">
        <v>208</v>
      </c>
      <c r="AA697" s="7" t="s">
        <v>208</v>
      </c>
      <c r="AB697" s="36">
        <v>1.4999999999999999E-2</v>
      </c>
      <c r="AC697" s="7" t="s">
        <v>208</v>
      </c>
      <c r="AD697" t="s">
        <v>208</v>
      </c>
      <c r="AE697" t="s">
        <v>208</v>
      </c>
    </row>
    <row r="698" spans="1:31" x14ac:dyDescent="0.25">
      <c r="A698" t="s">
        <v>1333</v>
      </c>
      <c r="B698" t="s">
        <v>1295</v>
      </c>
      <c r="C698" t="s">
        <v>1334</v>
      </c>
      <c r="D698" s="33">
        <v>905080</v>
      </c>
      <c r="E698" s="34">
        <v>0</v>
      </c>
      <c r="F698" s="35">
        <v>3.5000000000000003E-2</v>
      </c>
      <c r="G698" s="35">
        <v>3.5000000000000003E-2</v>
      </c>
      <c r="H698" s="35">
        <v>3.5000000000000003E-2</v>
      </c>
      <c r="I698" s="35">
        <v>3.5000000000000003E-2</v>
      </c>
      <c r="J698" s="36">
        <v>3.5000000000000003E-2</v>
      </c>
      <c r="K698" s="36">
        <v>3.5000000000000003E-2</v>
      </c>
      <c r="L698" s="36">
        <v>3.5000000000000003E-2</v>
      </c>
      <c r="M698" s="35">
        <v>3.5000000000000003E-2</v>
      </c>
      <c r="N698" s="35">
        <v>3.5000000000000003E-2</v>
      </c>
      <c r="R698" t="s">
        <v>634</v>
      </c>
      <c r="S698" t="s">
        <v>591</v>
      </c>
      <c r="T698" t="s">
        <v>208</v>
      </c>
      <c r="U698" t="s">
        <v>208</v>
      </c>
      <c r="V698" t="s">
        <v>208</v>
      </c>
      <c r="W698" t="s">
        <v>208</v>
      </c>
      <c r="X698" t="s">
        <v>208</v>
      </c>
      <c r="Y698" t="s">
        <v>208</v>
      </c>
      <c r="Z698" t="s">
        <v>208</v>
      </c>
      <c r="AA698" s="7" t="s">
        <v>208</v>
      </c>
      <c r="AB698" s="7" t="s">
        <v>208</v>
      </c>
      <c r="AC698" s="36">
        <v>2.5000000000000001E-2</v>
      </c>
      <c r="AD698" s="35">
        <v>2.5999999999999999E-2</v>
      </c>
      <c r="AE698" s="35">
        <v>2.5999999999999999E-2</v>
      </c>
    </row>
    <row r="699" spans="1:31" x14ac:dyDescent="0.25">
      <c r="A699" t="s">
        <v>1335</v>
      </c>
      <c r="B699" t="s">
        <v>1300</v>
      </c>
      <c r="C699" t="s">
        <v>1336</v>
      </c>
      <c r="D699" s="33">
        <v>470000</v>
      </c>
      <c r="E699" s="34">
        <v>0</v>
      </c>
      <c r="F699" s="35">
        <v>5.5E-2</v>
      </c>
      <c r="G699" s="35">
        <v>5.5E-2</v>
      </c>
      <c r="H699" s="35">
        <v>5.5E-2</v>
      </c>
      <c r="I699" s="35">
        <v>5.3999999999999999E-2</v>
      </c>
      <c r="J699" s="36">
        <v>5.3999999999999999E-2</v>
      </c>
      <c r="K699" s="36">
        <v>5.3999999999999999E-2</v>
      </c>
      <c r="L699" s="36">
        <v>5.3999999999999999E-2</v>
      </c>
      <c r="M699" t="s">
        <v>208</v>
      </c>
      <c r="N699" s="35">
        <v>2.1999999999999999E-2</v>
      </c>
      <c r="R699" t="s">
        <v>316</v>
      </c>
      <c r="S699" t="s">
        <v>317</v>
      </c>
      <c r="T699" t="s">
        <v>318</v>
      </c>
      <c r="U699" s="33">
        <v>5000000</v>
      </c>
      <c r="V699" s="34">
        <v>0</v>
      </c>
      <c r="W699" s="35">
        <v>0.08</v>
      </c>
      <c r="X699" s="35">
        <v>0.08</v>
      </c>
      <c r="Y699" s="35">
        <v>0.08</v>
      </c>
      <c r="Z699" t="s">
        <v>208</v>
      </c>
      <c r="AA699" s="7" t="s">
        <v>208</v>
      </c>
      <c r="AB699" s="7" t="s">
        <v>208</v>
      </c>
      <c r="AC699" s="7" t="s">
        <v>208</v>
      </c>
      <c r="AD699" t="s">
        <v>208</v>
      </c>
      <c r="AE699" t="s">
        <v>208</v>
      </c>
    </row>
    <row r="700" spans="1:31" x14ac:dyDescent="0.25">
      <c r="A700" t="s">
        <v>1337</v>
      </c>
      <c r="B700" t="s">
        <v>1293</v>
      </c>
      <c r="C700" t="s">
        <v>1338</v>
      </c>
      <c r="D700" s="33">
        <v>920000</v>
      </c>
      <c r="E700" s="34">
        <v>0</v>
      </c>
      <c r="F700" s="35">
        <v>5.1999999999999998E-2</v>
      </c>
      <c r="G700" s="35">
        <v>5.1999999999999998E-2</v>
      </c>
      <c r="H700" s="35">
        <v>5.1999999999999998E-2</v>
      </c>
      <c r="I700" s="35">
        <v>5.1999999999999998E-2</v>
      </c>
      <c r="J700" s="36">
        <v>5.1999999999999998E-2</v>
      </c>
      <c r="K700" s="36">
        <v>0.05</v>
      </c>
      <c r="L700" s="7" t="s">
        <v>208</v>
      </c>
      <c r="M700" s="35">
        <v>0.05</v>
      </c>
      <c r="N700" s="35">
        <v>0.05</v>
      </c>
      <c r="R700" t="s">
        <v>1282</v>
      </c>
      <c r="S700" t="s">
        <v>1277</v>
      </c>
      <c r="T700" t="s">
        <v>802</v>
      </c>
      <c r="U700" s="33">
        <v>26782</v>
      </c>
      <c r="V700" s="34">
        <v>0</v>
      </c>
      <c r="W700" s="35">
        <v>3.1E-2</v>
      </c>
      <c r="X700" s="35">
        <v>3.1E-2</v>
      </c>
      <c r="Y700" s="35">
        <v>3.1E-2</v>
      </c>
      <c r="Z700" s="35">
        <v>3.1E-2</v>
      </c>
      <c r="AA700" s="36">
        <v>3.1E-2</v>
      </c>
      <c r="AB700" s="36">
        <v>3.1E-2</v>
      </c>
      <c r="AC700" s="36">
        <v>3.1E-2</v>
      </c>
      <c r="AD700" s="35">
        <v>3.1E-2</v>
      </c>
      <c r="AE700" s="35">
        <v>3.1E-2</v>
      </c>
    </row>
    <row r="701" spans="1:31" x14ac:dyDescent="0.25">
      <c r="A701" t="s">
        <v>1339</v>
      </c>
      <c r="B701" t="s">
        <v>1295</v>
      </c>
      <c r="C701" t="s">
        <v>1340</v>
      </c>
      <c r="D701" s="33">
        <v>61039</v>
      </c>
      <c r="E701" s="34">
        <v>0</v>
      </c>
      <c r="F701" s="35">
        <v>1.2999999999999999E-2</v>
      </c>
      <c r="G701" s="35">
        <v>1.2999999999999999E-2</v>
      </c>
      <c r="H701" s="35">
        <v>1.2E-2</v>
      </c>
      <c r="I701" s="35">
        <v>1.0999999999999999E-2</v>
      </c>
      <c r="J701" s="7" t="s">
        <v>208</v>
      </c>
      <c r="K701" s="36">
        <v>1.0999999999999999E-2</v>
      </c>
      <c r="L701" s="36">
        <v>1.0999999999999999E-2</v>
      </c>
      <c r="M701" s="35">
        <v>0.01</v>
      </c>
      <c r="N701" s="35">
        <v>0.01</v>
      </c>
      <c r="R701" t="s">
        <v>1276</v>
      </c>
      <c r="S701" t="s">
        <v>1277</v>
      </c>
      <c r="T701" t="s">
        <v>241</v>
      </c>
      <c r="U701" s="33">
        <v>117517</v>
      </c>
      <c r="V701" t="s">
        <v>288</v>
      </c>
      <c r="W701" s="35">
        <v>1.6E-2</v>
      </c>
      <c r="X701" t="s">
        <v>208</v>
      </c>
      <c r="Y701" s="35">
        <v>1.6E-2</v>
      </c>
      <c r="Z701" s="35">
        <v>1.6E-2</v>
      </c>
      <c r="AA701" s="7" t="s">
        <v>208</v>
      </c>
      <c r="AB701" s="7" t="s">
        <v>208</v>
      </c>
      <c r="AC701" s="36">
        <v>1.6E-2</v>
      </c>
      <c r="AD701" s="35">
        <v>1.9E-2</v>
      </c>
      <c r="AE701" s="35">
        <v>1.7999999999999999E-2</v>
      </c>
    </row>
    <row r="702" spans="1:31" x14ac:dyDescent="0.25">
      <c r="A702" t="s">
        <v>1341</v>
      </c>
      <c r="B702" t="s">
        <v>1303</v>
      </c>
      <c r="C702" t="s">
        <v>1342</v>
      </c>
      <c r="D702" s="33">
        <v>164597</v>
      </c>
      <c r="E702" s="34">
        <v>0</v>
      </c>
      <c r="F702" s="35">
        <v>0.05</v>
      </c>
      <c r="G702" s="35">
        <v>0.05</v>
      </c>
      <c r="H702" s="35">
        <v>0.05</v>
      </c>
      <c r="I702" s="35">
        <v>0.05</v>
      </c>
      <c r="J702" s="36">
        <v>0.05</v>
      </c>
      <c r="K702" s="36">
        <v>0.05</v>
      </c>
      <c r="L702" s="36">
        <v>0.05</v>
      </c>
      <c r="M702" s="35">
        <v>0.05</v>
      </c>
      <c r="N702" s="35">
        <v>0.05</v>
      </c>
      <c r="R702" t="s">
        <v>617</v>
      </c>
      <c r="S702" t="s">
        <v>589</v>
      </c>
      <c r="T702" t="s">
        <v>618</v>
      </c>
      <c r="U702" s="33">
        <v>478300</v>
      </c>
      <c r="V702" s="35">
        <v>-1E-3</v>
      </c>
      <c r="W702" s="35">
        <v>1.4999999999999999E-2</v>
      </c>
      <c r="X702" s="35">
        <v>1.4999999999999999E-2</v>
      </c>
      <c r="Y702" s="35">
        <v>1.4999999999999999E-2</v>
      </c>
      <c r="Z702" s="35">
        <v>1.4999999999999999E-2</v>
      </c>
      <c r="AA702" s="36">
        <v>1.4999999999999999E-2</v>
      </c>
      <c r="AB702" s="36">
        <v>1.6E-2</v>
      </c>
      <c r="AC702" s="36">
        <v>1.4999999999999999E-2</v>
      </c>
      <c r="AD702" s="35">
        <v>1.4999999999999999E-2</v>
      </c>
      <c r="AE702" s="35">
        <v>1.4999999999999999E-2</v>
      </c>
    </row>
    <row r="703" spans="1:31" x14ac:dyDescent="0.25">
      <c r="A703" t="s">
        <v>1343</v>
      </c>
      <c r="B703" t="s">
        <v>1344</v>
      </c>
      <c r="C703" t="s">
        <v>1345</v>
      </c>
      <c r="D703" s="33">
        <v>1000011</v>
      </c>
      <c r="E703" s="34">
        <v>0</v>
      </c>
      <c r="F703" s="35">
        <v>7.0000000000000007E-2</v>
      </c>
      <c r="G703" s="35">
        <v>7.0000000000000007E-2</v>
      </c>
      <c r="H703" s="35">
        <v>7.0000000000000007E-2</v>
      </c>
      <c r="I703" s="35">
        <v>0.14899999999999999</v>
      </c>
      <c r="J703" s="36">
        <v>0.14899999999999999</v>
      </c>
      <c r="K703" s="36">
        <v>0.14899999999999999</v>
      </c>
      <c r="L703" s="36">
        <v>0.14899999999999999</v>
      </c>
      <c r="M703" t="s">
        <v>208</v>
      </c>
      <c r="N703" s="35">
        <v>0.14899999999999999</v>
      </c>
      <c r="R703" t="s">
        <v>617</v>
      </c>
      <c r="S703" t="s">
        <v>838</v>
      </c>
      <c r="T703" t="s">
        <v>495</v>
      </c>
      <c r="U703" s="33">
        <v>600000</v>
      </c>
      <c r="V703" s="35">
        <v>-1E-3</v>
      </c>
      <c r="W703" s="35">
        <v>1.7999999999999999E-2</v>
      </c>
      <c r="X703" s="35">
        <v>1.9E-2</v>
      </c>
      <c r="Y703" s="35">
        <v>0.02</v>
      </c>
      <c r="Z703" s="35">
        <v>2.1999999999999999E-2</v>
      </c>
      <c r="AA703" s="36">
        <v>2.1999999999999999E-2</v>
      </c>
      <c r="AB703" s="36">
        <v>2.1999999999999999E-2</v>
      </c>
      <c r="AC703" s="36">
        <v>2.1000000000000001E-2</v>
      </c>
      <c r="AD703" s="35">
        <v>2.4E-2</v>
      </c>
      <c r="AE703" s="35">
        <v>2.4E-2</v>
      </c>
    </row>
    <row r="704" spans="1:31" x14ac:dyDescent="0.25">
      <c r="A704" t="s">
        <v>1109</v>
      </c>
      <c r="B704" t="s">
        <v>1346</v>
      </c>
      <c r="C704" t="s">
        <v>1347</v>
      </c>
      <c r="D704" s="33">
        <v>600000</v>
      </c>
      <c r="E704" s="34">
        <v>0</v>
      </c>
      <c r="F704" s="35">
        <v>1.4E-2</v>
      </c>
      <c r="G704" s="35">
        <v>1.4E-2</v>
      </c>
      <c r="H704" s="35">
        <v>1.4E-2</v>
      </c>
      <c r="I704" s="35">
        <v>1.2999999999999999E-2</v>
      </c>
      <c r="J704" s="36">
        <v>1.2999999999999999E-2</v>
      </c>
      <c r="K704" s="36">
        <v>1.2999999999999999E-2</v>
      </c>
      <c r="L704" s="36">
        <v>1.2999999999999999E-2</v>
      </c>
      <c r="M704" s="35">
        <v>1.2999999999999999E-2</v>
      </c>
      <c r="N704" s="35">
        <v>1.2999999999999999E-2</v>
      </c>
      <c r="R704" t="s">
        <v>1316</v>
      </c>
      <c r="S704" t="s">
        <v>1290</v>
      </c>
      <c r="T704" t="s">
        <v>763</v>
      </c>
      <c r="U704" s="33">
        <v>1125226</v>
      </c>
      <c r="V704" s="34">
        <v>0</v>
      </c>
      <c r="W704" s="35">
        <v>0.05</v>
      </c>
      <c r="X704" s="35">
        <v>0.05</v>
      </c>
      <c r="Y704" s="35">
        <v>0.05</v>
      </c>
      <c r="Z704" s="35">
        <v>4.9000000000000002E-2</v>
      </c>
      <c r="AA704" s="36">
        <v>0.05</v>
      </c>
      <c r="AB704" s="36">
        <v>0.05</v>
      </c>
      <c r="AC704" s="36">
        <v>0.05</v>
      </c>
      <c r="AD704" s="35">
        <v>0.05</v>
      </c>
      <c r="AE704" s="35">
        <v>0.05</v>
      </c>
    </row>
    <row r="705" spans="1:31" x14ac:dyDescent="0.25">
      <c r="A705" t="s">
        <v>1348</v>
      </c>
      <c r="B705" t="s">
        <v>1293</v>
      </c>
      <c r="C705" t="s">
        <v>1349</v>
      </c>
      <c r="D705" s="33">
        <v>312014</v>
      </c>
      <c r="E705" t="s">
        <v>288</v>
      </c>
      <c r="F705" s="35">
        <v>5.1999999999999998E-2</v>
      </c>
      <c r="G705" t="s">
        <v>208</v>
      </c>
      <c r="H705" t="s">
        <v>208</v>
      </c>
      <c r="I705" s="35">
        <v>0.05</v>
      </c>
      <c r="J705" s="36">
        <v>0.05</v>
      </c>
      <c r="K705" s="36">
        <v>0.05</v>
      </c>
      <c r="L705" s="36">
        <v>0.05</v>
      </c>
      <c r="M705" t="s">
        <v>208</v>
      </c>
      <c r="N705" s="35">
        <v>0.05</v>
      </c>
      <c r="R705" t="s">
        <v>1195</v>
      </c>
      <c r="S705" t="s">
        <v>1021</v>
      </c>
      <c r="T705" t="s">
        <v>1194</v>
      </c>
      <c r="U705" s="33">
        <v>132590</v>
      </c>
      <c r="V705" s="34">
        <v>0</v>
      </c>
      <c r="W705" s="35">
        <v>2.7E-2</v>
      </c>
      <c r="X705" s="35">
        <v>2.7E-2</v>
      </c>
      <c r="Y705" s="35">
        <v>2.7E-2</v>
      </c>
      <c r="Z705" s="35">
        <v>2.7E-2</v>
      </c>
      <c r="AA705" s="36">
        <v>2.7E-2</v>
      </c>
      <c r="AB705" s="36">
        <v>2.7E-2</v>
      </c>
      <c r="AC705" s="7" t="s">
        <v>208</v>
      </c>
      <c r="AD705" t="s">
        <v>208</v>
      </c>
      <c r="AE705" t="s">
        <v>208</v>
      </c>
    </row>
    <row r="706" spans="1:31" x14ac:dyDescent="0.25">
      <c r="A706" t="s">
        <v>1350</v>
      </c>
      <c r="B706" t="s">
        <v>1293</v>
      </c>
      <c r="C706" t="s">
        <v>1351</v>
      </c>
      <c r="D706" s="33">
        <v>53209</v>
      </c>
      <c r="E706" s="34">
        <v>0</v>
      </c>
      <c r="F706" s="35">
        <v>0.03</v>
      </c>
      <c r="G706" s="35">
        <v>0.03</v>
      </c>
      <c r="H706" s="35">
        <v>0.03</v>
      </c>
      <c r="I706" s="35">
        <v>2.5000000000000001E-2</v>
      </c>
      <c r="J706" s="36">
        <v>2.5000000000000001E-2</v>
      </c>
      <c r="K706" s="36">
        <v>2.5000000000000001E-2</v>
      </c>
      <c r="L706" s="36">
        <v>2.5000000000000001E-2</v>
      </c>
      <c r="M706" s="35">
        <v>2.5000000000000001E-2</v>
      </c>
      <c r="N706" s="35">
        <v>2.5000000000000001E-2</v>
      </c>
      <c r="R706" t="s">
        <v>732</v>
      </c>
      <c r="S706" t="s">
        <v>713</v>
      </c>
      <c r="T706" t="s">
        <v>733</v>
      </c>
      <c r="U706" s="33">
        <v>100500</v>
      </c>
      <c r="V706" s="35">
        <v>0</v>
      </c>
      <c r="W706" s="35">
        <v>3.2000000000000001E-2</v>
      </c>
      <c r="X706" s="35">
        <v>3.1E-2</v>
      </c>
      <c r="Y706" s="35">
        <v>3.1E-2</v>
      </c>
      <c r="Z706" s="35">
        <v>2.8000000000000001E-2</v>
      </c>
      <c r="AA706" s="36">
        <v>2.8000000000000001E-2</v>
      </c>
      <c r="AB706" s="36">
        <v>2.8000000000000001E-2</v>
      </c>
      <c r="AC706" s="36">
        <v>2.8000000000000001E-2</v>
      </c>
      <c r="AD706" s="35">
        <v>2.8000000000000001E-2</v>
      </c>
      <c r="AE706" s="35">
        <v>2.8000000000000001E-2</v>
      </c>
    </row>
    <row r="707" spans="1:31" x14ac:dyDescent="0.25">
      <c r="A707" t="s">
        <v>1352</v>
      </c>
      <c r="B707" t="s">
        <v>1290</v>
      </c>
      <c r="C707" t="s">
        <v>1353</v>
      </c>
      <c r="D707" s="33">
        <v>255110</v>
      </c>
      <c r="E707" s="34">
        <v>0</v>
      </c>
      <c r="F707" s="35">
        <v>8.5000000000000006E-2</v>
      </c>
      <c r="G707" s="35">
        <v>8.5000000000000006E-2</v>
      </c>
      <c r="H707" s="35">
        <v>8.3000000000000004E-2</v>
      </c>
      <c r="I707" s="35">
        <v>6.7000000000000004E-2</v>
      </c>
      <c r="J707" s="36">
        <v>6.7000000000000004E-2</v>
      </c>
      <c r="K707" s="36">
        <v>6.7000000000000004E-2</v>
      </c>
      <c r="L707" s="36">
        <v>6.7000000000000004E-2</v>
      </c>
      <c r="M707" s="35">
        <v>6.7000000000000004E-2</v>
      </c>
      <c r="N707" s="35">
        <v>6.7000000000000004E-2</v>
      </c>
      <c r="R707" t="s">
        <v>543</v>
      </c>
      <c r="S707" t="s">
        <v>478</v>
      </c>
      <c r="T707" t="s">
        <v>544</v>
      </c>
      <c r="U707" s="33">
        <v>518638</v>
      </c>
      <c r="V707" s="34">
        <v>0</v>
      </c>
      <c r="W707" s="35">
        <v>1.2999999999999999E-2</v>
      </c>
      <c r="X707" s="35">
        <v>1.2999999999999999E-2</v>
      </c>
      <c r="Y707" s="35">
        <v>1.2E-2</v>
      </c>
      <c r="Z707" s="35">
        <v>1.2E-2</v>
      </c>
      <c r="AA707" s="36">
        <v>1.2E-2</v>
      </c>
      <c r="AB707" s="36">
        <v>1.2E-2</v>
      </c>
      <c r="AC707" s="36">
        <v>1.4E-2</v>
      </c>
      <c r="AD707" s="35">
        <v>1.4E-2</v>
      </c>
      <c r="AE707" s="35">
        <v>1.4E-2</v>
      </c>
    </row>
    <row r="708" spans="1:31" x14ac:dyDescent="0.25">
      <c r="A708" t="s">
        <v>1354</v>
      </c>
      <c r="B708" t="s">
        <v>1290</v>
      </c>
      <c r="C708" t="s">
        <v>1355</v>
      </c>
      <c r="D708" s="33">
        <v>604000</v>
      </c>
      <c r="E708" t="s">
        <v>288</v>
      </c>
      <c r="F708" s="35">
        <v>0.05</v>
      </c>
      <c r="G708" t="s">
        <v>208</v>
      </c>
      <c r="H708" t="s">
        <v>208</v>
      </c>
      <c r="I708" t="s">
        <v>208</v>
      </c>
      <c r="J708" s="7" t="s">
        <v>208</v>
      </c>
      <c r="K708" s="7" t="s">
        <v>208</v>
      </c>
      <c r="L708" s="36">
        <v>0.05</v>
      </c>
      <c r="M708" t="s">
        <v>208</v>
      </c>
      <c r="N708" t="s">
        <v>208</v>
      </c>
      <c r="R708" t="s">
        <v>543</v>
      </c>
      <c r="S708" t="s">
        <v>713</v>
      </c>
      <c r="T708" t="s">
        <v>729</v>
      </c>
      <c r="U708" s="33">
        <v>1330000</v>
      </c>
      <c r="V708" s="35">
        <v>0</v>
      </c>
      <c r="W708" s="35">
        <v>3.3000000000000002E-2</v>
      </c>
      <c r="X708" s="35">
        <v>3.3000000000000002E-2</v>
      </c>
      <c r="Y708" s="35">
        <v>3.3000000000000002E-2</v>
      </c>
      <c r="Z708" s="35">
        <v>3.3000000000000002E-2</v>
      </c>
      <c r="AA708" s="36">
        <v>3.3000000000000002E-2</v>
      </c>
      <c r="AB708" s="36">
        <v>3.3000000000000002E-2</v>
      </c>
      <c r="AC708" s="36">
        <v>3.6999999999999998E-2</v>
      </c>
      <c r="AD708" s="35">
        <v>3.6999999999999998E-2</v>
      </c>
      <c r="AE708" s="35">
        <v>3.6999999999999998E-2</v>
      </c>
    </row>
    <row r="709" spans="1:31" x14ac:dyDescent="0.25">
      <c r="A709" t="s">
        <v>1356</v>
      </c>
      <c r="B709" t="s">
        <v>1295</v>
      </c>
      <c r="C709" t="s">
        <v>1168</v>
      </c>
      <c r="D709" s="33">
        <v>81617</v>
      </c>
      <c r="E709" s="34">
        <v>0</v>
      </c>
      <c r="F709" s="35">
        <v>1.6E-2</v>
      </c>
      <c r="G709" s="35">
        <v>1.6E-2</v>
      </c>
      <c r="H709" s="35">
        <v>1.6E-2</v>
      </c>
      <c r="I709" s="35">
        <v>1.6E-2</v>
      </c>
      <c r="J709" s="36">
        <v>1.6E-2</v>
      </c>
      <c r="K709" s="36">
        <v>1.6E-2</v>
      </c>
      <c r="L709" s="36">
        <v>1.6E-2</v>
      </c>
      <c r="M709" s="35">
        <v>1.6E-2</v>
      </c>
      <c r="N709" s="35">
        <v>1.6E-2</v>
      </c>
      <c r="R709" t="s">
        <v>683</v>
      </c>
      <c r="S709" t="s">
        <v>659</v>
      </c>
      <c r="T709" t="s">
        <v>208</v>
      </c>
      <c r="U709" t="s">
        <v>208</v>
      </c>
      <c r="V709" t="s">
        <v>255</v>
      </c>
      <c r="W709" t="s">
        <v>208</v>
      </c>
      <c r="X709" s="35">
        <v>0.04</v>
      </c>
      <c r="Y709" t="s">
        <v>208</v>
      </c>
      <c r="Z709" s="35">
        <v>0.04</v>
      </c>
      <c r="AA709" s="7" t="s">
        <v>208</v>
      </c>
      <c r="AB709" s="7" t="s">
        <v>208</v>
      </c>
      <c r="AC709" s="7" t="s">
        <v>208</v>
      </c>
      <c r="AD709" s="35">
        <v>0.04</v>
      </c>
      <c r="AE709" s="35">
        <v>0.04</v>
      </c>
    </row>
    <row r="710" spans="1:31" x14ac:dyDescent="0.25">
      <c r="A710" t="s">
        <v>1357</v>
      </c>
      <c r="B710" t="s">
        <v>1358</v>
      </c>
      <c r="C710" t="s">
        <v>1359</v>
      </c>
      <c r="D710" s="33">
        <v>73926</v>
      </c>
      <c r="E710" s="34">
        <v>0</v>
      </c>
      <c r="F710" s="35">
        <v>4.2999999999999997E-2</v>
      </c>
      <c r="G710" s="35">
        <v>4.2999999999999997E-2</v>
      </c>
      <c r="H710" s="35">
        <v>4.2999999999999997E-2</v>
      </c>
      <c r="I710" s="35">
        <v>4.2999999999999997E-2</v>
      </c>
      <c r="J710" s="36">
        <v>4.2999999999999997E-2</v>
      </c>
      <c r="K710" s="36">
        <v>4.2999999999999997E-2</v>
      </c>
      <c r="L710" s="36">
        <v>4.2999999999999997E-2</v>
      </c>
      <c r="M710" s="35">
        <v>4.2999999999999997E-2</v>
      </c>
      <c r="N710" s="35">
        <v>4.2999999999999997E-2</v>
      </c>
      <c r="R710" t="s">
        <v>683</v>
      </c>
      <c r="S710" t="s">
        <v>1009</v>
      </c>
      <c r="T710" t="s">
        <v>208</v>
      </c>
      <c r="U710" t="s">
        <v>208</v>
      </c>
      <c r="V710" t="s">
        <v>208</v>
      </c>
      <c r="W710" t="s">
        <v>208</v>
      </c>
      <c r="X710" t="s">
        <v>208</v>
      </c>
      <c r="Y710" t="s">
        <v>208</v>
      </c>
      <c r="Z710" s="35">
        <v>1.2999999999999999E-2</v>
      </c>
      <c r="AA710" s="7" t="s">
        <v>208</v>
      </c>
      <c r="AB710" s="7" t="s">
        <v>208</v>
      </c>
      <c r="AC710" s="7" t="s">
        <v>208</v>
      </c>
      <c r="AD710" s="35">
        <v>1.2999999999999999E-2</v>
      </c>
      <c r="AE710" s="35">
        <v>1.2999999999999999E-2</v>
      </c>
    </row>
    <row r="711" spans="1:31" x14ac:dyDescent="0.25">
      <c r="A711" t="s">
        <v>1360</v>
      </c>
      <c r="B711" t="s">
        <v>1327</v>
      </c>
      <c r="C711" t="s">
        <v>1181</v>
      </c>
      <c r="D711" s="33">
        <v>60000</v>
      </c>
      <c r="E711" s="34">
        <v>0</v>
      </c>
      <c r="F711" s="35">
        <v>1.4999999999999999E-2</v>
      </c>
      <c r="G711" s="35">
        <v>1.4999999999999999E-2</v>
      </c>
      <c r="H711" s="35">
        <v>1.4999999999999999E-2</v>
      </c>
      <c r="I711" s="35">
        <v>1.4999999999999999E-2</v>
      </c>
      <c r="J711" s="36">
        <v>1.4999999999999999E-2</v>
      </c>
      <c r="K711" s="36">
        <v>1.4999999999999999E-2</v>
      </c>
      <c r="L711" s="36">
        <v>1.4999999999999999E-2</v>
      </c>
      <c r="M711" s="35">
        <v>1.4999999999999999E-2</v>
      </c>
      <c r="N711" s="35">
        <v>1.4999999999999999E-2</v>
      </c>
      <c r="R711" t="s">
        <v>1399</v>
      </c>
      <c r="S711" t="s">
        <v>1295</v>
      </c>
      <c r="T711" t="s">
        <v>208</v>
      </c>
      <c r="U711" t="s">
        <v>208</v>
      </c>
      <c r="V711" t="s">
        <v>208</v>
      </c>
      <c r="W711" t="s">
        <v>208</v>
      </c>
      <c r="X711" t="s">
        <v>208</v>
      </c>
      <c r="Y711" t="s">
        <v>208</v>
      </c>
      <c r="Z711" s="35">
        <v>1.7000000000000001E-2</v>
      </c>
      <c r="AA711" s="36">
        <v>1.7000000000000001E-2</v>
      </c>
      <c r="AB711" s="36">
        <v>1.7000000000000001E-2</v>
      </c>
      <c r="AC711" s="36">
        <v>1.7000000000000001E-2</v>
      </c>
      <c r="AD711" s="35">
        <v>1.7000000000000001E-2</v>
      </c>
      <c r="AE711" t="s">
        <v>208</v>
      </c>
    </row>
    <row r="712" spans="1:31" x14ac:dyDescent="0.25">
      <c r="A712" t="s">
        <v>1361</v>
      </c>
      <c r="B712" t="s">
        <v>1362</v>
      </c>
      <c r="C712" t="s">
        <v>1363</v>
      </c>
      <c r="D712" s="33">
        <v>496600</v>
      </c>
      <c r="E712" s="34">
        <v>0</v>
      </c>
      <c r="F712" s="35">
        <v>6.3E-2</v>
      </c>
      <c r="G712" s="35">
        <v>6.3E-2</v>
      </c>
      <c r="H712" s="35">
        <v>6.3E-2</v>
      </c>
      <c r="I712" s="35">
        <v>6.3E-2</v>
      </c>
      <c r="J712" s="36">
        <v>6.3E-2</v>
      </c>
      <c r="K712" s="36">
        <v>6.3E-2</v>
      </c>
      <c r="L712" s="36">
        <v>6.3E-2</v>
      </c>
      <c r="M712" s="35">
        <v>6.3E-2</v>
      </c>
      <c r="N712" s="35">
        <v>6.3E-2</v>
      </c>
      <c r="R712" t="s">
        <v>1089</v>
      </c>
      <c r="S712" t="s">
        <v>1021</v>
      </c>
      <c r="T712" t="s">
        <v>1085</v>
      </c>
      <c r="U712" s="33">
        <v>244150</v>
      </c>
      <c r="V712" s="34">
        <v>0</v>
      </c>
      <c r="W712" s="35">
        <v>4.8000000000000001E-2</v>
      </c>
      <c r="X712" s="35">
        <v>4.8000000000000001E-2</v>
      </c>
      <c r="Y712" s="35">
        <v>4.8000000000000001E-2</v>
      </c>
      <c r="Z712" s="35">
        <v>4.8000000000000001E-2</v>
      </c>
      <c r="AA712" s="36">
        <v>4.8000000000000001E-2</v>
      </c>
      <c r="AB712" s="36">
        <v>4.8000000000000001E-2</v>
      </c>
      <c r="AC712" s="7" t="s">
        <v>208</v>
      </c>
      <c r="AD712" t="s">
        <v>208</v>
      </c>
      <c r="AE712" t="s">
        <v>208</v>
      </c>
    </row>
    <row r="713" spans="1:31" x14ac:dyDescent="0.25">
      <c r="A713" t="s">
        <v>1364</v>
      </c>
      <c r="B713" t="s">
        <v>1295</v>
      </c>
      <c r="C713" t="s">
        <v>1365</v>
      </c>
      <c r="D713" s="33">
        <v>47869</v>
      </c>
      <c r="E713" s="34">
        <v>0</v>
      </c>
      <c r="F713" s="35">
        <v>1.2999999999999999E-2</v>
      </c>
      <c r="G713" s="35">
        <v>1.2999999999999999E-2</v>
      </c>
      <c r="H713" s="35">
        <v>1.2999999999999999E-2</v>
      </c>
      <c r="I713" s="35">
        <v>1.2999999999999999E-2</v>
      </c>
      <c r="J713" s="36">
        <v>1.2999999999999999E-2</v>
      </c>
      <c r="K713" s="36">
        <v>1.2999999999999999E-2</v>
      </c>
      <c r="L713" s="36">
        <v>1.2999999999999999E-2</v>
      </c>
      <c r="M713" s="35">
        <v>1.2999999999999999E-2</v>
      </c>
      <c r="N713" s="35">
        <v>1.2999999999999999E-2</v>
      </c>
      <c r="R713" t="s">
        <v>1236</v>
      </c>
      <c r="S713" t="s">
        <v>1237</v>
      </c>
      <c r="T713">
        <v>418</v>
      </c>
      <c r="U713">
        <v>100</v>
      </c>
      <c r="V713" t="s">
        <v>212</v>
      </c>
      <c r="W713" t="s">
        <v>208</v>
      </c>
      <c r="X713" s="35">
        <v>0</v>
      </c>
      <c r="Y713" s="35">
        <v>0</v>
      </c>
      <c r="Z713" t="s">
        <v>208</v>
      </c>
      <c r="AA713" s="36">
        <v>0</v>
      </c>
      <c r="AB713" s="36">
        <v>0</v>
      </c>
      <c r="AC713" s="36">
        <v>0</v>
      </c>
      <c r="AD713" s="35">
        <v>0</v>
      </c>
      <c r="AE713" s="35">
        <v>0</v>
      </c>
    </row>
    <row r="714" spans="1:31" x14ac:dyDescent="0.25">
      <c r="A714" t="s">
        <v>1366</v>
      </c>
      <c r="B714" t="s">
        <v>1290</v>
      </c>
      <c r="C714" t="s">
        <v>1367</v>
      </c>
      <c r="D714" s="33">
        <v>332066</v>
      </c>
      <c r="E714" s="34">
        <v>0</v>
      </c>
      <c r="F714" s="35">
        <v>6.7000000000000004E-2</v>
      </c>
      <c r="G714" s="35">
        <v>6.7000000000000004E-2</v>
      </c>
      <c r="H714" s="35">
        <v>6.5000000000000002E-2</v>
      </c>
      <c r="I714" s="35">
        <v>6.5000000000000002E-2</v>
      </c>
      <c r="J714" s="36">
        <v>6.5000000000000002E-2</v>
      </c>
      <c r="K714" s="36">
        <v>6.5000000000000002E-2</v>
      </c>
      <c r="L714" s="36">
        <v>6.5000000000000002E-2</v>
      </c>
      <c r="M714" s="35">
        <v>6.5000000000000002E-2</v>
      </c>
      <c r="N714" s="35">
        <v>6.5000000000000002E-2</v>
      </c>
      <c r="R714" t="s">
        <v>1139</v>
      </c>
      <c r="S714" t="s">
        <v>1021</v>
      </c>
      <c r="T714" t="s">
        <v>1140</v>
      </c>
      <c r="U714" s="33">
        <v>149990</v>
      </c>
      <c r="V714" s="35">
        <v>2E-3</v>
      </c>
      <c r="W714" s="35">
        <v>3.5000000000000003E-2</v>
      </c>
      <c r="X714" s="35">
        <v>3.3000000000000002E-2</v>
      </c>
      <c r="Y714" s="35">
        <v>3.3000000000000002E-2</v>
      </c>
      <c r="Z714" s="35">
        <v>3.3000000000000002E-2</v>
      </c>
      <c r="AA714" s="36">
        <v>3.3000000000000002E-2</v>
      </c>
      <c r="AB714" s="7" t="s">
        <v>208</v>
      </c>
      <c r="AC714" s="7" t="s">
        <v>208</v>
      </c>
      <c r="AD714" t="s">
        <v>208</v>
      </c>
      <c r="AE714" t="s">
        <v>208</v>
      </c>
    </row>
    <row r="715" spans="1:31" x14ac:dyDescent="0.25">
      <c r="A715" t="s">
        <v>1184</v>
      </c>
      <c r="B715" t="s">
        <v>1303</v>
      </c>
      <c r="C715" t="s">
        <v>1368</v>
      </c>
      <c r="D715" s="33">
        <v>87515</v>
      </c>
      <c r="E715" t="s">
        <v>288</v>
      </c>
      <c r="F715" s="35">
        <v>1.4E-2</v>
      </c>
      <c r="G715" t="s">
        <v>208</v>
      </c>
      <c r="H715" s="35">
        <v>1.4E-2</v>
      </c>
      <c r="I715" s="35">
        <v>1.4E-2</v>
      </c>
      <c r="J715" s="36">
        <v>1.4E-2</v>
      </c>
      <c r="K715" s="36">
        <v>1.7000000000000001E-2</v>
      </c>
      <c r="L715" s="36">
        <v>1.7000000000000001E-2</v>
      </c>
      <c r="M715" s="35">
        <v>1.7000000000000001E-2</v>
      </c>
      <c r="N715" s="35">
        <v>1.7000000000000001E-2</v>
      </c>
      <c r="R715" t="s">
        <v>319</v>
      </c>
      <c r="S715" t="s">
        <v>320</v>
      </c>
      <c r="T715" t="s">
        <v>321</v>
      </c>
      <c r="U715" s="33">
        <v>3273400</v>
      </c>
      <c r="V715" s="35">
        <v>-0.03</v>
      </c>
      <c r="W715" s="35">
        <v>2.3E-2</v>
      </c>
      <c r="X715" s="35">
        <v>5.2999999999999999E-2</v>
      </c>
      <c r="Y715" s="35">
        <v>5.2999999999999999E-2</v>
      </c>
      <c r="Z715" s="35">
        <v>5.2999999999999999E-2</v>
      </c>
      <c r="AA715" s="36">
        <v>5.2999999999999999E-2</v>
      </c>
      <c r="AB715" s="36">
        <v>5.0999999999999997E-2</v>
      </c>
      <c r="AC715" s="36">
        <v>5.2999999999999999E-2</v>
      </c>
      <c r="AD715" s="35">
        <v>0.05</v>
      </c>
      <c r="AE715" s="35">
        <v>0.05</v>
      </c>
    </row>
    <row r="716" spans="1:31" x14ac:dyDescent="0.25">
      <c r="A716" t="s">
        <v>1369</v>
      </c>
      <c r="B716" t="s">
        <v>1290</v>
      </c>
      <c r="C716" t="s">
        <v>1370</v>
      </c>
      <c r="D716" s="33">
        <v>750000</v>
      </c>
      <c r="E716" s="34">
        <v>0</v>
      </c>
      <c r="F716" s="35">
        <v>4.1000000000000002E-2</v>
      </c>
      <c r="G716" s="35">
        <v>4.1000000000000002E-2</v>
      </c>
      <c r="H716" s="35">
        <v>4.1000000000000002E-2</v>
      </c>
      <c r="I716" s="35">
        <v>4.1000000000000002E-2</v>
      </c>
      <c r="J716" s="36">
        <v>2.1999999999999999E-2</v>
      </c>
      <c r="K716" s="36">
        <v>4.1000000000000002E-2</v>
      </c>
      <c r="L716" s="36">
        <v>4.1000000000000002E-2</v>
      </c>
      <c r="M716" s="35">
        <v>4.1000000000000002E-2</v>
      </c>
      <c r="N716" s="35">
        <v>4.1000000000000002E-2</v>
      </c>
      <c r="R716" t="s">
        <v>1101</v>
      </c>
      <c r="S716" t="s">
        <v>1061</v>
      </c>
      <c r="T716" t="s">
        <v>1102</v>
      </c>
      <c r="U716" s="33">
        <v>138445</v>
      </c>
      <c r="V716" s="34">
        <v>0</v>
      </c>
      <c r="W716" s="35">
        <v>2.4E-2</v>
      </c>
      <c r="X716" s="35">
        <v>2.4E-2</v>
      </c>
      <c r="Y716" t="s">
        <v>208</v>
      </c>
      <c r="Z716" s="35">
        <v>2.4E-2</v>
      </c>
      <c r="AA716" s="36">
        <v>2.4E-2</v>
      </c>
      <c r="AB716" s="36">
        <v>2.4E-2</v>
      </c>
      <c r="AC716" s="7" t="s">
        <v>208</v>
      </c>
      <c r="AD716" t="s">
        <v>208</v>
      </c>
      <c r="AE716" t="s">
        <v>208</v>
      </c>
    </row>
    <row r="717" spans="1:31" x14ac:dyDescent="0.25">
      <c r="A717" t="s">
        <v>1371</v>
      </c>
      <c r="B717" t="s">
        <v>1290</v>
      </c>
      <c r="C717" t="s">
        <v>1370</v>
      </c>
      <c r="D717" s="33">
        <v>501347</v>
      </c>
      <c r="E717" s="34">
        <v>0</v>
      </c>
      <c r="F717" s="35">
        <v>4.2999999999999997E-2</v>
      </c>
      <c r="G717" s="35">
        <v>4.2999999999999997E-2</v>
      </c>
      <c r="H717" s="35">
        <v>4.2999999999999997E-2</v>
      </c>
      <c r="I717" s="35">
        <v>4.2999999999999997E-2</v>
      </c>
      <c r="J717" s="36">
        <v>4.2999999999999997E-2</v>
      </c>
      <c r="K717" s="36">
        <v>4.2999999999999997E-2</v>
      </c>
      <c r="L717" s="36">
        <v>4.2999999999999997E-2</v>
      </c>
      <c r="M717" s="35">
        <v>4.2999999999999997E-2</v>
      </c>
      <c r="N717" s="35">
        <v>4.2999999999999997E-2</v>
      </c>
      <c r="R717" t="s">
        <v>1243</v>
      </c>
      <c r="S717" t="s">
        <v>1244</v>
      </c>
      <c r="T717" t="s">
        <v>208</v>
      </c>
      <c r="U717">
        <v>600</v>
      </c>
      <c r="V717" s="34">
        <v>0</v>
      </c>
      <c r="W717" s="35">
        <v>0</v>
      </c>
      <c r="X717" s="35">
        <v>0</v>
      </c>
      <c r="Y717" s="35">
        <v>0</v>
      </c>
      <c r="Z717" s="35">
        <v>0</v>
      </c>
      <c r="AA717" s="36">
        <v>0</v>
      </c>
      <c r="AB717" s="36">
        <v>0</v>
      </c>
      <c r="AC717" s="36">
        <v>0</v>
      </c>
      <c r="AD717" s="35">
        <v>0</v>
      </c>
      <c r="AE717" s="35">
        <v>0</v>
      </c>
    </row>
    <row r="718" spans="1:31" x14ac:dyDescent="0.25">
      <c r="A718" t="s">
        <v>1372</v>
      </c>
      <c r="B718" t="s">
        <v>1295</v>
      </c>
      <c r="C718" t="s">
        <v>1373</v>
      </c>
      <c r="D718" s="33">
        <v>81000</v>
      </c>
      <c r="E718" s="34">
        <v>0</v>
      </c>
      <c r="F718" s="35">
        <v>3.1E-2</v>
      </c>
      <c r="G718" s="35">
        <v>3.1E-2</v>
      </c>
      <c r="H718" s="35">
        <v>3.1E-2</v>
      </c>
      <c r="I718" s="35">
        <v>3.1E-2</v>
      </c>
      <c r="J718" s="36">
        <v>3.1E-2</v>
      </c>
      <c r="K718" s="36">
        <v>3.1E-2</v>
      </c>
      <c r="L718" s="36">
        <v>3.1E-2</v>
      </c>
      <c r="M718" s="35">
        <v>3.1E-2</v>
      </c>
      <c r="N718" s="35">
        <v>3.1E-2</v>
      </c>
      <c r="R718" t="s">
        <v>972</v>
      </c>
      <c r="S718" t="s">
        <v>973</v>
      </c>
      <c r="T718" t="s">
        <v>847</v>
      </c>
      <c r="U718" s="33">
        <v>350000</v>
      </c>
      <c r="V718" s="34">
        <v>0</v>
      </c>
      <c r="W718" s="35">
        <v>2.1000000000000001E-2</v>
      </c>
      <c r="X718" s="35">
        <v>2.1000000000000001E-2</v>
      </c>
      <c r="Y718" s="35">
        <v>2.1999999999999999E-2</v>
      </c>
      <c r="Z718" s="35">
        <v>2.3E-2</v>
      </c>
      <c r="AA718" s="36">
        <v>2.3E-2</v>
      </c>
      <c r="AB718" s="36">
        <v>2.3E-2</v>
      </c>
      <c r="AC718" s="36">
        <v>2.3E-2</v>
      </c>
      <c r="AD718" s="35">
        <v>2.3E-2</v>
      </c>
      <c r="AE718" s="35">
        <v>2.3E-2</v>
      </c>
    </row>
    <row r="719" spans="1:31" x14ac:dyDescent="0.25">
      <c r="A719" t="s">
        <v>1374</v>
      </c>
      <c r="B719" t="s">
        <v>1295</v>
      </c>
      <c r="C719" t="s">
        <v>1373</v>
      </c>
      <c r="D719" s="33">
        <v>50000</v>
      </c>
      <c r="E719" s="34">
        <v>0</v>
      </c>
      <c r="F719" s="35">
        <v>0.01</v>
      </c>
      <c r="G719" s="35">
        <v>0.01</v>
      </c>
      <c r="H719" s="35">
        <v>0.01</v>
      </c>
      <c r="I719" s="35">
        <v>0.01</v>
      </c>
      <c r="J719" s="36">
        <v>0.01</v>
      </c>
      <c r="K719" s="36">
        <v>0.01</v>
      </c>
      <c r="L719" s="36">
        <v>0.01</v>
      </c>
      <c r="M719" s="35">
        <v>0.01</v>
      </c>
      <c r="N719" s="35">
        <v>0.01</v>
      </c>
      <c r="R719" t="s">
        <v>625</v>
      </c>
      <c r="S719" t="s">
        <v>594</v>
      </c>
      <c r="T719" t="s">
        <v>626</v>
      </c>
      <c r="U719" s="33">
        <v>588793</v>
      </c>
      <c r="V719" s="34">
        <v>0</v>
      </c>
      <c r="W719" s="35">
        <v>4.9000000000000002E-2</v>
      </c>
      <c r="X719" s="35">
        <v>4.9000000000000002E-2</v>
      </c>
      <c r="Y719" s="35">
        <v>4.9000000000000002E-2</v>
      </c>
      <c r="Z719" s="35">
        <v>4.9000000000000002E-2</v>
      </c>
      <c r="AA719" s="36">
        <v>4.9000000000000002E-2</v>
      </c>
      <c r="AB719" s="36">
        <v>4.9000000000000002E-2</v>
      </c>
      <c r="AC719" s="36">
        <v>4.9000000000000002E-2</v>
      </c>
      <c r="AD719" s="35">
        <v>4.9000000000000002E-2</v>
      </c>
      <c r="AE719" s="35">
        <v>4.9000000000000002E-2</v>
      </c>
    </row>
    <row r="720" spans="1:31" x14ac:dyDescent="0.25">
      <c r="A720" t="s">
        <v>1231</v>
      </c>
      <c r="B720" t="s">
        <v>1290</v>
      </c>
      <c r="C720" t="s">
        <v>1375</v>
      </c>
      <c r="D720" s="33">
        <v>299490</v>
      </c>
      <c r="E720" s="34">
        <v>0</v>
      </c>
      <c r="F720" s="35">
        <v>4.9000000000000002E-2</v>
      </c>
      <c r="G720" s="35">
        <v>4.9000000000000002E-2</v>
      </c>
      <c r="H720" s="35">
        <v>4.9000000000000002E-2</v>
      </c>
      <c r="I720" s="35">
        <v>4.9000000000000002E-2</v>
      </c>
      <c r="J720" s="36">
        <v>4.9000000000000002E-2</v>
      </c>
      <c r="K720" s="36">
        <v>4.9000000000000002E-2</v>
      </c>
      <c r="L720" s="36">
        <v>4.9000000000000002E-2</v>
      </c>
      <c r="M720" s="35">
        <v>4.9000000000000002E-2</v>
      </c>
      <c r="N720" s="35">
        <v>4.9000000000000002E-2</v>
      </c>
      <c r="R720" t="s">
        <v>1392</v>
      </c>
      <c r="S720" t="s">
        <v>1362</v>
      </c>
      <c r="T720" t="s">
        <v>1391</v>
      </c>
      <c r="U720" s="33">
        <v>115000</v>
      </c>
      <c r="V720" s="34">
        <v>0</v>
      </c>
      <c r="W720" s="35">
        <v>0.04</v>
      </c>
      <c r="X720" s="35">
        <v>0.04</v>
      </c>
      <c r="Y720" s="35">
        <v>0.04</v>
      </c>
      <c r="Z720" s="35">
        <v>0.04</v>
      </c>
      <c r="AA720" s="36">
        <v>0.04</v>
      </c>
      <c r="AB720" s="36">
        <v>0.04</v>
      </c>
      <c r="AC720" s="36">
        <v>0.04</v>
      </c>
      <c r="AD720" s="35">
        <v>0.04</v>
      </c>
      <c r="AE720" s="35">
        <v>0.04</v>
      </c>
    </row>
    <row r="721" spans="1:31" x14ac:dyDescent="0.25">
      <c r="A721" t="s">
        <v>1376</v>
      </c>
      <c r="B721" t="s">
        <v>1295</v>
      </c>
      <c r="C721" t="s">
        <v>1377</v>
      </c>
      <c r="D721" s="33">
        <v>78716</v>
      </c>
      <c r="E721" s="34">
        <v>0</v>
      </c>
      <c r="F721" s="35">
        <v>1.4999999999999999E-2</v>
      </c>
      <c r="G721" s="35">
        <v>1.4999999999999999E-2</v>
      </c>
      <c r="H721" s="35">
        <v>1.4999999999999999E-2</v>
      </c>
      <c r="I721" s="35">
        <v>1.4999999999999999E-2</v>
      </c>
      <c r="J721" s="36">
        <v>1.4999999999999999E-2</v>
      </c>
      <c r="K721" s="36">
        <v>1.4999999999999999E-2</v>
      </c>
      <c r="L721" s="36">
        <v>1.4999999999999999E-2</v>
      </c>
      <c r="M721" s="35">
        <v>1.4999999999999999E-2</v>
      </c>
      <c r="N721" t="s">
        <v>208</v>
      </c>
      <c r="R721" t="s">
        <v>202</v>
      </c>
      <c r="S721" t="s">
        <v>203</v>
      </c>
      <c r="T721" t="s">
        <v>204</v>
      </c>
      <c r="U721" s="33">
        <v>4657118</v>
      </c>
      <c r="V721" s="35">
        <v>-8.9999999999999993E-3</v>
      </c>
      <c r="W721" s="35">
        <v>0.30199999999999999</v>
      </c>
      <c r="X721" s="35">
        <v>0.31</v>
      </c>
      <c r="Y721" s="35">
        <v>0.309</v>
      </c>
      <c r="Z721" s="35">
        <v>0.309</v>
      </c>
      <c r="AA721" s="36">
        <v>0.309</v>
      </c>
      <c r="AB721" s="36">
        <v>0.29199999999999998</v>
      </c>
      <c r="AC721" s="36">
        <v>0.26</v>
      </c>
      <c r="AD721" s="35">
        <v>0.26</v>
      </c>
      <c r="AE721" s="35">
        <v>0.26</v>
      </c>
    </row>
    <row r="722" spans="1:31" x14ac:dyDescent="0.25">
      <c r="A722" t="s">
        <v>1378</v>
      </c>
      <c r="B722" t="s">
        <v>1293</v>
      </c>
      <c r="C722" t="s">
        <v>1379</v>
      </c>
      <c r="D722" s="33">
        <v>253300</v>
      </c>
      <c r="E722" s="34">
        <v>0</v>
      </c>
      <c r="F722" s="35">
        <v>4.3999999999999997E-2</v>
      </c>
      <c r="G722" s="35">
        <v>4.3999999999999997E-2</v>
      </c>
      <c r="H722" s="35">
        <v>4.3999999999999997E-2</v>
      </c>
      <c r="I722" s="35">
        <v>4.3999999999999997E-2</v>
      </c>
      <c r="J722" s="36">
        <v>4.3999999999999997E-2</v>
      </c>
      <c r="K722" s="36">
        <v>4.3999999999999997E-2</v>
      </c>
      <c r="L722" s="36">
        <v>4.3999999999999997E-2</v>
      </c>
      <c r="M722" s="35">
        <v>4.3999999999999997E-2</v>
      </c>
      <c r="N722" s="35">
        <v>4.3999999999999997E-2</v>
      </c>
      <c r="R722" t="s">
        <v>1333</v>
      </c>
      <c r="S722" t="s">
        <v>1295</v>
      </c>
      <c r="T722" t="s">
        <v>1334</v>
      </c>
      <c r="U722" s="33">
        <v>905080</v>
      </c>
      <c r="V722" s="34">
        <v>0</v>
      </c>
      <c r="W722" s="35">
        <v>3.5000000000000003E-2</v>
      </c>
      <c r="X722" s="35">
        <v>3.5000000000000003E-2</v>
      </c>
      <c r="Y722" s="35">
        <v>3.5000000000000003E-2</v>
      </c>
      <c r="Z722" s="35">
        <v>3.5000000000000003E-2</v>
      </c>
      <c r="AA722" s="36">
        <v>3.5000000000000003E-2</v>
      </c>
      <c r="AB722" s="36">
        <v>3.5000000000000003E-2</v>
      </c>
      <c r="AC722" s="36">
        <v>3.5000000000000003E-2</v>
      </c>
      <c r="AD722" s="35">
        <v>3.5000000000000003E-2</v>
      </c>
      <c r="AE722" s="35">
        <v>3.5000000000000003E-2</v>
      </c>
    </row>
    <row r="723" spans="1:31" x14ac:dyDescent="0.25">
      <c r="A723" t="s">
        <v>1380</v>
      </c>
      <c r="B723" t="s">
        <v>1358</v>
      </c>
      <c r="C723" t="s">
        <v>1381</v>
      </c>
      <c r="D723" s="33">
        <v>707000</v>
      </c>
      <c r="E723" s="34">
        <v>0</v>
      </c>
      <c r="F723" s="35">
        <v>0.05</v>
      </c>
      <c r="G723" s="35">
        <v>0.05</v>
      </c>
      <c r="H723" s="35">
        <v>0.05</v>
      </c>
      <c r="I723" s="35">
        <v>0.05</v>
      </c>
      <c r="J723" s="36">
        <v>0.05</v>
      </c>
      <c r="K723" s="36">
        <v>0.05</v>
      </c>
      <c r="L723" s="36">
        <v>0.05</v>
      </c>
      <c r="M723" s="35">
        <v>0.05</v>
      </c>
      <c r="N723" s="35">
        <v>0.05</v>
      </c>
      <c r="R723" t="s">
        <v>1051</v>
      </c>
      <c r="S723" t="s">
        <v>1021</v>
      </c>
      <c r="T723" t="s">
        <v>1050</v>
      </c>
      <c r="U723" s="33">
        <v>564914</v>
      </c>
      <c r="V723" s="34">
        <v>0</v>
      </c>
      <c r="W723" s="35">
        <v>3.3000000000000002E-2</v>
      </c>
      <c r="X723" s="35">
        <v>3.3000000000000002E-2</v>
      </c>
      <c r="Y723" s="35">
        <v>3.3000000000000002E-2</v>
      </c>
      <c r="Z723" s="35">
        <v>3.3000000000000002E-2</v>
      </c>
      <c r="AA723" s="36">
        <v>3.3000000000000002E-2</v>
      </c>
      <c r="AB723" s="36">
        <v>3.3000000000000002E-2</v>
      </c>
      <c r="AC723" s="7" t="s">
        <v>208</v>
      </c>
      <c r="AD723" t="s">
        <v>208</v>
      </c>
      <c r="AE723" t="s">
        <v>208</v>
      </c>
    </row>
    <row r="724" spans="1:31" x14ac:dyDescent="0.25">
      <c r="A724" t="s">
        <v>1382</v>
      </c>
      <c r="B724" t="s">
        <v>1327</v>
      </c>
      <c r="C724" t="s">
        <v>1383</v>
      </c>
      <c r="D724" s="33">
        <v>47800</v>
      </c>
      <c r="E724" s="34">
        <v>0</v>
      </c>
      <c r="F724" s="35">
        <v>0.01</v>
      </c>
      <c r="G724" s="35">
        <v>0.01</v>
      </c>
      <c r="H724" s="35">
        <v>0.01</v>
      </c>
      <c r="I724" t="s">
        <v>208</v>
      </c>
      <c r="J724" s="7" t="s">
        <v>208</v>
      </c>
      <c r="K724" s="7" t="s">
        <v>208</v>
      </c>
      <c r="L724" s="36">
        <v>0.01</v>
      </c>
      <c r="M724" s="35">
        <v>0.01</v>
      </c>
      <c r="N724" t="s">
        <v>208</v>
      </c>
      <c r="R724" t="s">
        <v>680</v>
      </c>
      <c r="S724" t="s">
        <v>657</v>
      </c>
      <c r="T724" t="s">
        <v>208</v>
      </c>
      <c r="U724" t="s">
        <v>208</v>
      </c>
      <c r="V724" t="s">
        <v>208</v>
      </c>
      <c r="W724" t="s">
        <v>208</v>
      </c>
      <c r="X724" t="s">
        <v>208</v>
      </c>
      <c r="Y724" t="s">
        <v>208</v>
      </c>
      <c r="Z724" t="s">
        <v>208</v>
      </c>
      <c r="AA724" s="7" t="s">
        <v>208</v>
      </c>
      <c r="AB724" s="7" t="s">
        <v>208</v>
      </c>
      <c r="AC724" s="7" t="s">
        <v>208</v>
      </c>
      <c r="AD724" t="s">
        <v>208</v>
      </c>
      <c r="AE724" s="35">
        <v>0.03</v>
      </c>
    </row>
    <row r="725" spans="1:31" x14ac:dyDescent="0.25">
      <c r="A725" t="s">
        <v>1384</v>
      </c>
      <c r="B725" t="s">
        <v>1295</v>
      </c>
      <c r="C725" t="s">
        <v>1385</v>
      </c>
      <c r="D725" s="33">
        <v>100101</v>
      </c>
      <c r="E725" s="34">
        <v>0</v>
      </c>
      <c r="F725" s="35">
        <v>1.2999999999999999E-2</v>
      </c>
      <c r="G725" s="35">
        <v>1.2999999999999999E-2</v>
      </c>
      <c r="H725" s="35">
        <v>1.2999999999999999E-2</v>
      </c>
      <c r="I725" s="35">
        <v>1.2999999999999999E-2</v>
      </c>
      <c r="J725" s="36">
        <v>1.2999999999999999E-2</v>
      </c>
      <c r="K725" s="36">
        <v>1.2999999999999999E-2</v>
      </c>
      <c r="L725" s="36">
        <v>1.2999999999999999E-2</v>
      </c>
      <c r="M725" s="35">
        <v>1.2999999999999999E-2</v>
      </c>
      <c r="N725" s="35">
        <v>1.2999999999999999E-2</v>
      </c>
      <c r="R725" t="s">
        <v>785</v>
      </c>
      <c r="S725" t="s">
        <v>786</v>
      </c>
      <c r="T725" t="s">
        <v>787</v>
      </c>
      <c r="U725" s="33">
        <v>10205810</v>
      </c>
      <c r="V725" s="35">
        <v>4.5999999999999999E-2</v>
      </c>
      <c r="W725" s="35">
        <v>6.9000000000000006E-2</v>
      </c>
      <c r="X725" s="35">
        <v>2.1999999999999999E-2</v>
      </c>
      <c r="Y725" s="35">
        <v>6.5000000000000002E-2</v>
      </c>
      <c r="Z725" s="35">
        <v>6.5000000000000002E-2</v>
      </c>
      <c r="AA725" s="36">
        <v>6.5000000000000002E-2</v>
      </c>
      <c r="AB725" s="36">
        <v>6.5000000000000002E-2</v>
      </c>
      <c r="AC725" s="36">
        <v>6.5000000000000002E-2</v>
      </c>
      <c r="AD725" s="35">
        <v>6.6000000000000003E-2</v>
      </c>
      <c r="AE725" s="35">
        <v>6.6000000000000003E-2</v>
      </c>
    </row>
    <row r="726" spans="1:31" x14ac:dyDescent="0.25">
      <c r="A726" t="s">
        <v>1386</v>
      </c>
      <c r="B726" t="s">
        <v>1295</v>
      </c>
      <c r="C726" t="s">
        <v>1385</v>
      </c>
      <c r="D726" s="33">
        <v>650000</v>
      </c>
      <c r="E726" s="34">
        <v>0</v>
      </c>
      <c r="F726" s="35">
        <v>1.4E-2</v>
      </c>
      <c r="G726" s="35">
        <v>1.4E-2</v>
      </c>
      <c r="H726" s="35">
        <v>1.4E-2</v>
      </c>
      <c r="I726" s="35">
        <v>1.4E-2</v>
      </c>
      <c r="J726" s="36">
        <v>1.4E-2</v>
      </c>
      <c r="K726" s="36">
        <v>1.4E-2</v>
      </c>
      <c r="L726" s="36">
        <v>1.4E-2</v>
      </c>
      <c r="M726" s="35">
        <v>1.4E-2</v>
      </c>
      <c r="N726" t="s">
        <v>208</v>
      </c>
      <c r="R726" t="s">
        <v>782</v>
      </c>
      <c r="S726" t="s">
        <v>783</v>
      </c>
      <c r="T726" t="s">
        <v>784</v>
      </c>
      <c r="U726" s="33">
        <v>122133333</v>
      </c>
      <c r="V726" t="s">
        <v>288</v>
      </c>
      <c r="W726" s="35">
        <v>0.23100000000000001</v>
      </c>
      <c r="X726" t="s">
        <v>208</v>
      </c>
      <c r="Y726" s="35">
        <v>0.23100000000000001</v>
      </c>
      <c r="Z726" s="35">
        <v>0.23100000000000001</v>
      </c>
      <c r="AA726" s="36">
        <v>0.25</v>
      </c>
      <c r="AB726" s="36">
        <v>0.25</v>
      </c>
      <c r="AC726" s="7" t="s">
        <v>208</v>
      </c>
      <c r="AD726" t="s">
        <v>208</v>
      </c>
      <c r="AE726" s="35">
        <v>0.25</v>
      </c>
    </row>
    <row r="727" spans="1:31" x14ac:dyDescent="0.25">
      <c r="A727" t="s">
        <v>1387</v>
      </c>
      <c r="B727" t="s">
        <v>1290</v>
      </c>
      <c r="C727" t="s">
        <v>1226</v>
      </c>
      <c r="D727" s="33">
        <v>36700</v>
      </c>
      <c r="E727" s="34">
        <v>0</v>
      </c>
      <c r="F727" s="35">
        <v>0.05</v>
      </c>
      <c r="G727" s="35">
        <v>0.05</v>
      </c>
      <c r="H727" s="35">
        <v>0.05</v>
      </c>
      <c r="I727" s="35">
        <v>0.05</v>
      </c>
      <c r="J727" s="36">
        <v>0.05</v>
      </c>
      <c r="K727" s="36">
        <v>0.05</v>
      </c>
      <c r="L727" s="36">
        <v>0.05</v>
      </c>
      <c r="M727" s="35">
        <v>0.05</v>
      </c>
      <c r="N727" s="35">
        <v>0.05</v>
      </c>
      <c r="R727" t="s">
        <v>463</v>
      </c>
      <c r="S727" t="s">
        <v>430</v>
      </c>
      <c r="T727" t="s">
        <v>208</v>
      </c>
      <c r="U727" t="s">
        <v>208</v>
      </c>
      <c r="V727" t="s">
        <v>208</v>
      </c>
      <c r="W727" t="s">
        <v>208</v>
      </c>
      <c r="X727" t="s">
        <v>208</v>
      </c>
      <c r="Y727" t="s">
        <v>208</v>
      </c>
      <c r="Z727" t="s">
        <v>208</v>
      </c>
      <c r="AA727" s="36">
        <v>1.2E-2</v>
      </c>
      <c r="AB727" s="7" t="s">
        <v>208</v>
      </c>
      <c r="AC727" s="7" t="s">
        <v>208</v>
      </c>
      <c r="AD727" t="s">
        <v>208</v>
      </c>
      <c r="AE727" t="s">
        <v>208</v>
      </c>
    </row>
    <row r="728" spans="1:31" x14ac:dyDescent="0.25">
      <c r="A728" t="s">
        <v>1388</v>
      </c>
      <c r="B728" t="s">
        <v>1303</v>
      </c>
      <c r="C728" t="s">
        <v>1389</v>
      </c>
      <c r="D728" s="33">
        <v>132154</v>
      </c>
      <c r="E728" s="34">
        <v>0</v>
      </c>
      <c r="F728" s="35">
        <v>1.4E-2</v>
      </c>
      <c r="G728" s="35">
        <v>1.4E-2</v>
      </c>
      <c r="H728" s="35">
        <v>1.4E-2</v>
      </c>
      <c r="I728" s="35">
        <v>1.4E-2</v>
      </c>
      <c r="J728" s="36">
        <v>1.4E-2</v>
      </c>
      <c r="K728" s="36">
        <v>1.4E-2</v>
      </c>
      <c r="L728" s="36">
        <v>1.4E-2</v>
      </c>
      <c r="M728" s="35">
        <v>1.4E-2</v>
      </c>
      <c r="N728" s="35">
        <v>1.4E-2</v>
      </c>
      <c r="R728" t="s">
        <v>1319</v>
      </c>
      <c r="S728" t="s">
        <v>1290</v>
      </c>
      <c r="T728" t="s">
        <v>807</v>
      </c>
      <c r="U728" s="33">
        <v>590300</v>
      </c>
      <c r="V728" s="34">
        <v>0</v>
      </c>
      <c r="W728" s="35">
        <v>5.3999999999999999E-2</v>
      </c>
      <c r="X728" s="35">
        <v>5.3999999999999999E-2</v>
      </c>
      <c r="Y728" s="35">
        <v>5.2999999999999999E-2</v>
      </c>
      <c r="Z728" s="35">
        <v>5.0999999999999997E-2</v>
      </c>
      <c r="AA728" s="36">
        <v>5.0999999999999997E-2</v>
      </c>
      <c r="AB728" s="36">
        <v>5.0999999999999997E-2</v>
      </c>
      <c r="AC728" s="36">
        <v>0.05</v>
      </c>
      <c r="AD728" s="35">
        <v>0.05</v>
      </c>
      <c r="AE728" s="35">
        <v>0.05</v>
      </c>
    </row>
    <row r="729" spans="1:31" x14ac:dyDescent="0.25">
      <c r="A729" t="s">
        <v>1390</v>
      </c>
      <c r="B729" t="s">
        <v>1303</v>
      </c>
      <c r="C729" t="s">
        <v>1391</v>
      </c>
      <c r="D729" s="33">
        <v>75881</v>
      </c>
      <c r="E729" t="s">
        <v>208</v>
      </c>
      <c r="F729" t="s">
        <v>208</v>
      </c>
      <c r="G729" t="s">
        <v>208</v>
      </c>
      <c r="H729" t="s">
        <v>208</v>
      </c>
      <c r="I729" t="s">
        <v>208</v>
      </c>
      <c r="J729" s="7" t="s">
        <v>208</v>
      </c>
      <c r="K729" s="7" t="s">
        <v>208</v>
      </c>
      <c r="L729" s="7" t="s">
        <v>208</v>
      </c>
      <c r="M729" s="35">
        <v>1.4999999999999999E-2</v>
      </c>
      <c r="N729" s="35">
        <v>1.4999999999999999E-2</v>
      </c>
      <c r="R729" t="s">
        <v>314</v>
      </c>
      <c r="S729" t="s">
        <v>264</v>
      </c>
      <c r="T729" t="s">
        <v>315</v>
      </c>
      <c r="U729" s="33">
        <v>2500005</v>
      </c>
      <c r="V729" s="34">
        <v>0</v>
      </c>
      <c r="W729" s="35">
        <v>2.3E-2</v>
      </c>
      <c r="X729" s="35">
        <v>2.3E-2</v>
      </c>
      <c r="Y729" t="s">
        <v>208</v>
      </c>
      <c r="Z729" t="s">
        <v>208</v>
      </c>
      <c r="AA729" s="7" t="s">
        <v>208</v>
      </c>
      <c r="AB729" s="7" t="s">
        <v>208</v>
      </c>
      <c r="AC729" s="7" t="s">
        <v>208</v>
      </c>
      <c r="AD729" t="s">
        <v>208</v>
      </c>
      <c r="AE729" t="s">
        <v>208</v>
      </c>
    </row>
    <row r="730" spans="1:31" x14ac:dyDescent="0.25">
      <c r="A730" t="s">
        <v>1392</v>
      </c>
      <c r="B730" t="s">
        <v>1362</v>
      </c>
      <c r="C730" t="s">
        <v>1391</v>
      </c>
      <c r="D730" s="33">
        <v>115000</v>
      </c>
      <c r="E730" s="34">
        <v>0</v>
      </c>
      <c r="F730" s="35">
        <v>0.04</v>
      </c>
      <c r="G730" s="35">
        <v>0.04</v>
      </c>
      <c r="H730" s="35">
        <v>0.04</v>
      </c>
      <c r="I730" s="35">
        <v>0.04</v>
      </c>
      <c r="J730" s="36">
        <v>0.04</v>
      </c>
      <c r="K730" s="36">
        <v>0.04</v>
      </c>
      <c r="L730" s="36">
        <v>0.04</v>
      </c>
      <c r="M730" s="35">
        <v>0.04</v>
      </c>
      <c r="N730" s="35">
        <v>0.04</v>
      </c>
      <c r="R730" t="s">
        <v>444</v>
      </c>
      <c r="S730" t="s">
        <v>410</v>
      </c>
      <c r="T730" t="s">
        <v>445</v>
      </c>
      <c r="U730" s="33">
        <v>3762318</v>
      </c>
      <c r="V730" s="34">
        <v>0</v>
      </c>
      <c r="W730" s="35">
        <v>3.4000000000000002E-2</v>
      </c>
      <c r="X730" s="35">
        <v>3.4000000000000002E-2</v>
      </c>
      <c r="Y730" s="35">
        <v>3.4000000000000002E-2</v>
      </c>
      <c r="Z730" s="35">
        <v>3.4000000000000002E-2</v>
      </c>
      <c r="AA730" s="36">
        <v>3.4000000000000002E-2</v>
      </c>
      <c r="AB730" s="36">
        <v>3.4000000000000002E-2</v>
      </c>
      <c r="AC730" s="36">
        <v>3.4000000000000002E-2</v>
      </c>
      <c r="AD730" s="35">
        <v>3.4000000000000002E-2</v>
      </c>
      <c r="AE730" t="s">
        <v>208</v>
      </c>
    </row>
    <row r="731" spans="1:31" x14ac:dyDescent="0.25">
      <c r="A731" t="s">
        <v>1393</v>
      </c>
      <c r="B731" t="s">
        <v>1295</v>
      </c>
      <c r="C731" t="s">
        <v>1394</v>
      </c>
      <c r="D731" s="33">
        <v>600000</v>
      </c>
      <c r="E731" t="s">
        <v>208</v>
      </c>
      <c r="F731" t="s">
        <v>208</v>
      </c>
      <c r="G731" t="s">
        <v>208</v>
      </c>
      <c r="H731" s="35">
        <v>0.01</v>
      </c>
      <c r="I731" s="35">
        <v>0.01</v>
      </c>
      <c r="J731" s="36">
        <v>0.01</v>
      </c>
      <c r="K731" s="36">
        <v>0.01</v>
      </c>
      <c r="L731" s="36">
        <v>0.01</v>
      </c>
      <c r="M731" s="35">
        <v>0.01</v>
      </c>
      <c r="N731" s="35">
        <v>0.01</v>
      </c>
      <c r="R731" t="s">
        <v>864</v>
      </c>
      <c r="S731" t="s">
        <v>865</v>
      </c>
      <c r="T731" t="s">
        <v>208</v>
      </c>
      <c r="U731" t="s">
        <v>208</v>
      </c>
      <c r="V731" t="s">
        <v>208</v>
      </c>
      <c r="W731" t="s">
        <v>208</v>
      </c>
      <c r="X731" t="s">
        <v>208</v>
      </c>
      <c r="Y731" t="s">
        <v>208</v>
      </c>
      <c r="Z731" t="s">
        <v>208</v>
      </c>
      <c r="AA731" s="36">
        <v>1.4999999999999999E-2</v>
      </c>
      <c r="AB731" s="36">
        <v>1.4999999999999999E-2</v>
      </c>
      <c r="AC731" s="36">
        <v>1.4E-2</v>
      </c>
      <c r="AD731" t="s">
        <v>208</v>
      </c>
      <c r="AE731" t="s">
        <v>208</v>
      </c>
    </row>
    <row r="732" spans="1:31" x14ac:dyDescent="0.25">
      <c r="A732" t="s">
        <v>1395</v>
      </c>
      <c r="B732" t="s">
        <v>1290</v>
      </c>
      <c r="C732" t="s">
        <v>208</v>
      </c>
      <c r="D732" t="s">
        <v>208</v>
      </c>
      <c r="E732" t="s">
        <v>255</v>
      </c>
      <c r="F732" t="s">
        <v>208</v>
      </c>
      <c r="G732" s="35">
        <v>3.5999999999999997E-2</v>
      </c>
      <c r="H732" t="s">
        <v>208</v>
      </c>
      <c r="I732" t="s">
        <v>208</v>
      </c>
      <c r="J732" s="7" t="s">
        <v>208</v>
      </c>
      <c r="K732" s="7" t="s">
        <v>208</v>
      </c>
      <c r="L732" s="7" t="s">
        <v>208</v>
      </c>
      <c r="M732" t="s">
        <v>208</v>
      </c>
      <c r="N732" t="s">
        <v>208</v>
      </c>
      <c r="R732" t="s">
        <v>864</v>
      </c>
      <c r="S732" t="s">
        <v>1021</v>
      </c>
      <c r="T732" t="s">
        <v>208</v>
      </c>
      <c r="U732" t="s">
        <v>208</v>
      </c>
      <c r="V732" t="s">
        <v>208</v>
      </c>
      <c r="W732" t="s">
        <v>208</v>
      </c>
      <c r="X732" t="s">
        <v>208</v>
      </c>
      <c r="Y732" s="35">
        <v>3.1E-2</v>
      </c>
      <c r="Z732" s="35">
        <v>4.5999999999999999E-2</v>
      </c>
      <c r="AA732" s="36">
        <v>4.7E-2</v>
      </c>
      <c r="AB732" s="36">
        <v>4.7E-2</v>
      </c>
      <c r="AC732" s="7" t="s">
        <v>208</v>
      </c>
      <c r="AD732" t="s">
        <v>208</v>
      </c>
      <c r="AE732" t="s">
        <v>208</v>
      </c>
    </row>
    <row r="733" spans="1:31" x14ac:dyDescent="0.25">
      <c r="A733" t="s">
        <v>1396</v>
      </c>
      <c r="B733" t="s">
        <v>1295</v>
      </c>
      <c r="C733" t="s">
        <v>208</v>
      </c>
      <c r="D733" t="s">
        <v>208</v>
      </c>
      <c r="E733" t="s">
        <v>208</v>
      </c>
      <c r="F733" t="s">
        <v>208</v>
      </c>
      <c r="G733" t="s">
        <v>208</v>
      </c>
      <c r="H733" t="s">
        <v>208</v>
      </c>
      <c r="I733" t="s">
        <v>208</v>
      </c>
      <c r="J733" s="7" t="s">
        <v>208</v>
      </c>
      <c r="K733" s="7" t="s">
        <v>208</v>
      </c>
      <c r="L733" s="7" t="s">
        <v>208</v>
      </c>
      <c r="M733" t="s">
        <v>208</v>
      </c>
      <c r="N733" s="35">
        <v>2.3E-2</v>
      </c>
      <c r="R733" t="s">
        <v>1412</v>
      </c>
      <c r="S733" t="s">
        <v>1413</v>
      </c>
      <c r="T733" t="s">
        <v>460</v>
      </c>
      <c r="U733" s="33">
        <v>12195000</v>
      </c>
      <c r="V733" s="35">
        <v>1.0999999999999999E-2</v>
      </c>
      <c r="W733" s="35">
        <v>2.5999999999999999E-2</v>
      </c>
      <c r="X733" s="35">
        <v>1.4999999999999999E-2</v>
      </c>
      <c r="Y733" s="35">
        <v>1.4999999999999999E-2</v>
      </c>
      <c r="Z733" s="35">
        <v>1.4999999999999999E-2</v>
      </c>
      <c r="AA733" s="36">
        <v>1.4999999999999999E-2</v>
      </c>
      <c r="AB733" s="36">
        <v>1.4999999999999999E-2</v>
      </c>
      <c r="AC733" s="7" t="s">
        <v>208</v>
      </c>
      <c r="AD733" t="s">
        <v>208</v>
      </c>
      <c r="AE733" t="s">
        <v>208</v>
      </c>
    </row>
    <row r="734" spans="1:31" x14ac:dyDescent="0.25">
      <c r="A734" t="s">
        <v>1397</v>
      </c>
      <c r="B734" t="s">
        <v>1295</v>
      </c>
      <c r="C734" t="s">
        <v>208</v>
      </c>
      <c r="D734" t="s">
        <v>208</v>
      </c>
      <c r="E734" t="s">
        <v>208</v>
      </c>
      <c r="F734" t="s">
        <v>208</v>
      </c>
      <c r="G734" t="s">
        <v>208</v>
      </c>
      <c r="H734" t="s">
        <v>208</v>
      </c>
      <c r="I734" t="s">
        <v>208</v>
      </c>
      <c r="J734" s="7" t="s">
        <v>208</v>
      </c>
      <c r="K734" s="36">
        <v>1.0999999999999999E-2</v>
      </c>
      <c r="L734" s="36">
        <v>1.0999999999999999E-2</v>
      </c>
      <c r="M734" s="35">
        <v>1.0999999999999999E-2</v>
      </c>
      <c r="N734" s="35">
        <v>1.0999999999999999E-2</v>
      </c>
      <c r="R734" t="s">
        <v>984</v>
      </c>
      <c r="S734" t="s">
        <v>967</v>
      </c>
      <c r="T734" t="s">
        <v>208</v>
      </c>
      <c r="U734" t="s">
        <v>208</v>
      </c>
      <c r="V734" t="s">
        <v>208</v>
      </c>
      <c r="W734" t="s">
        <v>208</v>
      </c>
      <c r="X734" t="s">
        <v>208</v>
      </c>
      <c r="Y734" t="s">
        <v>208</v>
      </c>
      <c r="Z734" t="s">
        <v>208</v>
      </c>
      <c r="AA734" s="7" t="s">
        <v>208</v>
      </c>
      <c r="AB734" s="36">
        <v>1.6E-2</v>
      </c>
      <c r="AC734" s="36">
        <v>1.6E-2</v>
      </c>
      <c r="AD734" s="35">
        <v>1.6E-2</v>
      </c>
      <c r="AE734" s="35">
        <v>1.6E-2</v>
      </c>
    </row>
    <row r="735" spans="1:31" x14ac:dyDescent="0.25">
      <c r="A735" t="s">
        <v>1398</v>
      </c>
      <c r="B735" t="s">
        <v>1295</v>
      </c>
      <c r="C735" t="s">
        <v>208</v>
      </c>
      <c r="D735" s="33">
        <v>24061</v>
      </c>
      <c r="E735" s="34">
        <v>0</v>
      </c>
      <c r="F735" s="35">
        <v>1.7999999999999999E-2</v>
      </c>
      <c r="G735" s="35">
        <v>1.7999999999999999E-2</v>
      </c>
      <c r="H735" s="35">
        <v>1.7999999999999999E-2</v>
      </c>
      <c r="I735" s="35">
        <v>1.7999999999999999E-2</v>
      </c>
      <c r="J735" s="36">
        <v>1.7999999999999999E-2</v>
      </c>
      <c r="K735" s="36">
        <v>1.7999999999999999E-2</v>
      </c>
      <c r="L735" s="36">
        <v>1.7999999999999999E-2</v>
      </c>
      <c r="M735" s="35">
        <v>1.7999999999999999E-2</v>
      </c>
      <c r="N735" s="35">
        <v>1.7999999999999999E-2</v>
      </c>
      <c r="R735" t="s">
        <v>1324</v>
      </c>
      <c r="S735" t="s">
        <v>1290</v>
      </c>
      <c r="T735" t="s">
        <v>1325</v>
      </c>
      <c r="U735" s="33">
        <v>9744874</v>
      </c>
      <c r="V735" t="s">
        <v>288</v>
      </c>
      <c r="W735" s="35">
        <v>6.9000000000000006E-2</v>
      </c>
      <c r="X735" t="s">
        <v>208</v>
      </c>
      <c r="Y735" s="35">
        <v>6.5000000000000002E-2</v>
      </c>
      <c r="Z735" s="35">
        <v>5.2999999999999999E-2</v>
      </c>
      <c r="AA735" s="36">
        <v>5.2999999999999999E-2</v>
      </c>
      <c r="AB735" s="36">
        <v>5.1999999999999998E-2</v>
      </c>
      <c r="AC735" s="36">
        <v>0.05</v>
      </c>
      <c r="AD735" s="35">
        <v>0.05</v>
      </c>
      <c r="AE735" s="35">
        <v>0.05</v>
      </c>
    </row>
    <row r="736" spans="1:31" x14ac:dyDescent="0.25">
      <c r="A736" t="s">
        <v>1399</v>
      </c>
      <c r="B736" t="s">
        <v>1295</v>
      </c>
      <c r="C736" t="s">
        <v>208</v>
      </c>
      <c r="D736" t="s">
        <v>208</v>
      </c>
      <c r="E736" t="s">
        <v>208</v>
      </c>
      <c r="F736" t="s">
        <v>208</v>
      </c>
      <c r="G736" t="s">
        <v>208</v>
      </c>
      <c r="H736" t="s">
        <v>208</v>
      </c>
      <c r="I736" s="35">
        <v>1.7000000000000001E-2</v>
      </c>
      <c r="J736" s="36">
        <v>1.7000000000000001E-2</v>
      </c>
      <c r="K736" s="36">
        <v>1.7000000000000001E-2</v>
      </c>
      <c r="L736" s="36">
        <v>1.7000000000000001E-2</v>
      </c>
      <c r="M736" s="35">
        <v>1.7000000000000001E-2</v>
      </c>
      <c r="N736" t="s">
        <v>208</v>
      </c>
      <c r="R736" t="s">
        <v>381</v>
      </c>
      <c r="S736" t="s">
        <v>382</v>
      </c>
      <c r="T736" t="s">
        <v>383</v>
      </c>
      <c r="U736" s="33">
        <v>2994686</v>
      </c>
      <c r="V736" s="34">
        <v>0</v>
      </c>
      <c r="W736" s="35">
        <v>1.2999999999999999E-2</v>
      </c>
      <c r="X736" s="35">
        <v>1.2999999999999999E-2</v>
      </c>
      <c r="Y736" s="35">
        <v>1.2999999999999999E-2</v>
      </c>
      <c r="Z736" s="35">
        <v>1.0999999999999999E-2</v>
      </c>
      <c r="AA736" s="7" t="s">
        <v>208</v>
      </c>
      <c r="AB736" s="7" t="s">
        <v>208</v>
      </c>
      <c r="AC736" s="7" t="s">
        <v>208</v>
      </c>
      <c r="AD736" t="s">
        <v>208</v>
      </c>
      <c r="AE736" t="s">
        <v>208</v>
      </c>
    </row>
    <row r="737" spans="1:31" x14ac:dyDescent="0.25">
      <c r="A737" t="s">
        <v>1400</v>
      </c>
      <c r="B737" t="s">
        <v>1290</v>
      </c>
      <c r="C737" t="s">
        <v>208</v>
      </c>
      <c r="D737" t="s">
        <v>208</v>
      </c>
      <c r="E737" t="s">
        <v>208</v>
      </c>
      <c r="F737" t="s">
        <v>208</v>
      </c>
      <c r="G737" t="s">
        <v>208</v>
      </c>
      <c r="H737" t="s">
        <v>208</v>
      </c>
      <c r="I737" t="s">
        <v>208</v>
      </c>
      <c r="J737" s="36">
        <v>3.3000000000000002E-2</v>
      </c>
      <c r="K737" s="7" t="s">
        <v>208</v>
      </c>
      <c r="L737" s="7" t="s">
        <v>208</v>
      </c>
      <c r="M737" s="35">
        <v>3.3000000000000002E-2</v>
      </c>
      <c r="N737" s="35">
        <v>3.3000000000000002E-2</v>
      </c>
      <c r="R737" t="s">
        <v>674</v>
      </c>
      <c r="S737" t="s">
        <v>659</v>
      </c>
      <c r="T737" t="s">
        <v>238</v>
      </c>
      <c r="U737" s="33">
        <v>1361700</v>
      </c>
      <c r="V737" s="35">
        <v>-6.0000000000000001E-3</v>
      </c>
      <c r="W737" s="35">
        <v>5.5E-2</v>
      </c>
      <c r="X737" s="35">
        <v>6.0999999999999999E-2</v>
      </c>
      <c r="Y737" s="35">
        <v>6.0999999999999999E-2</v>
      </c>
      <c r="Z737" s="35">
        <v>6.0999999999999999E-2</v>
      </c>
      <c r="AA737" s="36">
        <v>6.0999999999999999E-2</v>
      </c>
      <c r="AB737" s="36">
        <v>6.0999999999999999E-2</v>
      </c>
      <c r="AC737" s="36">
        <v>6.0999999999999999E-2</v>
      </c>
      <c r="AD737" t="s">
        <v>208</v>
      </c>
      <c r="AE737" s="35">
        <v>6.4000000000000001E-2</v>
      </c>
    </row>
    <row r="738" spans="1:31" x14ac:dyDescent="0.25">
      <c r="A738" t="s">
        <v>1401</v>
      </c>
      <c r="B738" t="s">
        <v>1290</v>
      </c>
      <c r="C738" t="s">
        <v>208</v>
      </c>
      <c r="D738" t="s">
        <v>208</v>
      </c>
      <c r="E738" t="s">
        <v>208</v>
      </c>
      <c r="F738" t="s">
        <v>208</v>
      </c>
      <c r="G738" t="s">
        <v>208</v>
      </c>
      <c r="H738" t="s">
        <v>208</v>
      </c>
      <c r="I738" t="s">
        <v>208</v>
      </c>
      <c r="J738" s="7" t="s">
        <v>208</v>
      </c>
      <c r="K738" s="7" t="s">
        <v>208</v>
      </c>
      <c r="L738" s="7" t="s">
        <v>208</v>
      </c>
      <c r="M738" t="s">
        <v>208</v>
      </c>
      <c r="N738" s="35">
        <v>6.9000000000000006E-2</v>
      </c>
      <c r="R738" t="s">
        <v>674</v>
      </c>
      <c r="S738" t="s">
        <v>698</v>
      </c>
      <c r="T738" t="s">
        <v>699</v>
      </c>
      <c r="U738" s="33">
        <v>405124</v>
      </c>
      <c r="V738" s="35">
        <v>-2E-3</v>
      </c>
      <c r="W738" s="35">
        <v>1.6E-2</v>
      </c>
      <c r="X738" s="35">
        <v>1.7999999999999999E-2</v>
      </c>
      <c r="Y738" s="35">
        <v>1.7999999999999999E-2</v>
      </c>
      <c r="Z738" s="35">
        <v>1.7999999999999999E-2</v>
      </c>
      <c r="AA738" s="36">
        <v>1.7999999999999999E-2</v>
      </c>
      <c r="AB738" s="36">
        <v>1.7999999999999999E-2</v>
      </c>
      <c r="AC738" s="36">
        <v>1.7999999999999999E-2</v>
      </c>
      <c r="AD738" s="35">
        <v>1.9E-2</v>
      </c>
      <c r="AE738" s="35">
        <v>1.9E-2</v>
      </c>
    </row>
    <row r="739" spans="1:31" s="2" customFormat="1" x14ac:dyDescent="0.25">
      <c r="J739" s="38"/>
      <c r="K739" s="38"/>
      <c r="L739" s="38"/>
      <c r="R739" t="s">
        <v>674</v>
      </c>
      <c r="S739" t="s">
        <v>1009</v>
      </c>
      <c r="T739" t="s">
        <v>1013</v>
      </c>
      <c r="U739" s="33">
        <v>663300</v>
      </c>
      <c r="V739" s="35">
        <v>-3.0000000000000001E-3</v>
      </c>
      <c r="W739" s="35">
        <v>2.7E-2</v>
      </c>
      <c r="X739" s="35">
        <v>0.03</v>
      </c>
      <c r="Y739" s="35">
        <v>0.03</v>
      </c>
      <c r="Z739" s="35">
        <v>0.03</v>
      </c>
      <c r="AA739" s="36">
        <v>0.03</v>
      </c>
      <c r="AB739" s="36">
        <v>0.03</v>
      </c>
      <c r="AC739" s="36">
        <v>0.03</v>
      </c>
      <c r="AD739" t="s">
        <v>208</v>
      </c>
      <c r="AE739" t="s">
        <v>208</v>
      </c>
    </row>
    <row r="740" spans="1:31" x14ac:dyDescent="0.25">
      <c r="A740" s="16" t="s">
        <v>416</v>
      </c>
      <c r="B740" t="s">
        <v>1402</v>
      </c>
      <c r="C740" t="s">
        <v>1403</v>
      </c>
      <c r="D740" s="33">
        <v>1548000</v>
      </c>
      <c r="E740" s="35">
        <v>6.0000000000000001E-3</v>
      </c>
      <c r="F740" s="35">
        <v>2.1000000000000001E-2</v>
      </c>
      <c r="G740" s="35">
        <v>1.4999999999999999E-2</v>
      </c>
      <c r="H740" s="35">
        <v>1.4E-2</v>
      </c>
      <c r="I740" t="s">
        <v>208</v>
      </c>
      <c r="J740" t="s">
        <v>208</v>
      </c>
      <c r="K740" s="7" t="s">
        <v>208</v>
      </c>
      <c r="L740" s="7" t="s">
        <v>208</v>
      </c>
      <c r="M740" s="7" t="s">
        <v>208</v>
      </c>
      <c r="N740" t="s">
        <v>208</v>
      </c>
      <c r="R740" t="s">
        <v>1116</v>
      </c>
      <c r="S740" t="s">
        <v>1027</v>
      </c>
      <c r="T740" t="s">
        <v>1117</v>
      </c>
      <c r="U740" s="33">
        <v>189950</v>
      </c>
      <c r="V740" s="34">
        <v>0</v>
      </c>
      <c r="W740" s="35">
        <v>3.6999999999999998E-2</v>
      </c>
      <c r="X740" s="35">
        <v>3.6999999999999998E-2</v>
      </c>
      <c r="Y740" s="35">
        <v>3.6999999999999998E-2</v>
      </c>
      <c r="Z740" s="35">
        <v>3.6999999999999998E-2</v>
      </c>
      <c r="AA740" s="36">
        <v>3.6999999999999998E-2</v>
      </c>
      <c r="AB740" s="7" t="s">
        <v>208</v>
      </c>
      <c r="AC740" s="7" t="s">
        <v>208</v>
      </c>
      <c r="AD740" t="s">
        <v>208</v>
      </c>
      <c r="AE740" t="s">
        <v>208</v>
      </c>
    </row>
    <row r="741" spans="1:31" x14ac:dyDescent="0.25">
      <c r="A741" t="s">
        <v>309</v>
      </c>
      <c r="B741" t="s">
        <v>1402</v>
      </c>
      <c r="C741" t="s">
        <v>1404</v>
      </c>
      <c r="D741" s="33">
        <v>258000</v>
      </c>
      <c r="E741" s="34">
        <v>0</v>
      </c>
      <c r="F741" s="35">
        <v>1.0999999999999999E-2</v>
      </c>
      <c r="G741" s="35">
        <v>1.0999999999999999E-2</v>
      </c>
      <c r="H741" s="35">
        <v>1.0999999999999999E-2</v>
      </c>
      <c r="I741" s="35">
        <v>1.0999999999999999E-2</v>
      </c>
      <c r="J741" s="36">
        <v>1.0999999999999999E-2</v>
      </c>
      <c r="K741" s="36">
        <v>0.01</v>
      </c>
      <c r="L741" s="7" t="s">
        <v>208</v>
      </c>
      <c r="M741" s="35">
        <v>0.01</v>
      </c>
      <c r="N741" s="35">
        <v>0.01</v>
      </c>
      <c r="R741" t="s">
        <v>928</v>
      </c>
      <c r="S741" t="s">
        <v>921</v>
      </c>
      <c r="T741" t="s">
        <v>751</v>
      </c>
      <c r="U741" s="33">
        <v>737821</v>
      </c>
      <c r="V741" s="35">
        <v>-6.0000000000000001E-3</v>
      </c>
      <c r="W741" s="35">
        <v>1.7999999999999999E-2</v>
      </c>
      <c r="X741" s="35">
        <v>2.4E-2</v>
      </c>
      <c r="Y741" s="35">
        <v>2.1999999999999999E-2</v>
      </c>
      <c r="Z741" s="35">
        <v>2.1999999999999999E-2</v>
      </c>
      <c r="AA741" s="36">
        <v>0.02</v>
      </c>
      <c r="AB741" s="7" t="s">
        <v>208</v>
      </c>
      <c r="AC741" s="7" t="s">
        <v>208</v>
      </c>
      <c r="AD741" t="s">
        <v>208</v>
      </c>
      <c r="AE741" t="s">
        <v>208</v>
      </c>
    </row>
    <row r="742" spans="1:31" x14ac:dyDescent="0.25">
      <c r="A742" t="s">
        <v>390</v>
      </c>
      <c r="B742" t="s">
        <v>1405</v>
      </c>
      <c r="C742" t="s">
        <v>737</v>
      </c>
      <c r="D742" s="33">
        <v>460000</v>
      </c>
      <c r="E742" s="34">
        <v>0</v>
      </c>
      <c r="F742" s="35">
        <v>1.7000000000000001E-2</v>
      </c>
      <c r="G742" s="35">
        <v>1.7000000000000001E-2</v>
      </c>
      <c r="H742" s="35">
        <v>1.7000000000000001E-2</v>
      </c>
      <c r="I742" s="35">
        <v>1.2999999999999999E-2</v>
      </c>
      <c r="J742" s="36">
        <v>1.2999999999999999E-2</v>
      </c>
      <c r="K742" s="7" t="s">
        <v>208</v>
      </c>
      <c r="L742" s="7" t="s">
        <v>208</v>
      </c>
      <c r="M742" t="s">
        <v>208</v>
      </c>
      <c r="N742" t="s">
        <v>208</v>
      </c>
      <c r="R742" s="37"/>
      <c r="S742" s="2"/>
      <c r="T742" s="2"/>
      <c r="U742" s="2"/>
      <c r="V742" s="2"/>
      <c r="W742" s="2"/>
      <c r="X742" s="2"/>
      <c r="Y742" s="2"/>
      <c r="Z742" s="2"/>
      <c r="AA742" s="2"/>
      <c r="AB742" s="38"/>
      <c r="AC742" s="38"/>
      <c r="AD742" s="38"/>
      <c r="AE742" s="2"/>
    </row>
    <row r="743" spans="1:31" x14ac:dyDescent="0.25">
      <c r="A743" t="s">
        <v>1406</v>
      </c>
      <c r="B743" t="s">
        <v>1407</v>
      </c>
      <c r="C743" t="s">
        <v>739</v>
      </c>
      <c r="D743" s="33">
        <v>559512</v>
      </c>
      <c r="E743" s="35">
        <v>-4.0000000000000001E-3</v>
      </c>
      <c r="F743" s="35">
        <v>3.9E-2</v>
      </c>
      <c r="G743" s="35">
        <v>4.2999999999999997E-2</v>
      </c>
      <c r="H743" s="35">
        <v>3.0000000000000001E-3</v>
      </c>
      <c r="I743" s="35">
        <v>1.6E-2</v>
      </c>
      <c r="J743" s="7" t="s">
        <v>208</v>
      </c>
      <c r="K743" s="7" t="s">
        <v>208</v>
      </c>
      <c r="L743" s="7" t="s">
        <v>208</v>
      </c>
      <c r="M743" t="s">
        <v>208</v>
      </c>
      <c r="N743" t="s">
        <v>208</v>
      </c>
      <c r="R743" s="2"/>
      <c r="S743" s="2"/>
      <c r="T743" s="2"/>
      <c r="U743" s="2"/>
      <c r="V743" s="2"/>
      <c r="W743" s="2"/>
      <c r="X743" s="2"/>
      <c r="Y743" s="2"/>
      <c r="Z743" s="2"/>
      <c r="AA743" s="38"/>
      <c r="AB743" s="38"/>
      <c r="AC743" s="38"/>
      <c r="AD743" s="2"/>
      <c r="AE743" s="2"/>
    </row>
    <row r="744" spans="1:31" x14ac:dyDescent="0.25">
      <c r="A744" t="s">
        <v>474</v>
      </c>
      <c r="B744" t="s">
        <v>1405</v>
      </c>
      <c r="C744" t="s">
        <v>1408</v>
      </c>
      <c r="D744" s="33">
        <v>1250000</v>
      </c>
      <c r="E744" s="34">
        <v>0</v>
      </c>
      <c r="F744" s="35">
        <v>0.01</v>
      </c>
      <c r="G744" s="35">
        <v>0.01</v>
      </c>
      <c r="H744" s="35">
        <v>0.01</v>
      </c>
      <c r="I744" t="s">
        <v>208</v>
      </c>
      <c r="J744" s="7" t="s">
        <v>208</v>
      </c>
      <c r="K744" s="7" t="s">
        <v>208</v>
      </c>
      <c r="L744" s="7" t="s">
        <v>208</v>
      </c>
      <c r="M744" t="s">
        <v>208</v>
      </c>
      <c r="N744" t="s">
        <v>208</v>
      </c>
      <c r="R744" s="2"/>
      <c r="S744" s="2"/>
      <c r="T744" s="2"/>
      <c r="U744" s="2"/>
      <c r="V744" s="2"/>
      <c r="W744" s="2"/>
      <c r="X744" s="2"/>
      <c r="Y744" s="2"/>
      <c r="Z744" s="2"/>
      <c r="AA744" s="38"/>
      <c r="AB744" s="38"/>
      <c r="AC744" s="38"/>
      <c r="AD744" s="2"/>
      <c r="AE744" s="2"/>
    </row>
    <row r="745" spans="1:31" x14ac:dyDescent="0.25">
      <c r="A745" t="s">
        <v>1409</v>
      </c>
      <c r="B745" t="s">
        <v>1410</v>
      </c>
      <c r="C745" t="s">
        <v>1411</v>
      </c>
      <c r="D745" s="33">
        <v>1117000</v>
      </c>
      <c r="E745" s="34">
        <v>0</v>
      </c>
      <c r="F745" s="35">
        <v>2.1000000000000001E-2</v>
      </c>
      <c r="G745" s="35">
        <v>2.1000000000000001E-2</v>
      </c>
      <c r="H745" s="35">
        <v>3.5000000000000003E-2</v>
      </c>
      <c r="I745" s="35">
        <v>3.6999999999999998E-2</v>
      </c>
      <c r="J745" s="36">
        <v>3.9E-2</v>
      </c>
      <c r="K745" s="7" t="s">
        <v>208</v>
      </c>
      <c r="L745" s="36">
        <v>2.4E-2</v>
      </c>
      <c r="M745" s="35">
        <v>4.2999999999999997E-2</v>
      </c>
      <c r="N745" s="35">
        <v>4.2999999999999997E-2</v>
      </c>
      <c r="R745" s="2"/>
      <c r="S745" s="2"/>
      <c r="T745" s="2"/>
      <c r="U745" s="2"/>
      <c r="V745" s="2"/>
      <c r="W745" s="2"/>
      <c r="X745" s="2"/>
      <c r="Y745" s="2"/>
      <c r="Z745" s="2"/>
      <c r="AA745" s="38"/>
      <c r="AB745" s="38"/>
      <c r="AC745" s="38"/>
      <c r="AD745" s="2"/>
      <c r="AE745" s="2"/>
    </row>
    <row r="746" spans="1:31" x14ac:dyDescent="0.25">
      <c r="A746" t="s">
        <v>1412</v>
      </c>
      <c r="B746" t="s">
        <v>1413</v>
      </c>
      <c r="C746" t="s">
        <v>460</v>
      </c>
      <c r="D746" s="33">
        <v>12195000</v>
      </c>
      <c r="E746" s="35">
        <v>1.0999999999999999E-2</v>
      </c>
      <c r="F746" s="35">
        <v>2.5999999999999999E-2</v>
      </c>
      <c r="G746" s="35">
        <v>1.4999999999999999E-2</v>
      </c>
      <c r="H746" s="35">
        <v>1.4999999999999999E-2</v>
      </c>
      <c r="I746" s="35">
        <v>1.4999999999999999E-2</v>
      </c>
      <c r="J746" s="36">
        <v>1.4999999999999999E-2</v>
      </c>
      <c r="K746" s="36">
        <v>1.4999999999999999E-2</v>
      </c>
      <c r="L746" s="7" t="s">
        <v>208</v>
      </c>
      <c r="M746" t="s">
        <v>208</v>
      </c>
      <c r="N746" t="s">
        <v>208</v>
      </c>
      <c r="R746" s="2"/>
      <c r="S746" s="2"/>
      <c r="T746" s="2"/>
      <c r="U746" s="2"/>
      <c r="V746" s="2"/>
      <c r="W746" s="2"/>
      <c r="X746" s="2"/>
      <c r="Y746" s="2"/>
      <c r="Z746" s="2"/>
      <c r="AA746" s="38"/>
      <c r="AB746" s="38"/>
      <c r="AC746" s="38"/>
      <c r="AD746" s="2"/>
      <c r="AE746" s="2"/>
    </row>
    <row r="747" spans="1:31" x14ac:dyDescent="0.25">
      <c r="A747" t="s">
        <v>540</v>
      </c>
      <c r="B747" t="s">
        <v>1407</v>
      </c>
      <c r="C747" t="s">
        <v>927</v>
      </c>
      <c r="D747" s="33">
        <v>49200</v>
      </c>
      <c r="E747" t="s">
        <v>288</v>
      </c>
      <c r="F747" s="35">
        <v>1.4E-2</v>
      </c>
      <c r="G747" t="s">
        <v>208</v>
      </c>
      <c r="H747" s="35">
        <v>1.4E-2</v>
      </c>
      <c r="I747" t="s">
        <v>208</v>
      </c>
      <c r="J747" s="7" t="s">
        <v>208</v>
      </c>
      <c r="K747" s="7" t="s">
        <v>208</v>
      </c>
      <c r="L747" s="7" t="s">
        <v>208</v>
      </c>
      <c r="M747" t="s">
        <v>208</v>
      </c>
      <c r="N747" t="s">
        <v>208</v>
      </c>
      <c r="R747" s="2"/>
      <c r="S747" s="2"/>
      <c r="T747" s="2"/>
      <c r="U747" s="2"/>
      <c r="V747" s="2"/>
      <c r="W747" s="2"/>
      <c r="X747" s="2"/>
      <c r="Y747" s="2"/>
      <c r="Z747" s="2"/>
      <c r="AA747" s="38"/>
      <c r="AB747" s="38"/>
      <c r="AC747" s="38"/>
      <c r="AD747" s="2"/>
      <c r="AE747" s="2"/>
    </row>
    <row r="748" spans="1:31" x14ac:dyDescent="0.25">
      <c r="A748" t="s">
        <v>1028</v>
      </c>
      <c r="B748" t="s">
        <v>1414</v>
      </c>
      <c r="C748" t="s">
        <v>1415</v>
      </c>
      <c r="D748" s="33">
        <v>390222</v>
      </c>
      <c r="E748" s="35">
        <v>-1E-3</v>
      </c>
      <c r="F748" s="35">
        <v>1.6E-2</v>
      </c>
      <c r="G748" s="35">
        <v>1.7000000000000001E-2</v>
      </c>
      <c r="H748" s="35">
        <v>1.7999999999999999E-2</v>
      </c>
      <c r="I748" s="35">
        <v>2.1999999999999999E-2</v>
      </c>
      <c r="J748" s="36">
        <v>3.4000000000000002E-2</v>
      </c>
      <c r="K748" s="36">
        <v>3.4000000000000002E-2</v>
      </c>
      <c r="L748" s="36">
        <v>3.4000000000000002E-2</v>
      </c>
      <c r="M748" s="35">
        <v>3.4000000000000002E-2</v>
      </c>
      <c r="N748" s="35">
        <v>2.5999999999999999E-2</v>
      </c>
      <c r="R748" s="2"/>
      <c r="S748" s="2"/>
      <c r="T748" s="2"/>
      <c r="U748" s="2"/>
      <c r="V748" s="2"/>
      <c r="W748" s="2"/>
      <c r="X748" s="2"/>
      <c r="Y748" s="2"/>
      <c r="Z748" s="2"/>
      <c r="AA748" s="38"/>
      <c r="AB748" s="38"/>
      <c r="AC748" s="38"/>
      <c r="AD748" s="2"/>
      <c r="AE748" s="2"/>
    </row>
    <row r="749" spans="1:31" x14ac:dyDescent="0.25">
      <c r="A749" t="s">
        <v>1268</v>
      </c>
      <c r="B749" t="s">
        <v>1402</v>
      </c>
      <c r="C749" t="s">
        <v>1416</v>
      </c>
      <c r="D749" s="33">
        <v>1400000</v>
      </c>
      <c r="E749" s="34">
        <v>0</v>
      </c>
      <c r="F749" s="35">
        <v>2.1999999999999999E-2</v>
      </c>
      <c r="G749" s="35">
        <v>2.1999999999999999E-2</v>
      </c>
      <c r="H749" s="35">
        <v>2.1999999999999999E-2</v>
      </c>
      <c r="I749" s="35">
        <v>1.7000000000000001E-2</v>
      </c>
      <c r="J749" s="36">
        <v>1.7000000000000001E-2</v>
      </c>
      <c r="K749" s="36">
        <v>1.7000000000000001E-2</v>
      </c>
      <c r="L749" s="36">
        <v>1.7000000000000001E-2</v>
      </c>
      <c r="M749" s="35">
        <v>1.7000000000000001E-2</v>
      </c>
      <c r="N749" s="35">
        <v>1.4999999999999999E-2</v>
      </c>
      <c r="R749" s="2"/>
      <c r="S749" s="2"/>
      <c r="T749" s="2"/>
      <c r="U749" s="2"/>
      <c r="V749" s="2"/>
      <c r="W749" s="2"/>
      <c r="X749" s="2"/>
      <c r="Y749" s="2"/>
      <c r="Z749" s="2"/>
      <c r="AA749" s="38"/>
      <c r="AB749" s="38"/>
      <c r="AC749" s="38"/>
      <c r="AD749" s="2"/>
      <c r="AE749" s="2"/>
    </row>
    <row r="750" spans="1:31" x14ac:dyDescent="0.25">
      <c r="A750" t="s">
        <v>258</v>
      </c>
      <c r="B750" t="s">
        <v>1417</v>
      </c>
      <c r="C750" t="s">
        <v>1418</v>
      </c>
      <c r="D750" s="33">
        <v>190000</v>
      </c>
      <c r="E750" s="35">
        <v>0</v>
      </c>
      <c r="F750" s="35">
        <v>1.4999999999999999E-2</v>
      </c>
      <c r="G750" s="35">
        <v>1.4999999999999999E-2</v>
      </c>
      <c r="H750" s="35">
        <v>1.4999999999999999E-2</v>
      </c>
      <c r="I750" s="35">
        <v>1.4999999999999999E-2</v>
      </c>
      <c r="J750" s="36">
        <v>2.7E-2</v>
      </c>
      <c r="K750" s="36">
        <v>2.5999999999999999E-2</v>
      </c>
      <c r="L750" s="36">
        <v>2.5999999999999999E-2</v>
      </c>
      <c r="M750" s="35">
        <v>1.4999999999999999E-2</v>
      </c>
      <c r="N750" s="35">
        <v>1.4999999999999999E-2</v>
      </c>
      <c r="R750" s="2"/>
      <c r="S750" s="2"/>
      <c r="T750" s="2"/>
      <c r="U750" s="2"/>
      <c r="V750" s="2"/>
      <c r="W750" s="2"/>
      <c r="X750" s="2"/>
      <c r="Y750" s="2"/>
      <c r="Z750" s="2"/>
      <c r="AA750" s="38"/>
      <c r="AB750" s="38"/>
      <c r="AC750" s="38"/>
      <c r="AD750" s="2"/>
      <c r="AE750" s="2"/>
    </row>
    <row r="751" spans="1:31" x14ac:dyDescent="0.25">
      <c r="A751" t="s">
        <v>1419</v>
      </c>
      <c r="B751" t="s">
        <v>1420</v>
      </c>
      <c r="C751" t="s">
        <v>1056</v>
      </c>
      <c r="D751" s="33">
        <v>343500</v>
      </c>
      <c r="E751" s="34">
        <v>0</v>
      </c>
      <c r="F751" s="35">
        <v>1.4E-2</v>
      </c>
      <c r="G751" s="35">
        <v>1.4E-2</v>
      </c>
      <c r="H751" s="35">
        <v>1.4E-2</v>
      </c>
      <c r="I751" s="35">
        <v>1.4E-2</v>
      </c>
      <c r="J751" s="36">
        <v>1.4E-2</v>
      </c>
      <c r="K751" s="36">
        <v>1.4E-2</v>
      </c>
      <c r="L751" s="36">
        <v>1.4E-2</v>
      </c>
      <c r="M751" s="35">
        <v>1.2999999999999999E-2</v>
      </c>
      <c r="N751" s="35">
        <v>1.2E-2</v>
      </c>
      <c r="R751" s="2"/>
      <c r="S751" s="2"/>
      <c r="T751" s="2"/>
      <c r="U751" s="2"/>
      <c r="V751" s="2"/>
      <c r="W751" s="2"/>
      <c r="X751" s="2"/>
      <c r="Y751" s="2"/>
      <c r="Z751" s="2"/>
      <c r="AA751" s="38"/>
      <c r="AB751" s="38"/>
      <c r="AC751" s="38"/>
      <c r="AD751" s="2"/>
      <c r="AE751" s="2"/>
    </row>
    <row r="752" spans="1:31" x14ac:dyDescent="0.25">
      <c r="A752" t="s">
        <v>1421</v>
      </c>
      <c r="B752" t="s">
        <v>1422</v>
      </c>
      <c r="C752" t="s">
        <v>1065</v>
      </c>
      <c r="D752" s="33">
        <v>500000</v>
      </c>
      <c r="E752" s="35">
        <v>-2E-3</v>
      </c>
      <c r="F752" s="35">
        <v>1.7000000000000001E-2</v>
      </c>
      <c r="G752" s="35">
        <v>1.7999999999999999E-2</v>
      </c>
      <c r="H752" s="35">
        <v>1.7999999999999999E-2</v>
      </c>
      <c r="I752" s="35">
        <v>1.6E-2</v>
      </c>
      <c r="J752" s="36">
        <v>1.6E-2</v>
      </c>
      <c r="K752" s="36">
        <v>1.7000000000000001E-2</v>
      </c>
      <c r="L752" s="36">
        <v>1.7000000000000001E-2</v>
      </c>
      <c r="M752" s="35">
        <v>1.7000000000000001E-2</v>
      </c>
      <c r="N752" s="35">
        <v>1.2999999999999999E-2</v>
      </c>
      <c r="R752" s="2"/>
      <c r="S752" s="2"/>
      <c r="T752" s="2"/>
      <c r="U752" s="2"/>
      <c r="V752" s="2"/>
      <c r="W752" s="2"/>
      <c r="X752" s="2"/>
      <c r="Y752" s="2"/>
      <c r="Z752" s="2"/>
      <c r="AA752" s="38"/>
      <c r="AB752" s="38"/>
      <c r="AC752" s="38"/>
      <c r="AD752" s="2"/>
      <c r="AE752" s="2"/>
    </row>
    <row r="753" spans="1:31" x14ac:dyDescent="0.25">
      <c r="A753" t="s">
        <v>1064</v>
      </c>
      <c r="B753" t="s">
        <v>1423</v>
      </c>
      <c r="C753" t="s">
        <v>565</v>
      </c>
      <c r="D753" s="33">
        <v>174000</v>
      </c>
      <c r="E753" s="35">
        <v>1.6E-2</v>
      </c>
      <c r="F753" s="35">
        <v>3.7999999999999999E-2</v>
      </c>
      <c r="G753" s="35">
        <v>2.1999999999999999E-2</v>
      </c>
      <c r="H753" s="35">
        <v>2.1999999999999999E-2</v>
      </c>
      <c r="I753" t="s">
        <v>208</v>
      </c>
      <c r="J753" s="7" t="s">
        <v>208</v>
      </c>
      <c r="K753" s="7" t="s">
        <v>208</v>
      </c>
      <c r="L753" s="7" t="s">
        <v>208</v>
      </c>
      <c r="M753" t="s">
        <v>208</v>
      </c>
      <c r="N753" t="s">
        <v>208</v>
      </c>
      <c r="R753" s="2"/>
      <c r="S753" s="2"/>
      <c r="T753" s="2"/>
      <c r="U753" s="2"/>
      <c r="V753" s="2"/>
      <c r="W753" s="2"/>
      <c r="X753" s="2"/>
      <c r="Y753" s="2"/>
      <c r="Z753" s="2"/>
      <c r="AA753" s="38"/>
      <c r="AB753" s="38"/>
      <c r="AC753" s="38"/>
      <c r="AD753" s="2"/>
      <c r="AE753" s="2"/>
    </row>
    <row r="754" spans="1:31" x14ac:dyDescent="0.25">
      <c r="A754" t="s">
        <v>1424</v>
      </c>
      <c r="B754" t="s">
        <v>1422</v>
      </c>
      <c r="C754" t="s">
        <v>565</v>
      </c>
      <c r="D754" s="33">
        <v>1100000</v>
      </c>
      <c r="E754" s="34">
        <v>0</v>
      </c>
      <c r="F754" s="35">
        <v>3.3000000000000002E-2</v>
      </c>
      <c r="G754" s="35">
        <v>3.3000000000000002E-2</v>
      </c>
      <c r="H754" s="35">
        <v>3.5999999999999997E-2</v>
      </c>
      <c r="I754" s="35">
        <v>3.5999999999999997E-2</v>
      </c>
      <c r="J754" s="36">
        <v>3.5999999999999997E-2</v>
      </c>
      <c r="K754" s="36">
        <v>3.5999999999999997E-2</v>
      </c>
      <c r="L754" s="36">
        <v>3.5999999999999997E-2</v>
      </c>
      <c r="M754" t="s">
        <v>208</v>
      </c>
      <c r="N754" t="s">
        <v>208</v>
      </c>
      <c r="R754" s="2"/>
      <c r="S754" s="2"/>
      <c r="T754" s="2"/>
      <c r="U754" s="2"/>
      <c r="V754" s="2"/>
      <c r="W754" s="2"/>
      <c r="X754" s="2"/>
      <c r="Y754" s="2"/>
      <c r="Z754" s="2"/>
      <c r="AA754" s="38"/>
      <c r="AB754" s="38"/>
      <c r="AC754" s="38"/>
      <c r="AD754" s="2"/>
      <c r="AE754" s="2"/>
    </row>
    <row r="755" spans="1:31" x14ac:dyDescent="0.25">
      <c r="A755" t="s">
        <v>1425</v>
      </c>
      <c r="B755" t="s">
        <v>1426</v>
      </c>
      <c r="C755" t="s">
        <v>1084</v>
      </c>
      <c r="D755" s="33">
        <v>200000</v>
      </c>
      <c r="E755" s="34">
        <v>0</v>
      </c>
      <c r="F755" s="35">
        <v>3.1E-2</v>
      </c>
      <c r="G755" s="35">
        <v>3.1E-2</v>
      </c>
      <c r="H755" s="35">
        <v>2.9000000000000001E-2</v>
      </c>
      <c r="I755" s="35">
        <v>2.9000000000000001E-2</v>
      </c>
      <c r="J755" s="36">
        <v>2.9000000000000001E-2</v>
      </c>
      <c r="K755" s="36">
        <v>2.9000000000000001E-2</v>
      </c>
      <c r="L755" s="36">
        <v>2.5999999999999999E-2</v>
      </c>
      <c r="M755" s="35">
        <v>2.5999999999999999E-2</v>
      </c>
      <c r="N755" s="35">
        <v>2.5000000000000001E-2</v>
      </c>
      <c r="R755" s="2"/>
      <c r="S755" s="2"/>
      <c r="T755" s="2"/>
      <c r="U755" s="2"/>
      <c r="V755" s="2"/>
      <c r="W755" s="2"/>
      <c r="X755" s="2"/>
      <c r="Y755" s="2"/>
      <c r="Z755" s="2"/>
      <c r="AA755" s="38"/>
      <c r="AB755" s="38"/>
      <c r="AC755" s="38"/>
      <c r="AD755" s="2"/>
      <c r="AE755" s="2"/>
    </row>
    <row r="756" spans="1:31" x14ac:dyDescent="0.25">
      <c r="A756" t="s">
        <v>1427</v>
      </c>
      <c r="B756" t="s">
        <v>1428</v>
      </c>
      <c r="C756" t="s">
        <v>1084</v>
      </c>
      <c r="D756" s="33">
        <v>42500</v>
      </c>
      <c r="E756" t="s">
        <v>288</v>
      </c>
      <c r="F756" s="35">
        <v>1.2E-2</v>
      </c>
      <c r="G756" t="s">
        <v>208</v>
      </c>
      <c r="H756" t="s">
        <v>208</v>
      </c>
      <c r="I756" t="s">
        <v>208</v>
      </c>
      <c r="J756" s="7" t="s">
        <v>208</v>
      </c>
      <c r="K756" s="7" t="s">
        <v>208</v>
      </c>
      <c r="L756" s="7" t="s">
        <v>208</v>
      </c>
      <c r="M756" t="s">
        <v>208</v>
      </c>
      <c r="N756" t="s">
        <v>208</v>
      </c>
      <c r="R756" s="2"/>
      <c r="S756" s="2"/>
      <c r="T756" s="2"/>
      <c r="U756" s="2"/>
      <c r="V756" s="2"/>
      <c r="W756" s="2"/>
      <c r="X756" s="2"/>
      <c r="Y756" s="2"/>
      <c r="Z756" s="2"/>
      <c r="AA756" s="38"/>
      <c r="AB756" s="38"/>
      <c r="AC756" s="38"/>
      <c r="AD756" s="2"/>
      <c r="AE756" s="2"/>
    </row>
    <row r="757" spans="1:31" x14ac:dyDescent="0.25">
      <c r="A757" t="s">
        <v>1149</v>
      </c>
      <c r="B757" t="s">
        <v>1429</v>
      </c>
      <c r="C757" t="s">
        <v>1430</v>
      </c>
      <c r="D757" s="33">
        <v>150000</v>
      </c>
      <c r="E757" s="34">
        <v>0</v>
      </c>
      <c r="F757" s="35">
        <v>0.02</v>
      </c>
      <c r="G757" s="35">
        <v>0.02</v>
      </c>
      <c r="H757" s="35">
        <v>0.02</v>
      </c>
      <c r="I757" t="s">
        <v>208</v>
      </c>
      <c r="J757" s="36">
        <v>0.02</v>
      </c>
      <c r="K757" s="36">
        <v>0.02</v>
      </c>
      <c r="L757" s="36">
        <v>0.02</v>
      </c>
      <c r="M757" s="35">
        <v>0.02</v>
      </c>
      <c r="N757" s="35">
        <v>0.02</v>
      </c>
      <c r="R757" s="2"/>
      <c r="S757" s="2"/>
      <c r="T757" s="2"/>
      <c r="U757" s="2"/>
      <c r="V757" s="2"/>
      <c r="W757" s="2"/>
      <c r="X757" s="2"/>
      <c r="Y757" s="2"/>
      <c r="Z757" s="2"/>
      <c r="AA757" s="38"/>
      <c r="AB757" s="38"/>
      <c r="AC757" s="38"/>
      <c r="AD757" s="2"/>
      <c r="AE757" s="2"/>
    </row>
    <row r="758" spans="1:31" x14ac:dyDescent="0.25">
      <c r="A758" t="s">
        <v>1431</v>
      </c>
      <c r="B758" t="s">
        <v>1407</v>
      </c>
      <c r="C758" t="s">
        <v>1432</v>
      </c>
      <c r="D758" s="33">
        <v>100000</v>
      </c>
      <c r="E758" s="34">
        <v>0</v>
      </c>
      <c r="F758" s="35">
        <v>1.9E-2</v>
      </c>
      <c r="G758" s="35">
        <v>1.9E-2</v>
      </c>
      <c r="H758" s="35">
        <v>1.9E-2</v>
      </c>
      <c r="I758" s="35">
        <v>1.9E-2</v>
      </c>
      <c r="J758" s="36">
        <v>1.9E-2</v>
      </c>
      <c r="K758" s="36">
        <v>1.9E-2</v>
      </c>
      <c r="L758" s="36">
        <v>1.9E-2</v>
      </c>
      <c r="M758" s="35">
        <v>1.9E-2</v>
      </c>
      <c r="N758" s="35">
        <v>1.9E-2</v>
      </c>
      <c r="R758" s="2"/>
      <c r="S758" s="2"/>
      <c r="T758" s="2"/>
      <c r="U758" s="2"/>
      <c r="V758" s="2"/>
      <c r="W758" s="2"/>
      <c r="X758" s="2"/>
      <c r="Y758" s="2"/>
      <c r="Z758" s="2"/>
      <c r="AA758" s="38"/>
      <c r="AB758" s="38"/>
      <c r="AC758" s="38"/>
      <c r="AD758" s="2"/>
      <c r="AE758" s="2"/>
    </row>
    <row r="759" spans="1:31" x14ac:dyDescent="0.25">
      <c r="A759" t="s">
        <v>1433</v>
      </c>
      <c r="B759" t="s">
        <v>1426</v>
      </c>
      <c r="C759" t="s">
        <v>1434</v>
      </c>
      <c r="D759" s="33">
        <v>200000</v>
      </c>
      <c r="E759" s="34">
        <v>0</v>
      </c>
      <c r="F759" s="35">
        <v>1.2E-2</v>
      </c>
      <c r="G759" s="35">
        <v>1.2E-2</v>
      </c>
      <c r="H759" s="35">
        <v>1.2E-2</v>
      </c>
      <c r="I759" s="35">
        <v>1.2E-2</v>
      </c>
      <c r="J759" s="7" t="s">
        <v>208</v>
      </c>
      <c r="K759" s="7" t="s">
        <v>208</v>
      </c>
      <c r="L759" s="7" t="s">
        <v>208</v>
      </c>
      <c r="M759" t="s">
        <v>208</v>
      </c>
      <c r="N759" t="s">
        <v>208</v>
      </c>
      <c r="R759" s="2"/>
      <c r="S759" s="2"/>
      <c r="T759" s="2"/>
      <c r="U759" s="2"/>
      <c r="V759" s="2"/>
      <c r="W759" s="2"/>
      <c r="X759" s="2"/>
      <c r="Y759" s="2"/>
      <c r="Z759" s="2"/>
      <c r="AA759" s="38"/>
      <c r="AB759" s="38"/>
      <c r="AC759" s="38"/>
      <c r="AD759" s="2"/>
      <c r="AE759" s="2"/>
    </row>
    <row r="760" spans="1:31" x14ac:dyDescent="0.25">
      <c r="A760" t="s">
        <v>353</v>
      </c>
      <c r="B760" t="s">
        <v>1435</v>
      </c>
      <c r="C760" t="s">
        <v>208</v>
      </c>
      <c r="D760" t="s">
        <v>208</v>
      </c>
      <c r="E760" t="s">
        <v>208</v>
      </c>
      <c r="F760" t="s">
        <v>208</v>
      </c>
      <c r="G760" t="s">
        <v>208</v>
      </c>
      <c r="H760" t="s">
        <v>208</v>
      </c>
      <c r="I760" t="s">
        <v>208</v>
      </c>
      <c r="J760" s="7" t="s">
        <v>208</v>
      </c>
      <c r="K760" s="7" t="s">
        <v>208</v>
      </c>
      <c r="L760" s="7" t="s">
        <v>208</v>
      </c>
      <c r="M760" t="s">
        <v>208</v>
      </c>
      <c r="N760" s="35">
        <v>1.0999999999999999E-2</v>
      </c>
      <c r="R760" s="2"/>
      <c r="S760" s="2"/>
      <c r="T760" s="2"/>
      <c r="U760" s="2"/>
      <c r="V760" s="2"/>
      <c r="W760" s="2"/>
      <c r="X760" s="2"/>
      <c r="Y760" s="2"/>
      <c r="Z760" s="2"/>
      <c r="AA760" s="38"/>
      <c r="AB760" s="38"/>
      <c r="AC760" s="38"/>
      <c r="AD760" s="2"/>
      <c r="AE760" s="2"/>
    </row>
    <row r="761" spans="1:31" x14ac:dyDescent="0.25">
      <c r="A761" t="s">
        <v>1436</v>
      </c>
      <c r="B761" t="s">
        <v>1437</v>
      </c>
      <c r="C761" t="s">
        <v>208</v>
      </c>
      <c r="D761" t="s">
        <v>208</v>
      </c>
      <c r="E761" t="s">
        <v>208</v>
      </c>
      <c r="F761" t="s">
        <v>208</v>
      </c>
      <c r="G761" t="s">
        <v>208</v>
      </c>
      <c r="H761" t="s">
        <v>208</v>
      </c>
      <c r="I761" t="s">
        <v>208</v>
      </c>
      <c r="J761" s="7" t="s">
        <v>208</v>
      </c>
      <c r="K761" s="7" t="s">
        <v>208</v>
      </c>
      <c r="L761" s="7" t="s">
        <v>208</v>
      </c>
      <c r="M761" t="s">
        <v>208</v>
      </c>
      <c r="N761" s="35">
        <v>5.8999999999999997E-2</v>
      </c>
      <c r="R761" s="2"/>
      <c r="S761" s="2"/>
      <c r="T761" s="2"/>
      <c r="U761" s="2"/>
      <c r="V761" s="2"/>
      <c r="W761" s="2"/>
      <c r="X761" s="2"/>
      <c r="Y761" s="2"/>
      <c r="Z761" s="2"/>
      <c r="AA761" s="38"/>
      <c r="AB761" s="38"/>
      <c r="AC761" s="38"/>
      <c r="AD761" s="2"/>
      <c r="AE761" s="2"/>
    </row>
    <row r="762" spans="1:31" x14ac:dyDescent="0.25">
      <c r="A762" t="s">
        <v>1438</v>
      </c>
      <c r="B762" t="s">
        <v>1402</v>
      </c>
      <c r="C762" t="s">
        <v>208</v>
      </c>
      <c r="D762" t="s">
        <v>208</v>
      </c>
      <c r="E762" t="s">
        <v>208</v>
      </c>
      <c r="F762" t="s">
        <v>208</v>
      </c>
      <c r="G762" t="s">
        <v>208</v>
      </c>
      <c r="H762" t="s">
        <v>208</v>
      </c>
      <c r="I762" s="35">
        <v>1.0999999999999999E-2</v>
      </c>
      <c r="J762" s="36">
        <v>1.2E-2</v>
      </c>
      <c r="K762" s="36">
        <v>1.2E-2</v>
      </c>
      <c r="L762" s="7" t="s">
        <v>208</v>
      </c>
      <c r="M762" s="35">
        <v>1.2E-2</v>
      </c>
      <c r="N762" t="s">
        <v>208</v>
      </c>
      <c r="R762" s="2"/>
      <c r="S762" s="2"/>
      <c r="T762" s="2"/>
      <c r="U762" s="2"/>
      <c r="V762" s="2"/>
      <c r="W762" s="2"/>
      <c r="X762" s="2"/>
      <c r="Y762" s="2"/>
      <c r="Z762" s="2"/>
      <c r="AA762" s="38"/>
      <c r="AB762" s="38"/>
      <c r="AC762" s="38"/>
      <c r="AD762" s="2"/>
      <c r="AE762" s="2"/>
    </row>
    <row r="763" spans="1:31" x14ac:dyDescent="0.25">
      <c r="A763" t="s">
        <v>1439</v>
      </c>
      <c r="B763" t="s">
        <v>1429</v>
      </c>
      <c r="C763" t="s">
        <v>208</v>
      </c>
      <c r="D763" t="s">
        <v>208</v>
      </c>
      <c r="E763" t="s">
        <v>208</v>
      </c>
      <c r="F763" t="s">
        <v>208</v>
      </c>
      <c r="G763" t="s">
        <v>208</v>
      </c>
      <c r="H763" t="s">
        <v>208</v>
      </c>
      <c r="I763" t="s">
        <v>208</v>
      </c>
      <c r="J763" s="36">
        <v>1.2999999999999999E-2</v>
      </c>
      <c r="K763" s="36">
        <v>1.2999999999999999E-2</v>
      </c>
      <c r="L763" s="36">
        <v>1.2999999999999999E-2</v>
      </c>
      <c r="M763" s="35">
        <v>1.2999999999999999E-2</v>
      </c>
      <c r="N763" s="35">
        <v>1.2999999999999999E-2</v>
      </c>
      <c r="R763" s="2"/>
      <c r="S763" s="2"/>
      <c r="T763" s="2"/>
      <c r="U763" s="2"/>
      <c r="V763" s="2"/>
      <c r="W763" s="2"/>
      <c r="X763" s="2"/>
      <c r="Y763" s="2"/>
      <c r="Z763" s="2"/>
      <c r="AA763" s="38"/>
      <c r="AB763" s="38"/>
      <c r="AC763" s="38"/>
      <c r="AD763" s="2"/>
      <c r="AE763" s="2"/>
    </row>
    <row r="764" spans="1:31" x14ac:dyDescent="0.25">
      <c r="A764" t="s">
        <v>1198</v>
      </c>
      <c r="B764" t="s">
        <v>1420</v>
      </c>
      <c r="C764" t="s">
        <v>208</v>
      </c>
      <c r="D764" t="s">
        <v>208</v>
      </c>
      <c r="E764" t="s">
        <v>208</v>
      </c>
      <c r="F764" t="s">
        <v>208</v>
      </c>
      <c r="G764" t="s">
        <v>208</v>
      </c>
      <c r="H764" t="s">
        <v>208</v>
      </c>
      <c r="I764" t="s">
        <v>208</v>
      </c>
      <c r="J764" s="36">
        <v>1.4999999999999999E-2</v>
      </c>
      <c r="K764" s="36">
        <v>1.4999999999999999E-2</v>
      </c>
      <c r="L764" s="36">
        <v>1.4999999999999999E-2</v>
      </c>
      <c r="M764" s="35">
        <v>1.4999999999999999E-2</v>
      </c>
      <c r="N764" s="35">
        <v>1.4999999999999999E-2</v>
      </c>
      <c r="R764" s="2"/>
      <c r="S764" s="2"/>
      <c r="T764" s="2"/>
      <c r="U764" s="2"/>
      <c r="V764" s="2"/>
      <c r="W764" s="2"/>
      <c r="X764" s="2"/>
      <c r="Y764" s="2"/>
      <c r="Z764" s="2"/>
      <c r="AA764" s="38"/>
      <c r="AB764" s="38"/>
      <c r="AC764" s="38"/>
      <c r="AD764" s="2"/>
      <c r="AE764" s="2"/>
    </row>
    <row r="765" spans="1:31" x14ac:dyDescent="0.25">
      <c r="A765" t="s">
        <v>1440</v>
      </c>
      <c r="B765" t="s">
        <v>1428</v>
      </c>
      <c r="C765" t="s">
        <v>208</v>
      </c>
      <c r="D765" t="s">
        <v>208</v>
      </c>
      <c r="E765" t="s">
        <v>255</v>
      </c>
      <c r="F765" t="s">
        <v>208</v>
      </c>
      <c r="G765" s="35">
        <v>1.2E-2</v>
      </c>
      <c r="H765" s="35">
        <v>1.2E-2</v>
      </c>
      <c r="I765" t="s">
        <v>208</v>
      </c>
      <c r="J765" s="7" t="s">
        <v>208</v>
      </c>
      <c r="K765" s="7" t="s">
        <v>208</v>
      </c>
      <c r="L765" s="7" t="s">
        <v>208</v>
      </c>
      <c r="M765" t="s">
        <v>208</v>
      </c>
      <c r="N765" t="s">
        <v>208</v>
      </c>
      <c r="R765" s="2"/>
      <c r="S765" s="2"/>
      <c r="T765" s="2"/>
      <c r="U765" s="2"/>
      <c r="V765" s="2"/>
      <c r="W765" s="2"/>
      <c r="X765" s="2"/>
      <c r="Y765" s="2"/>
      <c r="Z765" s="2"/>
      <c r="AA765" s="38"/>
      <c r="AB765" s="38"/>
      <c r="AC765" s="38"/>
      <c r="AD765" s="2"/>
      <c r="AE765" s="2"/>
    </row>
    <row r="766" spans="1:31" x14ac:dyDescent="0.25">
      <c r="A766" t="s">
        <v>1441</v>
      </c>
      <c r="B766" t="s">
        <v>1442</v>
      </c>
      <c r="C766" t="s">
        <v>208</v>
      </c>
      <c r="D766" t="s">
        <v>208</v>
      </c>
      <c r="E766" t="s">
        <v>208</v>
      </c>
      <c r="F766" t="s">
        <v>208</v>
      </c>
      <c r="G766" t="s">
        <v>208</v>
      </c>
      <c r="H766" t="s">
        <v>208</v>
      </c>
      <c r="I766" t="s">
        <v>208</v>
      </c>
      <c r="J766" s="36">
        <v>0.01</v>
      </c>
      <c r="K766" s="36">
        <v>0.01</v>
      </c>
      <c r="L766" s="36">
        <v>0.01</v>
      </c>
      <c r="M766" s="35">
        <v>0.01</v>
      </c>
      <c r="N766" s="35">
        <v>0.01</v>
      </c>
      <c r="R766" s="2"/>
      <c r="S766" s="2"/>
      <c r="T766" s="2"/>
      <c r="U766" s="2"/>
      <c r="V766" s="2"/>
      <c r="W766" s="2"/>
      <c r="X766" s="2"/>
      <c r="Y766" s="2"/>
      <c r="Z766" s="2"/>
      <c r="AA766" s="38"/>
      <c r="AB766" s="38"/>
      <c r="AC766" s="38"/>
      <c r="AD766" s="2"/>
      <c r="AE766" s="2"/>
    </row>
    <row r="767" spans="1:31" x14ac:dyDescent="0.25">
      <c r="A767" t="s">
        <v>259</v>
      </c>
      <c r="B767" t="s">
        <v>1405</v>
      </c>
      <c r="C767" t="s">
        <v>208</v>
      </c>
      <c r="D767" t="s">
        <v>208</v>
      </c>
      <c r="E767" t="s">
        <v>208</v>
      </c>
      <c r="F767" t="s">
        <v>208</v>
      </c>
      <c r="G767" t="s">
        <v>208</v>
      </c>
      <c r="H767" t="s">
        <v>208</v>
      </c>
      <c r="I767" t="s">
        <v>208</v>
      </c>
      <c r="J767" s="7" t="s">
        <v>208</v>
      </c>
      <c r="K767" s="36">
        <v>1.2999999999999999E-2</v>
      </c>
      <c r="L767" s="36">
        <v>0.01</v>
      </c>
      <c r="M767" t="s">
        <v>208</v>
      </c>
      <c r="N767" t="s">
        <v>208</v>
      </c>
      <c r="R767" s="2"/>
      <c r="S767" s="2"/>
      <c r="T767" s="2"/>
      <c r="U767" s="2"/>
      <c r="V767" s="2"/>
      <c r="W767" s="2"/>
      <c r="X767" s="2"/>
      <c r="Y767" s="2"/>
      <c r="Z767" s="2"/>
      <c r="AA767" s="38"/>
      <c r="AB767" s="38"/>
      <c r="AC767" s="38"/>
      <c r="AD767" s="2"/>
      <c r="AE767" s="2"/>
    </row>
    <row r="768" spans="1:31" s="2" customFormat="1" x14ac:dyDescent="0.25">
      <c r="J768" s="38"/>
      <c r="K768" s="38"/>
      <c r="L768" s="38"/>
      <c r="AA768" s="38"/>
      <c r="AB768" s="38"/>
      <c r="AC768" s="38"/>
    </row>
    <row r="769" spans="1:30" x14ac:dyDescent="0.25">
      <c r="A769"/>
      <c r="J769" s="7"/>
      <c r="M769"/>
      <c r="R769"/>
      <c r="AA769" s="7"/>
      <c r="AD769"/>
    </row>
  </sheetData>
  <sortState xmlns:xlrd2="http://schemas.microsoft.com/office/spreadsheetml/2017/richdata2" ref="R2:AE769">
    <sortCondition ref="R1"/>
  </sortState>
  <conditionalFormatting sqref="A1:A92 A770:A1048576 A740 A673 A662 A642 A483 A475 A463 A456 A447 A424 A378 A369 A349 A311 A299 A234 A227 A187 A122">
    <cfRule type="duplicateValues" dxfId="5" priority="13"/>
  </conditionalFormatting>
  <conditionalFormatting sqref="A1:A1048576">
    <cfRule type="duplicateValues" dxfId="4" priority="5"/>
  </conditionalFormatting>
  <conditionalFormatting sqref="F1:F1048576">
    <cfRule type="expression" dxfId="3" priority="4">
      <formula>$F:$F&gt;$G:$G</formula>
    </cfRule>
  </conditionalFormatting>
  <conditionalFormatting sqref="R1:R92 R770:R1048576 R740 R673 R662 R642 R483 R475 R463 R456 R447 R424 R378 R369 R349 R311 R299 R234 R227 R187 R122">
    <cfRule type="duplicateValues" dxfId="2" priority="3"/>
  </conditionalFormatting>
  <conditionalFormatting sqref="R1:R1048576">
    <cfRule type="duplicateValues" dxfId="1" priority="2"/>
  </conditionalFormatting>
  <conditionalFormatting sqref="W1:W1048576">
    <cfRule type="expression" dxfId="0" priority="1">
      <formula>$F:$F&gt;$G:$G</formula>
    </cfRule>
  </conditionalFormatting>
  <pageMargins left="0.7" right="0.7" top="0.75" bottom="0.75" header="0.3" footer="0.3"/>
  <pageSetup orientation="portrait" r:id="rId1"/>
  <headerFooter>
    <oddFooter>&amp;C&amp;1#&amp;"Calibri"&amp;9&amp;K000000Information Classification: GENERAL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H1:AD167"/>
  <sheetViews>
    <sheetView topLeftCell="J1" zoomScaleNormal="100" workbookViewId="0">
      <selection activeCell="N90" sqref="N90"/>
    </sheetView>
  </sheetViews>
  <sheetFormatPr defaultRowHeight="15" x14ac:dyDescent="0.25"/>
  <cols>
    <col min="9" max="10" width="11.5703125" style="7" bestFit="1" customWidth="1"/>
    <col min="13" max="13" width="30.42578125" style="16" bestFit="1" customWidth="1"/>
    <col min="14" max="14" width="11" customWidth="1"/>
    <col min="15" max="15" width="9.140625" customWidth="1"/>
    <col min="16" max="16" width="23.42578125" customWidth="1"/>
    <col min="17" max="18" width="9.140625" customWidth="1"/>
    <col min="19" max="21" width="8.42578125" customWidth="1"/>
    <col min="26" max="30" width="10" bestFit="1" customWidth="1"/>
  </cols>
  <sheetData>
    <row r="1" spans="13:30" x14ac:dyDescent="0.25">
      <c r="P1" t="s">
        <v>71</v>
      </c>
    </row>
    <row r="2" spans="13:30" x14ac:dyDescent="0.25">
      <c r="AA2">
        <f>QUOTIENT(Z3/450,40)*40</f>
        <v>200</v>
      </c>
    </row>
    <row r="3" spans="13:30" x14ac:dyDescent="0.25">
      <c r="S3" t="s">
        <v>74</v>
      </c>
      <c r="T3" t="s">
        <v>72</v>
      </c>
      <c r="U3" t="s">
        <v>73</v>
      </c>
      <c r="V3">
        <v>100000</v>
      </c>
      <c r="Z3">
        <v>100000</v>
      </c>
    </row>
    <row r="4" spans="13:30" x14ac:dyDescent="0.25">
      <c r="M4" s="17">
        <v>43248</v>
      </c>
      <c r="N4">
        <v>-53</v>
      </c>
      <c r="O4">
        <v>40</v>
      </c>
      <c r="S4" s="5">
        <f>SUM(N4:R4)</f>
        <v>-13</v>
      </c>
      <c r="T4" s="5">
        <f>COUNT(N4:R4) *-5</f>
        <v>-10</v>
      </c>
      <c r="U4" s="5">
        <f>S4+T4</f>
        <v>-23</v>
      </c>
      <c r="V4">
        <f xml:space="preserve"> V3+QUOTIENT(V3/500,40)*40*S4</f>
        <v>97400</v>
      </c>
      <c r="W4">
        <f>QUOTIENT(V3/500,40)*40</f>
        <v>200</v>
      </c>
      <c r="X4">
        <f>V3+QUOTIENT(V3/200,40)*40*U4</f>
        <v>88960</v>
      </c>
      <c r="Z4">
        <f xml:space="preserve"> Z3+QUOTIENT(Z3/450,40)*40*N4</f>
        <v>89400</v>
      </c>
      <c r="AA4">
        <f xml:space="preserve"> Z4+QUOTIENT(Z4/450,40)*40*O4</f>
        <v>95800</v>
      </c>
      <c r="AB4">
        <f xml:space="preserve"> AA4+QUOTIENT(AA4/450,40)*40*P4</f>
        <v>95800</v>
      </c>
      <c r="AC4">
        <f xml:space="preserve"> AB4+QUOTIENT(AB4/450,40)*40*Q4</f>
        <v>95800</v>
      </c>
      <c r="AD4">
        <f xml:space="preserve"> AC4+QUOTIENT(AC4/450,40)*40*R4</f>
        <v>95800</v>
      </c>
    </row>
    <row r="5" spans="13:30" x14ac:dyDescent="0.25">
      <c r="M5" s="16">
        <v>43249</v>
      </c>
      <c r="N5">
        <v>40</v>
      </c>
      <c r="O5">
        <v>40</v>
      </c>
      <c r="P5">
        <v>40</v>
      </c>
      <c r="S5">
        <f t="shared" ref="S5:S68" si="0">SUM(N5:R5)</f>
        <v>120</v>
      </c>
      <c r="T5" s="5">
        <f t="shared" ref="T5:T68" si="1">COUNT(N5:R5) *-5</f>
        <v>-15</v>
      </c>
      <c r="U5" s="5">
        <f t="shared" ref="U5:U68" si="2">S5+T5</f>
        <v>105</v>
      </c>
      <c r="V5">
        <f t="shared" ref="V5:V68" si="3" xml:space="preserve"> V4+QUOTIENT(V4/500,40)*40*S5</f>
        <v>116600</v>
      </c>
      <c r="W5">
        <f t="shared" ref="W5:W63" si="4">QUOTIENT(V4/500,40)*40</f>
        <v>160</v>
      </c>
      <c r="X5">
        <f t="shared" ref="X5:X63" si="5">V4+QUOTIENT(V4/200,40)*40*U5</f>
        <v>147800</v>
      </c>
      <c r="Z5">
        <f xml:space="preserve"> AD4+QUOTIENT(AD4/450,40)*40*N5</f>
        <v>103800</v>
      </c>
      <c r="AA5">
        <f t="shared" ref="AA5:AA68" si="6" xml:space="preserve"> Z5+QUOTIENT(Z5/450,40)*40*O5</f>
        <v>111800</v>
      </c>
      <c r="AB5">
        <f t="shared" ref="AB5:AB68" si="7" xml:space="preserve"> AA5+QUOTIENT(AA5/450,40)*40*P5</f>
        <v>121400</v>
      </c>
      <c r="AC5">
        <f t="shared" ref="AC5:AC68" si="8" xml:space="preserve"> AB5+QUOTIENT(AB5/450,40)*40*Q5</f>
        <v>121400</v>
      </c>
      <c r="AD5">
        <f t="shared" ref="AD5:AD68" si="9" xml:space="preserve"> AC5+QUOTIENT(AC5/450,40)*40*R5</f>
        <v>121400</v>
      </c>
    </row>
    <row r="6" spans="13:30" x14ac:dyDescent="0.25">
      <c r="M6" s="17">
        <v>43250</v>
      </c>
      <c r="N6">
        <v>-78</v>
      </c>
      <c r="O6">
        <v>40</v>
      </c>
      <c r="P6">
        <v>40</v>
      </c>
      <c r="S6">
        <f t="shared" si="0"/>
        <v>2</v>
      </c>
      <c r="T6" s="5">
        <f t="shared" si="1"/>
        <v>-15</v>
      </c>
      <c r="U6" s="5">
        <f t="shared" si="2"/>
        <v>-13</v>
      </c>
      <c r="V6">
        <f t="shared" si="3"/>
        <v>117000</v>
      </c>
      <c r="W6">
        <f t="shared" si="4"/>
        <v>200</v>
      </c>
      <c r="X6">
        <f t="shared" si="5"/>
        <v>109320</v>
      </c>
      <c r="Z6">
        <f t="shared" ref="Z6:Z69" si="10" xml:space="preserve"> AD5+QUOTIENT(AD5/450,40)*40*N6</f>
        <v>102680</v>
      </c>
      <c r="AA6">
        <f t="shared" si="6"/>
        <v>110680</v>
      </c>
      <c r="AB6">
        <f t="shared" si="7"/>
        <v>120280</v>
      </c>
      <c r="AC6">
        <f t="shared" si="8"/>
        <v>120280</v>
      </c>
      <c r="AD6">
        <f t="shared" si="9"/>
        <v>120280</v>
      </c>
    </row>
    <row r="7" spans="13:30" x14ac:dyDescent="0.25">
      <c r="M7" s="16">
        <v>43251</v>
      </c>
      <c r="N7">
        <v>40</v>
      </c>
      <c r="O7">
        <v>40</v>
      </c>
      <c r="S7">
        <f t="shared" si="0"/>
        <v>80</v>
      </c>
      <c r="T7" s="5">
        <f t="shared" si="1"/>
        <v>-10</v>
      </c>
      <c r="U7" s="5">
        <f t="shared" si="2"/>
        <v>70</v>
      </c>
      <c r="V7">
        <f t="shared" si="3"/>
        <v>133000</v>
      </c>
      <c r="W7">
        <f t="shared" si="4"/>
        <v>200</v>
      </c>
      <c r="X7">
        <f t="shared" si="5"/>
        <v>156200</v>
      </c>
      <c r="Z7">
        <f t="shared" si="10"/>
        <v>129880</v>
      </c>
      <c r="AA7">
        <f t="shared" si="6"/>
        <v>141080</v>
      </c>
      <c r="AB7">
        <f t="shared" si="7"/>
        <v>141080</v>
      </c>
      <c r="AC7">
        <f t="shared" si="8"/>
        <v>141080</v>
      </c>
      <c r="AD7">
        <f t="shared" si="9"/>
        <v>141080</v>
      </c>
    </row>
    <row r="8" spans="13:30" x14ac:dyDescent="0.25">
      <c r="M8" s="17">
        <v>43252</v>
      </c>
      <c r="N8">
        <v>-30</v>
      </c>
      <c r="O8">
        <v>40</v>
      </c>
      <c r="P8">
        <v>40</v>
      </c>
      <c r="Q8">
        <v>-30</v>
      </c>
      <c r="S8">
        <f t="shared" si="0"/>
        <v>20</v>
      </c>
      <c r="T8" s="5">
        <f t="shared" si="1"/>
        <v>-20</v>
      </c>
      <c r="U8" s="5">
        <f t="shared" si="2"/>
        <v>0</v>
      </c>
      <c r="V8">
        <f t="shared" si="3"/>
        <v>137800</v>
      </c>
      <c r="W8">
        <f t="shared" si="4"/>
        <v>240</v>
      </c>
      <c r="X8">
        <f t="shared" si="5"/>
        <v>133000</v>
      </c>
      <c r="Z8">
        <f t="shared" si="10"/>
        <v>132680</v>
      </c>
      <c r="AA8">
        <f t="shared" si="6"/>
        <v>143880</v>
      </c>
      <c r="AB8">
        <f t="shared" si="7"/>
        <v>155080</v>
      </c>
      <c r="AC8">
        <f t="shared" si="8"/>
        <v>145480</v>
      </c>
      <c r="AD8">
        <f t="shared" si="9"/>
        <v>145480</v>
      </c>
    </row>
    <row r="9" spans="13:30" x14ac:dyDescent="0.25">
      <c r="M9" s="16">
        <v>43253</v>
      </c>
      <c r="T9" s="5"/>
      <c r="U9" s="5"/>
      <c r="V9">
        <f t="shared" si="3"/>
        <v>137800</v>
      </c>
      <c r="W9">
        <f t="shared" si="4"/>
        <v>240</v>
      </c>
      <c r="X9">
        <f t="shared" si="5"/>
        <v>137800</v>
      </c>
      <c r="Z9">
        <f t="shared" si="10"/>
        <v>145480</v>
      </c>
      <c r="AA9">
        <f t="shared" si="6"/>
        <v>145480</v>
      </c>
      <c r="AB9">
        <f t="shared" si="7"/>
        <v>145480</v>
      </c>
      <c r="AC9">
        <f t="shared" si="8"/>
        <v>145480</v>
      </c>
      <c r="AD9">
        <f t="shared" si="9"/>
        <v>145480</v>
      </c>
    </row>
    <row r="10" spans="13:30" x14ac:dyDescent="0.25">
      <c r="M10" s="16">
        <v>43254</v>
      </c>
      <c r="T10" s="5"/>
      <c r="U10" s="5"/>
      <c r="V10">
        <f t="shared" si="3"/>
        <v>137800</v>
      </c>
      <c r="W10">
        <f t="shared" si="4"/>
        <v>240</v>
      </c>
      <c r="X10">
        <f>V9+QUOTIENT(V9/200,40)*40*U10</f>
        <v>137800</v>
      </c>
      <c r="Z10">
        <f t="shared" si="10"/>
        <v>145480</v>
      </c>
      <c r="AA10">
        <f t="shared" si="6"/>
        <v>145480</v>
      </c>
      <c r="AB10">
        <f t="shared" si="7"/>
        <v>145480</v>
      </c>
      <c r="AC10">
        <f t="shared" si="8"/>
        <v>145480</v>
      </c>
      <c r="AD10">
        <f t="shared" si="9"/>
        <v>145480</v>
      </c>
    </row>
    <row r="11" spans="13:30" x14ac:dyDescent="0.25">
      <c r="M11" s="16">
        <v>43255</v>
      </c>
      <c r="N11">
        <v>40</v>
      </c>
      <c r="S11">
        <f t="shared" si="0"/>
        <v>40</v>
      </c>
      <c r="T11" s="5">
        <f t="shared" si="1"/>
        <v>-5</v>
      </c>
      <c r="U11" s="5">
        <f t="shared" si="2"/>
        <v>35</v>
      </c>
      <c r="V11">
        <f t="shared" si="3"/>
        <v>147400</v>
      </c>
      <c r="W11">
        <f t="shared" si="4"/>
        <v>240</v>
      </c>
      <c r="X11">
        <f t="shared" si="5"/>
        <v>161600</v>
      </c>
      <c r="Z11">
        <f t="shared" si="10"/>
        <v>158280</v>
      </c>
      <c r="AA11">
        <f t="shared" si="6"/>
        <v>158280</v>
      </c>
      <c r="AB11">
        <f t="shared" si="7"/>
        <v>158280</v>
      </c>
      <c r="AC11">
        <f t="shared" si="8"/>
        <v>158280</v>
      </c>
      <c r="AD11">
        <f t="shared" si="9"/>
        <v>158280</v>
      </c>
    </row>
    <row r="12" spans="13:30" x14ac:dyDescent="0.25">
      <c r="M12" s="17">
        <v>43256</v>
      </c>
      <c r="N12">
        <v>-77</v>
      </c>
      <c r="O12">
        <v>40</v>
      </c>
      <c r="P12">
        <v>40</v>
      </c>
      <c r="Q12">
        <v>-77</v>
      </c>
      <c r="R12">
        <v>40</v>
      </c>
      <c r="S12" s="5">
        <f t="shared" si="0"/>
        <v>-34</v>
      </c>
      <c r="T12" s="5">
        <f t="shared" si="1"/>
        <v>-25</v>
      </c>
      <c r="U12" s="5">
        <f t="shared" si="2"/>
        <v>-59</v>
      </c>
      <c r="V12">
        <f t="shared" si="3"/>
        <v>137880</v>
      </c>
      <c r="W12">
        <f t="shared" si="4"/>
        <v>280</v>
      </c>
      <c r="X12">
        <f t="shared" si="5"/>
        <v>104920</v>
      </c>
      <c r="Z12">
        <f t="shared" si="10"/>
        <v>133640</v>
      </c>
      <c r="AA12">
        <f t="shared" si="6"/>
        <v>144840</v>
      </c>
      <c r="AB12">
        <f t="shared" si="7"/>
        <v>157640</v>
      </c>
      <c r="AC12">
        <f t="shared" si="8"/>
        <v>133000</v>
      </c>
      <c r="AD12">
        <f t="shared" si="9"/>
        <v>144200</v>
      </c>
    </row>
    <row r="13" spans="13:30" x14ac:dyDescent="0.25">
      <c r="M13" s="16">
        <v>43257</v>
      </c>
      <c r="N13">
        <v>40</v>
      </c>
      <c r="O13">
        <v>40</v>
      </c>
      <c r="P13">
        <v>40</v>
      </c>
      <c r="S13">
        <f t="shared" si="0"/>
        <v>120</v>
      </c>
      <c r="T13" s="5">
        <f t="shared" si="1"/>
        <v>-15</v>
      </c>
      <c r="U13" s="5">
        <f t="shared" si="2"/>
        <v>105</v>
      </c>
      <c r="V13">
        <f t="shared" si="3"/>
        <v>166680</v>
      </c>
      <c r="W13">
        <f t="shared" si="4"/>
        <v>240</v>
      </c>
      <c r="X13">
        <f t="shared" si="5"/>
        <v>209280</v>
      </c>
      <c r="Z13">
        <f t="shared" si="10"/>
        <v>157000</v>
      </c>
      <c r="AA13">
        <f t="shared" si="6"/>
        <v>169800</v>
      </c>
      <c r="AB13">
        <f t="shared" si="7"/>
        <v>184200</v>
      </c>
      <c r="AC13">
        <f t="shared" si="8"/>
        <v>184200</v>
      </c>
      <c r="AD13">
        <f t="shared" si="9"/>
        <v>184200</v>
      </c>
    </row>
    <row r="14" spans="13:30" x14ac:dyDescent="0.25">
      <c r="M14" s="16">
        <v>43258</v>
      </c>
      <c r="N14">
        <v>40</v>
      </c>
      <c r="S14">
        <f t="shared" si="0"/>
        <v>40</v>
      </c>
      <c r="T14" s="5">
        <f t="shared" si="1"/>
        <v>-5</v>
      </c>
      <c r="U14" s="5">
        <f t="shared" si="2"/>
        <v>35</v>
      </c>
      <c r="V14">
        <f t="shared" si="3"/>
        <v>179480</v>
      </c>
      <c r="W14">
        <f t="shared" si="4"/>
        <v>320</v>
      </c>
      <c r="X14">
        <f t="shared" si="5"/>
        <v>194680</v>
      </c>
      <c r="Z14">
        <f t="shared" si="10"/>
        <v>200200</v>
      </c>
      <c r="AA14">
        <f t="shared" si="6"/>
        <v>200200</v>
      </c>
      <c r="AB14">
        <f t="shared" si="7"/>
        <v>200200</v>
      </c>
      <c r="AC14">
        <f t="shared" si="8"/>
        <v>200200</v>
      </c>
      <c r="AD14">
        <f t="shared" si="9"/>
        <v>200200</v>
      </c>
    </row>
    <row r="15" spans="13:30" x14ac:dyDescent="0.25">
      <c r="M15" s="16">
        <v>43259</v>
      </c>
      <c r="N15">
        <v>40</v>
      </c>
      <c r="S15">
        <f t="shared" si="0"/>
        <v>40</v>
      </c>
      <c r="T15" s="5">
        <f t="shared" si="1"/>
        <v>-5</v>
      </c>
      <c r="U15" s="5">
        <f t="shared" si="2"/>
        <v>35</v>
      </c>
      <c r="V15">
        <f t="shared" si="3"/>
        <v>192280</v>
      </c>
      <c r="W15">
        <f t="shared" si="4"/>
        <v>320</v>
      </c>
      <c r="X15">
        <f>V14+QUOTIENT(V14/200,40)*40*U15</f>
        <v>210280</v>
      </c>
      <c r="Z15">
        <f t="shared" si="10"/>
        <v>217800</v>
      </c>
      <c r="AA15">
        <f t="shared" si="6"/>
        <v>217800</v>
      </c>
      <c r="AB15">
        <f t="shared" si="7"/>
        <v>217800</v>
      </c>
      <c r="AC15">
        <f t="shared" si="8"/>
        <v>217800</v>
      </c>
      <c r="AD15">
        <f t="shared" si="9"/>
        <v>217800</v>
      </c>
    </row>
    <row r="16" spans="13:30" x14ac:dyDescent="0.25">
      <c r="M16" s="16">
        <v>43260</v>
      </c>
      <c r="T16" s="5"/>
      <c r="U16" s="5"/>
      <c r="V16">
        <f t="shared" si="3"/>
        <v>192280</v>
      </c>
      <c r="W16">
        <f t="shared" si="4"/>
        <v>360</v>
      </c>
      <c r="X16">
        <f t="shared" si="5"/>
        <v>192280</v>
      </c>
      <c r="Z16">
        <f t="shared" si="10"/>
        <v>217800</v>
      </c>
      <c r="AA16">
        <f t="shared" si="6"/>
        <v>217800</v>
      </c>
      <c r="AB16">
        <f t="shared" si="7"/>
        <v>217800</v>
      </c>
      <c r="AC16">
        <f t="shared" si="8"/>
        <v>217800</v>
      </c>
      <c r="AD16">
        <f t="shared" si="9"/>
        <v>217800</v>
      </c>
    </row>
    <row r="17" spans="13:30" x14ac:dyDescent="0.25">
      <c r="M17" s="16">
        <v>43261</v>
      </c>
      <c r="T17" s="5"/>
      <c r="U17" s="5"/>
      <c r="V17">
        <f t="shared" si="3"/>
        <v>192280</v>
      </c>
      <c r="W17">
        <f t="shared" si="4"/>
        <v>360</v>
      </c>
      <c r="X17">
        <f t="shared" si="5"/>
        <v>192280</v>
      </c>
      <c r="Z17">
        <f t="shared" si="10"/>
        <v>217800</v>
      </c>
      <c r="AA17">
        <f t="shared" si="6"/>
        <v>217800</v>
      </c>
      <c r="AB17">
        <f t="shared" si="7"/>
        <v>217800</v>
      </c>
      <c r="AC17">
        <f t="shared" si="8"/>
        <v>217800</v>
      </c>
      <c r="AD17">
        <f t="shared" si="9"/>
        <v>217800</v>
      </c>
    </row>
    <row r="18" spans="13:30" x14ac:dyDescent="0.25">
      <c r="M18" s="16">
        <v>43262</v>
      </c>
      <c r="N18">
        <v>40</v>
      </c>
      <c r="S18">
        <f t="shared" si="0"/>
        <v>40</v>
      </c>
      <c r="T18" s="5">
        <f t="shared" si="1"/>
        <v>-5</v>
      </c>
      <c r="U18" s="5">
        <f t="shared" si="2"/>
        <v>35</v>
      </c>
      <c r="V18">
        <f t="shared" si="3"/>
        <v>206680</v>
      </c>
      <c r="W18">
        <f t="shared" si="4"/>
        <v>360</v>
      </c>
      <c r="X18">
        <f t="shared" si="5"/>
        <v>225880</v>
      </c>
      <c r="Z18">
        <f t="shared" si="10"/>
        <v>237000</v>
      </c>
      <c r="AA18">
        <f t="shared" si="6"/>
        <v>237000</v>
      </c>
      <c r="AB18">
        <f t="shared" si="7"/>
        <v>237000</v>
      </c>
      <c r="AC18">
        <f t="shared" si="8"/>
        <v>237000</v>
      </c>
      <c r="AD18">
        <f t="shared" si="9"/>
        <v>237000</v>
      </c>
    </row>
    <row r="19" spans="13:30" x14ac:dyDescent="0.25">
      <c r="M19" s="17">
        <v>43263</v>
      </c>
      <c r="N19">
        <v>-40</v>
      </c>
      <c r="O19">
        <v>40</v>
      </c>
      <c r="P19">
        <v>-40</v>
      </c>
      <c r="Q19">
        <v>40</v>
      </c>
      <c r="S19">
        <f t="shared" si="0"/>
        <v>0</v>
      </c>
      <c r="T19" s="5">
        <f t="shared" si="1"/>
        <v>-20</v>
      </c>
      <c r="U19" s="5">
        <f t="shared" si="2"/>
        <v>-20</v>
      </c>
      <c r="V19">
        <f t="shared" si="3"/>
        <v>206680</v>
      </c>
      <c r="W19">
        <f t="shared" si="4"/>
        <v>400</v>
      </c>
      <c r="X19">
        <f t="shared" si="5"/>
        <v>186680</v>
      </c>
      <c r="Z19">
        <f t="shared" si="10"/>
        <v>216200</v>
      </c>
      <c r="AA19">
        <f t="shared" si="6"/>
        <v>235400</v>
      </c>
      <c r="AB19">
        <f t="shared" si="7"/>
        <v>214600</v>
      </c>
      <c r="AC19">
        <f t="shared" si="8"/>
        <v>232200</v>
      </c>
      <c r="AD19">
        <f t="shared" si="9"/>
        <v>232200</v>
      </c>
    </row>
    <row r="20" spans="13:30" x14ac:dyDescent="0.25">
      <c r="M20" s="17">
        <v>43264</v>
      </c>
      <c r="N20">
        <v>-45</v>
      </c>
      <c r="O20">
        <v>40</v>
      </c>
      <c r="S20">
        <f t="shared" si="0"/>
        <v>-5</v>
      </c>
      <c r="T20" s="5">
        <f t="shared" si="1"/>
        <v>-10</v>
      </c>
      <c r="U20" s="5">
        <f t="shared" si="2"/>
        <v>-15</v>
      </c>
      <c r="V20">
        <f t="shared" si="3"/>
        <v>204680</v>
      </c>
      <c r="W20">
        <f t="shared" si="4"/>
        <v>400</v>
      </c>
      <c r="X20">
        <f t="shared" si="5"/>
        <v>191680</v>
      </c>
      <c r="Z20">
        <f t="shared" si="10"/>
        <v>210600</v>
      </c>
      <c r="AA20">
        <f t="shared" si="6"/>
        <v>228200</v>
      </c>
      <c r="AB20">
        <f t="shared" si="7"/>
        <v>228200</v>
      </c>
      <c r="AC20">
        <f t="shared" si="8"/>
        <v>228200</v>
      </c>
      <c r="AD20">
        <f t="shared" si="9"/>
        <v>228200</v>
      </c>
    </row>
    <row r="21" spans="13:30" x14ac:dyDescent="0.25">
      <c r="M21" s="17">
        <v>43265</v>
      </c>
      <c r="N21">
        <v>-40</v>
      </c>
      <c r="O21">
        <v>-40</v>
      </c>
      <c r="P21">
        <v>-40</v>
      </c>
      <c r="Q21">
        <v>-40</v>
      </c>
      <c r="R21">
        <v>40</v>
      </c>
      <c r="S21" s="5">
        <f t="shared" si="0"/>
        <v>-120</v>
      </c>
      <c r="T21" s="5">
        <f t="shared" si="1"/>
        <v>-25</v>
      </c>
      <c r="U21" s="5">
        <f t="shared" si="2"/>
        <v>-145</v>
      </c>
      <c r="V21">
        <f t="shared" si="3"/>
        <v>156680</v>
      </c>
      <c r="W21">
        <f t="shared" si="4"/>
        <v>400</v>
      </c>
      <c r="X21">
        <f>V20+QUOTIENT(V20/200,40)*40*U21</f>
        <v>59680</v>
      </c>
      <c r="Z21">
        <f t="shared" si="10"/>
        <v>209000</v>
      </c>
      <c r="AA21">
        <f t="shared" si="6"/>
        <v>191400</v>
      </c>
      <c r="AB21">
        <f t="shared" si="7"/>
        <v>175400</v>
      </c>
      <c r="AC21">
        <f t="shared" si="8"/>
        <v>161000</v>
      </c>
      <c r="AD21">
        <f t="shared" si="9"/>
        <v>173800</v>
      </c>
    </row>
    <row r="22" spans="13:30" x14ac:dyDescent="0.25">
      <c r="M22" s="17">
        <v>43266</v>
      </c>
      <c r="N22">
        <v>-27</v>
      </c>
      <c r="O22">
        <v>40</v>
      </c>
      <c r="S22">
        <f t="shared" si="0"/>
        <v>13</v>
      </c>
      <c r="T22" s="5">
        <f t="shared" si="1"/>
        <v>-10</v>
      </c>
      <c r="U22" s="5">
        <f t="shared" si="2"/>
        <v>3</v>
      </c>
      <c r="V22">
        <f t="shared" si="3"/>
        <v>160320</v>
      </c>
      <c r="W22">
        <f t="shared" si="4"/>
        <v>280</v>
      </c>
      <c r="X22">
        <f t="shared" si="5"/>
        <v>158960</v>
      </c>
      <c r="Z22">
        <f t="shared" si="10"/>
        <v>164080</v>
      </c>
      <c r="AA22">
        <f t="shared" si="6"/>
        <v>178480</v>
      </c>
      <c r="AB22">
        <f t="shared" si="7"/>
        <v>178480</v>
      </c>
      <c r="AC22">
        <f t="shared" si="8"/>
        <v>178480</v>
      </c>
      <c r="AD22">
        <f t="shared" si="9"/>
        <v>178480</v>
      </c>
    </row>
    <row r="23" spans="13:30" x14ac:dyDescent="0.25">
      <c r="M23" s="16">
        <v>43267</v>
      </c>
      <c r="T23" s="5"/>
      <c r="U23" s="5"/>
      <c r="V23">
        <f t="shared" si="3"/>
        <v>160320</v>
      </c>
      <c r="W23">
        <f t="shared" si="4"/>
        <v>320</v>
      </c>
      <c r="X23">
        <f t="shared" si="5"/>
        <v>160320</v>
      </c>
      <c r="Z23">
        <f t="shared" si="10"/>
        <v>178480</v>
      </c>
      <c r="AA23">
        <f t="shared" si="6"/>
        <v>178480</v>
      </c>
      <c r="AB23">
        <f t="shared" si="7"/>
        <v>178480</v>
      </c>
      <c r="AC23">
        <f t="shared" si="8"/>
        <v>178480</v>
      </c>
      <c r="AD23">
        <f t="shared" si="9"/>
        <v>178480</v>
      </c>
    </row>
    <row r="24" spans="13:30" x14ac:dyDescent="0.25">
      <c r="M24" s="16">
        <v>43268</v>
      </c>
      <c r="T24" s="5"/>
      <c r="U24" s="5"/>
      <c r="V24">
        <f t="shared" si="3"/>
        <v>160320</v>
      </c>
      <c r="W24">
        <f t="shared" si="4"/>
        <v>320</v>
      </c>
      <c r="X24">
        <f t="shared" si="5"/>
        <v>160320</v>
      </c>
      <c r="Z24">
        <f t="shared" si="10"/>
        <v>178480</v>
      </c>
      <c r="AA24">
        <f t="shared" si="6"/>
        <v>178480</v>
      </c>
      <c r="AB24">
        <f t="shared" si="7"/>
        <v>178480</v>
      </c>
      <c r="AC24">
        <f t="shared" si="8"/>
        <v>178480</v>
      </c>
      <c r="AD24">
        <f t="shared" si="9"/>
        <v>178480</v>
      </c>
    </row>
    <row r="25" spans="13:30" x14ac:dyDescent="0.25">
      <c r="M25" s="16">
        <v>43269</v>
      </c>
      <c r="N25">
        <v>40</v>
      </c>
      <c r="O25">
        <v>40</v>
      </c>
      <c r="P25">
        <v>-20</v>
      </c>
      <c r="Q25">
        <v>40</v>
      </c>
      <c r="S25">
        <f t="shared" si="0"/>
        <v>100</v>
      </c>
      <c r="T25" s="5">
        <f t="shared" si="1"/>
        <v>-20</v>
      </c>
      <c r="U25" s="5">
        <f t="shared" si="2"/>
        <v>80</v>
      </c>
      <c r="V25">
        <f t="shared" si="3"/>
        <v>192320</v>
      </c>
      <c r="W25">
        <f t="shared" si="4"/>
        <v>320</v>
      </c>
      <c r="X25">
        <f t="shared" si="5"/>
        <v>224320</v>
      </c>
      <c r="Z25">
        <f t="shared" si="10"/>
        <v>192880</v>
      </c>
      <c r="AA25">
        <f t="shared" si="6"/>
        <v>208880</v>
      </c>
      <c r="AB25">
        <f t="shared" si="7"/>
        <v>200080</v>
      </c>
      <c r="AC25">
        <f t="shared" si="8"/>
        <v>217680</v>
      </c>
      <c r="AD25">
        <f t="shared" si="9"/>
        <v>217680</v>
      </c>
    </row>
    <row r="26" spans="13:30" x14ac:dyDescent="0.25">
      <c r="M26" s="16">
        <v>43270</v>
      </c>
      <c r="N26">
        <v>40</v>
      </c>
      <c r="S26">
        <f t="shared" si="0"/>
        <v>40</v>
      </c>
      <c r="T26" s="5">
        <f t="shared" si="1"/>
        <v>-5</v>
      </c>
      <c r="U26" s="5">
        <f t="shared" si="2"/>
        <v>35</v>
      </c>
      <c r="V26">
        <f t="shared" si="3"/>
        <v>206720</v>
      </c>
      <c r="W26">
        <f t="shared" si="4"/>
        <v>360</v>
      </c>
      <c r="X26">
        <f t="shared" si="5"/>
        <v>225920</v>
      </c>
      <c r="Z26">
        <f t="shared" si="10"/>
        <v>236880</v>
      </c>
      <c r="AA26">
        <f t="shared" si="6"/>
        <v>236880</v>
      </c>
      <c r="AB26">
        <f t="shared" si="7"/>
        <v>236880</v>
      </c>
      <c r="AC26">
        <f t="shared" si="8"/>
        <v>236880</v>
      </c>
      <c r="AD26">
        <f t="shared" si="9"/>
        <v>236880</v>
      </c>
    </row>
    <row r="27" spans="13:30" x14ac:dyDescent="0.25">
      <c r="M27" s="16">
        <v>43271</v>
      </c>
      <c r="N27">
        <v>40</v>
      </c>
      <c r="S27">
        <f t="shared" si="0"/>
        <v>40</v>
      </c>
      <c r="T27" s="5">
        <f t="shared" si="1"/>
        <v>-5</v>
      </c>
      <c r="U27" s="5">
        <f t="shared" si="2"/>
        <v>35</v>
      </c>
      <c r="V27">
        <f t="shared" si="3"/>
        <v>222720</v>
      </c>
      <c r="W27">
        <f t="shared" si="4"/>
        <v>400</v>
      </c>
      <c r="X27">
        <f>V26+QUOTIENT(V26/200,40)*40*U27</f>
        <v>241720</v>
      </c>
      <c r="Z27">
        <f t="shared" si="10"/>
        <v>257680</v>
      </c>
      <c r="AA27">
        <f t="shared" si="6"/>
        <v>257680</v>
      </c>
      <c r="AB27">
        <f t="shared" si="7"/>
        <v>257680</v>
      </c>
      <c r="AC27">
        <f t="shared" si="8"/>
        <v>257680</v>
      </c>
      <c r="AD27">
        <f t="shared" si="9"/>
        <v>257680</v>
      </c>
    </row>
    <row r="28" spans="13:30" x14ac:dyDescent="0.25">
      <c r="M28" s="16">
        <v>43272</v>
      </c>
      <c r="N28">
        <v>40</v>
      </c>
      <c r="O28">
        <v>-20</v>
      </c>
      <c r="P28">
        <v>40</v>
      </c>
      <c r="S28">
        <f t="shared" si="0"/>
        <v>60</v>
      </c>
      <c r="T28" s="5">
        <f t="shared" si="1"/>
        <v>-15</v>
      </c>
      <c r="U28" s="5">
        <f t="shared" si="2"/>
        <v>45</v>
      </c>
      <c r="V28">
        <f t="shared" si="3"/>
        <v>249120</v>
      </c>
      <c r="W28">
        <f t="shared" si="4"/>
        <v>440</v>
      </c>
      <c r="X28">
        <f t="shared" si="5"/>
        <v>271320</v>
      </c>
      <c r="Z28">
        <f t="shared" si="10"/>
        <v>280080</v>
      </c>
      <c r="AA28">
        <f t="shared" si="6"/>
        <v>268080</v>
      </c>
      <c r="AB28">
        <f t="shared" si="7"/>
        <v>290480</v>
      </c>
      <c r="AC28">
        <f t="shared" si="8"/>
        <v>290480</v>
      </c>
      <c r="AD28">
        <f t="shared" si="9"/>
        <v>290480</v>
      </c>
    </row>
    <row r="29" spans="13:30" x14ac:dyDescent="0.25">
      <c r="M29" s="16">
        <v>43273</v>
      </c>
      <c r="N29">
        <v>40</v>
      </c>
      <c r="O29">
        <v>40</v>
      </c>
      <c r="S29">
        <f t="shared" si="0"/>
        <v>80</v>
      </c>
      <c r="T29" s="5">
        <f t="shared" si="1"/>
        <v>-10</v>
      </c>
      <c r="U29" s="5">
        <f t="shared" si="2"/>
        <v>70</v>
      </c>
      <c r="V29">
        <f t="shared" si="3"/>
        <v>287520</v>
      </c>
      <c r="W29">
        <f t="shared" si="4"/>
        <v>480</v>
      </c>
      <c r="X29">
        <f t="shared" si="5"/>
        <v>335920</v>
      </c>
      <c r="Z29">
        <f t="shared" si="10"/>
        <v>316080</v>
      </c>
      <c r="AA29">
        <f t="shared" si="6"/>
        <v>343280</v>
      </c>
      <c r="AB29">
        <f t="shared" si="7"/>
        <v>343280</v>
      </c>
      <c r="AC29">
        <f t="shared" si="8"/>
        <v>343280</v>
      </c>
      <c r="AD29">
        <f t="shared" si="9"/>
        <v>343280</v>
      </c>
    </row>
    <row r="30" spans="13:30" x14ac:dyDescent="0.25">
      <c r="M30" s="16">
        <v>43274</v>
      </c>
      <c r="T30" s="5"/>
      <c r="U30" s="5"/>
      <c r="V30">
        <f t="shared" si="3"/>
        <v>287520</v>
      </c>
      <c r="W30">
        <f t="shared" si="4"/>
        <v>560</v>
      </c>
      <c r="X30">
        <f t="shared" si="5"/>
        <v>287520</v>
      </c>
      <c r="Z30">
        <f t="shared" si="10"/>
        <v>343280</v>
      </c>
      <c r="AA30">
        <f t="shared" si="6"/>
        <v>343280</v>
      </c>
      <c r="AB30">
        <f t="shared" si="7"/>
        <v>343280</v>
      </c>
      <c r="AC30">
        <f t="shared" si="8"/>
        <v>343280</v>
      </c>
      <c r="AD30">
        <f t="shared" si="9"/>
        <v>343280</v>
      </c>
    </row>
    <row r="31" spans="13:30" x14ac:dyDescent="0.25">
      <c r="M31" s="16">
        <v>43275</v>
      </c>
      <c r="T31" s="5"/>
      <c r="U31" s="5"/>
      <c r="V31">
        <f t="shared" si="3"/>
        <v>287520</v>
      </c>
      <c r="W31">
        <f t="shared" si="4"/>
        <v>560</v>
      </c>
      <c r="X31">
        <f t="shared" si="5"/>
        <v>287520</v>
      </c>
      <c r="Z31">
        <f t="shared" si="10"/>
        <v>343280</v>
      </c>
      <c r="AA31">
        <f t="shared" si="6"/>
        <v>343280</v>
      </c>
      <c r="AB31">
        <f t="shared" si="7"/>
        <v>343280</v>
      </c>
      <c r="AC31">
        <f t="shared" si="8"/>
        <v>343280</v>
      </c>
      <c r="AD31">
        <f t="shared" si="9"/>
        <v>343280</v>
      </c>
    </row>
    <row r="32" spans="13:30" x14ac:dyDescent="0.25">
      <c r="M32" s="16">
        <v>43276</v>
      </c>
      <c r="N32">
        <v>40</v>
      </c>
      <c r="S32">
        <f t="shared" si="0"/>
        <v>40</v>
      </c>
      <c r="T32" s="5">
        <f t="shared" si="1"/>
        <v>-5</v>
      </c>
      <c r="U32" s="5">
        <f t="shared" si="2"/>
        <v>35</v>
      </c>
      <c r="V32">
        <f t="shared" si="3"/>
        <v>309920</v>
      </c>
      <c r="W32">
        <f t="shared" si="4"/>
        <v>560</v>
      </c>
      <c r="X32">
        <f t="shared" si="5"/>
        <v>336520</v>
      </c>
      <c r="Z32">
        <f t="shared" si="10"/>
        <v>373680</v>
      </c>
      <c r="AA32">
        <f t="shared" si="6"/>
        <v>373680</v>
      </c>
      <c r="AB32">
        <f t="shared" si="7"/>
        <v>373680</v>
      </c>
      <c r="AC32">
        <f t="shared" si="8"/>
        <v>373680</v>
      </c>
      <c r="AD32">
        <f t="shared" si="9"/>
        <v>373680</v>
      </c>
    </row>
    <row r="33" spans="13:30" x14ac:dyDescent="0.25">
      <c r="M33" s="17">
        <v>43277</v>
      </c>
      <c r="N33">
        <v>-20</v>
      </c>
      <c r="O33">
        <v>-20</v>
      </c>
      <c r="P33">
        <v>40</v>
      </c>
      <c r="Q33">
        <v>40</v>
      </c>
      <c r="S33">
        <f t="shared" si="0"/>
        <v>40</v>
      </c>
      <c r="T33" s="5">
        <f t="shared" si="1"/>
        <v>-20</v>
      </c>
      <c r="U33" s="5">
        <f t="shared" si="2"/>
        <v>20</v>
      </c>
      <c r="V33">
        <f t="shared" si="3"/>
        <v>333920</v>
      </c>
      <c r="W33">
        <f t="shared" si="4"/>
        <v>600</v>
      </c>
      <c r="X33">
        <f t="shared" si="5"/>
        <v>340320</v>
      </c>
      <c r="Z33">
        <f t="shared" si="10"/>
        <v>357680</v>
      </c>
      <c r="AA33">
        <f t="shared" si="6"/>
        <v>342480</v>
      </c>
      <c r="AB33">
        <f t="shared" si="7"/>
        <v>372880</v>
      </c>
      <c r="AC33">
        <f t="shared" si="8"/>
        <v>404880</v>
      </c>
      <c r="AD33">
        <f t="shared" si="9"/>
        <v>404880</v>
      </c>
    </row>
    <row r="34" spans="13:30" x14ac:dyDescent="0.25">
      <c r="M34" s="17">
        <v>43278</v>
      </c>
      <c r="N34">
        <v>-44</v>
      </c>
      <c r="O34">
        <v>40</v>
      </c>
      <c r="S34" s="5">
        <f t="shared" si="0"/>
        <v>-4</v>
      </c>
      <c r="T34" s="5">
        <f t="shared" si="1"/>
        <v>-10</v>
      </c>
      <c r="U34" s="5">
        <f t="shared" si="2"/>
        <v>-14</v>
      </c>
      <c r="V34">
        <f t="shared" si="3"/>
        <v>331360</v>
      </c>
      <c r="W34">
        <f t="shared" si="4"/>
        <v>640</v>
      </c>
      <c r="X34">
        <f t="shared" si="5"/>
        <v>310960</v>
      </c>
      <c r="Z34">
        <f t="shared" si="10"/>
        <v>366160</v>
      </c>
      <c r="AA34">
        <f t="shared" si="6"/>
        <v>398160</v>
      </c>
      <c r="AB34">
        <f t="shared" si="7"/>
        <v>398160</v>
      </c>
      <c r="AC34">
        <f t="shared" si="8"/>
        <v>398160</v>
      </c>
      <c r="AD34">
        <f t="shared" si="9"/>
        <v>398160</v>
      </c>
    </row>
    <row r="35" spans="13:30" x14ac:dyDescent="0.25">
      <c r="M35" s="16">
        <v>43279</v>
      </c>
      <c r="N35">
        <v>40</v>
      </c>
      <c r="O35">
        <v>40</v>
      </c>
      <c r="S35">
        <f t="shared" si="0"/>
        <v>80</v>
      </c>
      <c r="T35" s="5">
        <f t="shared" si="1"/>
        <v>-10</v>
      </c>
      <c r="U35" s="5">
        <f t="shared" si="2"/>
        <v>70</v>
      </c>
      <c r="V35">
        <f t="shared" si="3"/>
        <v>382560</v>
      </c>
      <c r="W35">
        <f t="shared" si="4"/>
        <v>640</v>
      </c>
      <c r="X35">
        <f t="shared" si="5"/>
        <v>446160</v>
      </c>
      <c r="Z35">
        <f t="shared" si="10"/>
        <v>433360</v>
      </c>
      <c r="AA35">
        <f t="shared" si="6"/>
        <v>471760</v>
      </c>
      <c r="AB35">
        <f t="shared" si="7"/>
        <v>471760</v>
      </c>
      <c r="AC35">
        <f t="shared" si="8"/>
        <v>471760</v>
      </c>
      <c r="AD35">
        <f t="shared" si="9"/>
        <v>471760</v>
      </c>
    </row>
    <row r="36" spans="13:30" x14ac:dyDescent="0.25">
      <c r="M36" s="16">
        <v>43280</v>
      </c>
      <c r="N36">
        <v>40</v>
      </c>
      <c r="O36">
        <v>40</v>
      </c>
      <c r="S36">
        <f t="shared" si="0"/>
        <v>80</v>
      </c>
      <c r="T36" s="5">
        <f t="shared" si="1"/>
        <v>-10</v>
      </c>
      <c r="U36" s="5">
        <f t="shared" si="2"/>
        <v>70</v>
      </c>
      <c r="V36">
        <f t="shared" si="3"/>
        <v>443360</v>
      </c>
      <c r="W36">
        <f t="shared" si="4"/>
        <v>760</v>
      </c>
      <c r="X36">
        <f t="shared" si="5"/>
        <v>514160</v>
      </c>
      <c r="Z36">
        <f t="shared" si="10"/>
        <v>513360</v>
      </c>
      <c r="AA36">
        <f t="shared" si="6"/>
        <v>558160</v>
      </c>
      <c r="AB36">
        <f t="shared" si="7"/>
        <v>558160</v>
      </c>
      <c r="AC36">
        <f t="shared" si="8"/>
        <v>558160</v>
      </c>
      <c r="AD36">
        <f t="shared" si="9"/>
        <v>558160</v>
      </c>
    </row>
    <row r="37" spans="13:30" x14ac:dyDescent="0.25">
      <c r="M37" s="16">
        <v>43281</v>
      </c>
      <c r="T37" s="5"/>
      <c r="U37" s="5"/>
      <c r="V37">
        <f t="shared" si="3"/>
        <v>443360</v>
      </c>
      <c r="W37">
        <f t="shared" si="4"/>
        <v>880</v>
      </c>
      <c r="X37">
        <f t="shared" si="5"/>
        <v>443360</v>
      </c>
      <c r="Z37">
        <f t="shared" si="10"/>
        <v>558160</v>
      </c>
      <c r="AA37">
        <f t="shared" si="6"/>
        <v>558160</v>
      </c>
      <c r="AB37">
        <f t="shared" si="7"/>
        <v>558160</v>
      </c>
      <c r="AC37">
        <f t="shared" si="8"/>
        <v>558160</v>
      </c>
      <c r="AD37">
        <f t="shared" si="9"/>
        <v>558160</v>
      </c>
    </row>
    <row r="38" spans="13:30" x14ac:dyDescent="0.25">
      <c r="M38" s="16">
        <v>43282</v>
      </c>
      <c r="T38" s="5"/>
      <c r="U38" s="5"/>
      <c r="V38">
        <f t="shared" si="3"/>
        <v>443360</v>
      </c>
      <c r="W38">
        <f t="shared" si="4"/>
        <v>880</v>
      </c>
      <c r="X38">
        <f t="shared" si="5"/>
        <v>443360</v>
      </c>
      <c r="Z38">
        <f t="shared" si="10"/>
        <v>558160</v>
      </c>
      <c r="AA38">
        <f t="shared" si="6"/>
        <v>558160</v>
      </c>
      <c r="AB38">
        <f t="shared" si="7"/>
        <v>558160</v>
      </c>
      <c r="AC38">
        <f t="shared" si="8"/>
        <v>558160</v>
      </c>
      <c r="AD38">
        <f t="shared" si="9"/>
        <v>558160</v>
      </c>
    </row>
    <row r="39" spans="13:30" x14ac:dyDescent="0.25">
      <c r="M39" s="16">
        <v>43283</v>
      </c>
      <c r="N39">
        <v>40</v>
      </c>
      <c r="S39">
        <f t="shared" si="0"/>
        <v>40</v>
      </c>
      <c r="T39" s="5">
        <f t="shared" si="1"/>
        <v>-5</v>
      </c>
      <c r="U39" s="5">
        <f t="shared" si="2"/>
        <v>35</v>
      </c>
      <c r="V39">
        <f t="shared" si="3"/>
        <v>478560</v>
      </c>
      <c r="W39">
        <f t="shared" si="4"/>
        <v>880</v>
      </c>
      <c r="X39">
        <f t="shared" si="5"/>
        <v>520360</v>
      </c>
      <c r="Z39">
        <f t="shared" si="10"/>
        <v>607760</v>
      </c>
      <c r="AA39">
        <f t="shared" si="6"/>
        <v>607760</v>
      </c>
      <c r="AB39">
        <f t="shared" si="7"/>
        <v>607760</v>
      </c>
      <c r="AC39">
        <f t="shared" si="8"/>
        <v>607760</v>
      </c>
      <c r="AD39">
        <f t="shared" si="9"/>
        <v>607760</v>
      </c>
    </row>
    <row r="40" spans="13:30" x14ac:dyDescent="0.25">
      <c r="M40" s="16">
        <v>43284</v>
      </c>
      <c r="N40">
        <v>40</v>
      </c>
      <c r="S40">
        <f t="shared" si="0"/>
        <v>40</v>
      </c>
      <c r="T40" s="5">
        <f t="shared" si="1"/>
        <v>-5</v>
      </c>
      <c r="U40" s="5">
        <f t="shared" si="2"/>
        <v>35</v>
      </c>
      <c r="V40">
        <f t="shared" si="3"/>
        <v>515360</v>
      </c>
      <c r="W40">
        <f t="shared" si="4"/>
        <v>920</v>
      </c>
      <c r="X40">
        <f t="shared" si="5"/>
        <v>561160</v>
      </c>
      <c r="Z40">
        <f t="shared" si="10"/>
        <v>660560</v>
      </c>
      <c r="AA40">
        <f t="shared" si="6"/>
        <v>660560</v>
      </c>
      <c r="AB40">
        <f t="shared" si="7"/>
        <v>660560</v>
      </c>
      <c r="AC40">
        <f t="shared" si="8"/>
        <v>660560</v>
      </c>
      <c r="AD40">
        <f t="shared" si="9"/>
        <v>660560</v>
      </c>
    </row>
    <row r="41" spans="13:30" x14ac:dyDescent="0.25">
      <c r="M41" s="17">
        <v>43285</v>
      </c>
      <c r="N41">
        <v>-100</v>
      </c>
      <c r="O41">
        <v>40</v>
      </c>
      <c r="S41" s="5">
        <f t="shared" si="0"/>
        <v>-60</v>
      </c>
      <c r="T41" s="5">
        <f t="shared" si="1"/>
        <v>-10</v>
      </c>
      <c r="U41" s="5">
        <f t="shared" si="2"/>
        <v>-70</v>
      </c>
      <c r="V41">
        <f t="shared" si="3"/>
        <v>455360</v>
      </c>
      <c r="W41">
        <f t="shared" si="4"/>
        <v>1000</v>
      </c>
      <c r="X41">
        <f t="shared" si="5"/>
        <v>336160</v>
      </c>
      <c r="Z41">
        <f t="shared" si="10"/>
        <v>516560</v>
      </c>
      <c r="AA41">
        <f t="shared" si="6"/>
        <v>561360</v>
      </c>
      <c r="AB41">
        <f t="shared" si="7"/>
        <v>561360</v>
      </c>
      <c r="AC41">
        <f t="shared" si="8"/>
        <v>561360</v>
      </c>
      <c r="AD41">
        <f t="shared" si="9"/>
        <v>561360</v>
      </c>
    </row>
    <row r="42" spans="13:30" x14ac:dyDescent="0.25">
      <c r="M42" s="16">
        <v>43286</v>
      </c>
      <c r="N42">
        <v>40</v>
      </c>
      <c r="O42">
        <v>40</v>
      </c>
      <c r="S42">
        <f t="shared" si="0"/>
        <v>80</v>
      </c>
      <c r="T42" s="5">
        <f t="shared" si="1"/>
        <v>-10</v>
      </c>
      <c r="U42" s="5">
        <f t="shared" si="2"/>
        <v>70</v>
      </c>
      <c r="V42">
        <f t="shared" si="3"/>
        <v>525760</v>
      </c>
      <c r="W42">
        <f t="shared" si="4"/>
        <v>880</v>
      </c>
      <c r="X42">
        <f t="shared" si="5"/>
        <v>612160</v>
      </c>
      <c r="Z42">
        <f t="shared" si="10"/>
        <v>610960</v>
      </c>
      <c r="AA42">
        <f t="shared" si="6"/>
        <v>663760</v>
      </c>
      <c r="AB42">
        <f t="shared" si="7"/>
        <v>663760</v>
      </c>
      <c r="AC42">
        <f t="shared" si="8"/>
        <v>663760</v>
      </c>
      <c r="AD42">
        <f t="shared" si="9"/>
        <v>663760</v>
      </c>
    </row>
    <row r="43" spans="13:30" x14ac:dyDescent="0.25">
      <c r="M43" s="16">
        <v>43287</v>
      </c>
      <c r="N43">
        <v>40</v>
      </c>
      <c r="O43">
        <v>40</v>
      </c>
      <c r="S43">
        <f t="shared" si="0"/>
        <v>80</v>
      </c>
      <c r="T43" s="5">
        <f t="shared" si="1"/>
        <v>-10</v>
      </c>
      <c r="U43" s="5">
        <f t="shared" si="2"/>
        <v>70</v>
      </c>
      <c r="V43">
        <f t="shared" si="3"/>
        <v>608960</v>
      </c>
      <c r="W43">
        <f t="shared" si="4"/>
        <v>1040</v>
      </c>
      <c r="X43">
        <f t="shared" si="5"/>
        <v>707760</v>
      </c>
      <c r="Z43">
        <f t="shared" si="10"/>
        <v>721360</v>
      </c>
      <c r="AA43">
        <f t="shared" si="6"/>
        <v>785360</v>
      </c>
      <c r="AB43">
        <f t="shared" si="7"/>
        <v>785360</v>
      </c>
      <c r="AC43">
        <f t="shared" si="8"/>
        <v>785360</v>
      </c>
      <c r="AD43">
        <f t="shared" si="9"/>
        <v>785360</v>
      </c>
    </row>
    <row r="44" spans="13:30" x14ac:dyDescent="0.25">
      <c r="M44" s="16">
        <v>43288</v>
      </c>
      <c r="T44" s="5"/>
      <c r="U44" s="5"/>
      <c r="V44">
        <f t="shared" si="3"/>
        <v>608960</v>
      </c>
      <c r="W44">
        <f t="shared" si="4"/>
        <v>1200</v>
      </c>
      <c r="X44">
        <f t="shared" si="5"/>
        <v>608960</v>
      </c>
      <c r="Z44">
        <f t="shared" si="10"/>
        <v>785360</v>
      </c>
      <c r="AA44">
        <f t="shared" si="6"/>
        <v>785360</v>
      </c>
      <c r="AB44">
        <f t="shared" si="7"/>
        <v>785360</v>
      </c>
      <c r="AC44">
        <f t="shared" si="8"/>
        <v>785360</v>
      </c>
      <c r="AD44">
        <f t="shared" si="9"/>
        <v>785360</v>
      </c>
    </row>
    <row r="45" spans="13:30" x14ac:dyDescent="0.25">
      <c r="M45" s="16">
        <v>43289</v>
      </c>
      <c r="T45" s="5"/>
      <c r="U45" s="5"/>
      <c r="V45">
        <f t="shared" si="3"/>
        <v>608960</v>
      </c>
      <c r="W45">
        <f t="shared" si="4"/>
        <v>1200</v>
      </c>
      <c r="X45">
        <f t="shared" si="5"/>
        <v>608960</v>
      </c>
      <c r="Z45">
        <f t="shared" si="10"/>
        <v>785360</v>
      </c>
      <c r="AA45">
        <f t="shared" si="6"/>
        <v>785360</v>
      </c>
      <c r="AB45">
        <f t="shared" si="7"/>
        <v>785360</v>
      </c>
      <c r="AC45">
        <f t="shared" si="8"/>
        <v>785360</v>
      </c>
      <c r="AD45">
        <f t="shared" si="9"/>
        <v>785360</v>
      </c>
    </row>
    <row r="46" spans="13:30" x14ac:dyDescent="0.25">
      <c r="M46" s="16">
        <v>43290</v>
      </c>
      <c r="N46">
        <v>40</v>
      </c>
      <c r="S46">
        <f t="shared" si="0"/>
        <v>40</v>
      </c>
      <c r="T46" s="5">
        <f t="shared" si="1"/>
        <v>-5</v>
      </c>
      <c r="U46" s="5">
        <f t="shared" si="2"/>
        <v>35</v>
      </c>
      <c r="V46">
        <f t="shared" si="3"/>
        <v>656960</v>
      </c>
      <c r="W46">
        <f t="shared" si="4"/>
        <v>1200</v>
      </c>
      <c r="X46">
        <f t="shared" si="5"/>
        <v>715360</v>
      </c>
      <c r="Z46">
        <f t="shared" si="10"/>
        <v>854160</v>
      </c>
      <c r="AA46">
        <f t="shared" si="6"/>
        <v>854160</v>
      </c>
      <c r="AB46">
        <f t="shared" si="7"/>
        <v>854160</v>
      </c>
      <c r="AC46">
        <f t="shared" si="8"/>
        <v>854160</v>
      </c>
      <c r="AD46">
        <f t="shared" si="9"/>
        <v>854160</v>
      </c>
    </row>
    <row r="47" spans="13:30" x14ac:dyDescent="0.25">
      <c r="M47" s="16">
        <v>43291</v>
      </c>
      <c r="N47">
        <v>40</v>
      </c>
      <c r="O47">
        <v>40</v>
      </c>
      <c r="S47">
        <f t="shared" si="0"/>
        <v>80</v>
      </c>
      <c r="T47" s="5">
        <f t="shared" si="1"/>
        <v>-10</v>
      </c>
      <c r="U47" s="5">
        <f t="shared" si="2"/>
        <v>70</v>
      </c>
      <c r="V47">
        <f t="shared" si="3"/>
        <v>759360</v>
      </c>
      <c r="W47">
        <f t="shared" si="4"/>
        <v>1280</v>
      </c>
      <c r="X47">
        <f t="shared" si="5"/>
        <v>886560</v>
      </c>
      <c r="Z47">
        <f t="shared" si="10"/>
        <v>929360</v>
      </c>
      <c r="AA47">
        <f t="shared" si="6"/>
        <v>1010960</v>
      </c>
      <c r="AB47">
        <f t="shared" si="7"/>
        <v>1010960</v>
      </c>
      <c r="AC47">
        <f t="shared" si="8"/>
        <v>1010960</v>
      </c>
      <c r="AD47">
        <f t="shared" si="9"/>
        <v>1010960</v>
      </c>
    </row>
    <row r="48" spans="13:30" x14ac:dyDescent="0.25">
      <c r="M48" s="16">
        <v>43292</v>
      </c>
      <c r="N48">
        <v>40</v>
      </c>
      <c r="O48">
        <v>40</v>
      </c>
      <c r="S48">
        <f t="shared" si="0"/>
        <v>80</v>
      </c>
      <c r="T48" s="5">
        <f t="shared" si="1"/>
        <v>-10</v>
      </c>
      <c r="U48" s="5">
        <f t="shared" si="2"/>
        <v>70</v>
      </c>
      <c r="V48">
        <f t="shared" si="3"/>
        <v>877760</v>
      </c>
      <c r="W48">
        <f t="shared" si="4"/>
        <v>1480</v>
      </c>
      <c r="X48">
        <f t="shared" si="5"/>
        <v>1022560</v>
      </c>
      <c r="Z48">
        <f t="shared" si="10"/>
        <v>1100560</v>
      </c>
      <c r="AA48">
        <f t="shared" si="6"/>
        <v>1198160</v>
      </c>
      <c r="AB48">
        <f t="shared" si="7"/>
        <v>1198160</v>
      </c>
      <c r="AC48">
        <f t="shared" si="8"/>
        <v>1198160</v>
      </c>
      <c r="AD48">
        <f t="shared" si="9"/>
        <v>1198160</v>
      </c>
    </row>
    <row r="49" spans="13:30" x14ac:dyDescent="0.25">
      <c r="M49" s="16">
        <v>43293</v>
      </c>
      <c r="N49">
        <v>40</v>
      </c>
      <c r="S49">
        <f t="shared" si="0"/>
        <v>40</v>
      </c>
      <c r="T49" s="5">
        <f t="shared" si="1"/>
        <v>-5</v>
      </c>
      <c r="U49" s="5">
        <f t="shared" si="2"/>
        <v>35</v>
      </c>
      <c r="V49">
        <f t="shared" si="3"/>
        <v>946560</v>
      </c>
      <c r="W49">
        <f t="shared" si="4"/>
        <v>1720</v>
      </c>
      <c r="X49">
        <f t="shared" si="5"/>
        <v>1030360</v>
      </c>
      <c r="Z49">
        <f t="shared" si="10"/>
        <v>1303760</v>
      </c>
      <c r="AA49">
        <f t="shared" si="6"/>
        <v>1303760</v>
      </c>
      <c r="AB49">
        <f t="shared" si="7"/>
        <v>1303760</v>
      </c>
      <c r="AC49">
        <f t="shared" si="8"/>
        <v>1303760</v>
      </c>
      <c r="AD49">
        <f t="shared" si="9"/>
        <v>1303760</v>
      </c>
    </row>
    <row r="50" spans="13:30" x14ac:dyDescent="0.25">
      <c r="M50" s="17">
        <v>43294</v>
      </c>
      <c r="N50">
        <v>-60</v>
      </c>
      <c r="O50">
        <v>40</v>
      </c>
      <c r="P50">
        <v>40</v>
      </c>
      <c r="S50">
        <f t="shared" si="0"/>
        <v>20</v>
      </c>
      <c r="T50" s="5">
        <f t="shared" si="1"/>
        <v>-15</v>
      </c>
      <c r="U50" s="5">
        <f t="shared" si="2"/>
        <v>5</v>
      </c>
      <c r="V50">
        <f t="shared" si="3"/>
        <v>984160</v>
      </c>
      <c r="W50">
        <f t="shared" si="4"/>
        <v>1880</v>
      </c>
      <c r="X50">
        <f t="shared" si="5"/>
        <v>970160</v>
      </c>
      <c r="Z50">
        <f t="shared" si="10"/>
        <v>1130960</v>
      </c>
      <c r="AA50">
        <f t="shared" si="6"/>
        <v>1230160</v>
      </c>
      <c r="AB50">
        <f t="shared" si="7"/>
        <v>1338960</v>
      </c>
      <c r="AC50">
        <f t="shared" si="8"/>
        <v>1338960</v>
      </c>
      <c r="AD50">
        <f t="shared" si="9"/>
        <v>1338960</v>
      </c>
    </row>
    <row r="51" spans="13:30" x14ac:dyDescent="0.25">
      <c r="M51" s="16">
        <v>43295</v>
      </c>
      <c r="T51" s="5"/>
      <c r="U51" s="5"/>
      <c r="V51">
        <f t="shared" si="3"/>
        <v>984160</v>
      </c>
      <c r="W51">
        <f t="shared" si="4"/>
        <v>1960</v>
      </c>
      <c r="X51">
        <f t="shared" si="5"/>
        <v>984160</v>
      </c>
      <c r="Z51">
        <f t="shared" si="10"/>
        <v>1338960</v>
      </c>
      <c r="AA51">
        <f t="shared" si="6"/>
        <v>1338960</v>
      </c>
      <c r="AB51">
        <f t="shared" si="7"/>
        <v>1338960</v>
      </c>
      <c r="AC51">
        <f t="shared" si="8"/>
        <v>1338960</v>
      </c>
      <c r="AD51">
        <f t="shared" si="9"/>
        <v>1338960</v>
      </c>
    </row>
    <row r="52" spans="13:30" x14ac:dyDescent="0.25">
      <c r="M52" s="16">
        <v>43296</v>
      </c>
      <c r="T52" s="5"/>
      <c r="U52" s="5"/>
      <c r="V52">
        <f t="shared" si="3"/>
        <v>984160</v>
      </c>
      <c r="W52">
        <f t="shared" si="4"/>
        <v>1960</v>
      </c>
      <c r="X52">
        <f t="shared" si="5"/>
        <v>984160</v>
      </c>
      <c r="Z52">
        <f t="shared" si="10"/>
        <v>1338960</v>
      </c>
      <c r="AA52">
        <f t="shared" si="6"/>
        <v>1338960</v>
      </c>
      <c r="AB52">
        <f t="shared" si="7"/>
        <v>1338960</v>
      </c>
      <c r="AC52">
        <f t="shared" si="8"/>
        <v>1338960</v>
      </c>
      <c r="AD52">
        <f t="shared" si="9"/>
        <v>1338960</v>
      </c>
    </row>
    <row r="53" spans="13:30" x14ac:dyDescent="0.25">
      <c r="M53" s="16">
        <v>43297</v>
      </c>
      <c r="N53">
        <v>40</v>
      </c>
      <c r="S53">
        <f t="shared" si="0"/>
        <v>40</v>
      </c>
      <c r="T53" s="5">
        <f t="shared" si="1"/>
        <v>-5</v>
      </c>
      <c r="U53" s="5">
        <f t="shared" si="2"/>
        <v>35</v>
      </c>
      <c r="V53">
        <f t="shared" si="3"/>
        <v>1062560</v>
      </c>
      <c r="W53">
        <f t="shared" si="4"/>
        <v>1960</v>
      </c>
      <c r="X53">
        <f t="shared" si="5"/>
        <v>1156360</v>
      </c>
      <c r="Z53">
        <f t="shared" si="10"/>
        <v>1457360</v>
      </c>
      <c r="AA53">
        <f t="shared" si="6"/>
        <v>1457360</v>
      </c>
      <c r="AB53">
        <f t="shared" si="7"/>
        <v>1457360</v>
      </c>
      <c r="AC53">
        <f t="shared" si="8"/>
        <v>1457360</v>
      </c>
      <c r="AD53">
        <f t="shared" si="9"/>
        <v>1457360</v>
      </c>
    </row>
    <row r="54" spans="13:30" x14ac:dyDescent="0.25">
      <c r="M54" s="16">
        <v>43298</v>
      </c>
      <c r="N54">
        <v>40</v>
      </c>
      <c r="S54">
        <f t="shared" si="0"/>
        <v>40</v>
      </c>
      <c r="T54" s="5">
        <f t="shared" si="1"/>
        <v>-5</v>
      </c>
      <c r="U54" s="5">
        <f t="shared" si="2"/>
        <v>35</v>
      </c>
      <c r="V54">
        <f t="shared" si="3"/>
        <v>1147360</v>
      </c>
      <c r="W54">
        <f t="shared" si="4"/>
        <v>2120</v>
      </c>
      <c r="X54">
        <f t="shared" si="5"/>
        <v>1247360</v>
      </c>
      <c r="Z54">
        <f t="shared" si="10"/>
        <v>1585360</v>
      </c>
      <c r="AA54">
        <f t="shared" si="6"/>
        <v>1585360</v>
      </c>
      <c r="AB54">
        <f t="shared" si="7"/>
        <v>1585360</v>
      </c>
      <c r="AC54">
        <f t="shared" si="8"/>
        <v>1585360</v>
      </c>
      <c r="AD54">
        <f t="shared" si="9"/>
        <v>1585360</v>
      </c>
    </row>
    <row r="55" spans="13:30" x14ac:dyDescent="0.25">
      <c r="M55" s="17">
        <v>43299</v>
      </c>
      <c r="N55">
        <v>-2</v>
      </c>
      <c r="O55">
        <v>40</v>
      </c>
      <c r="P55">
        <v>40</v>
      </c>
      <c r="S55">
        <f t="shared" si="0"/>
        <v>78</v>
      </c>
      <c r="T55" s="5">
        <f t="shared" si="1"/>
        <v>-15</v>
      </c>
      <c r="U55" s="5">
        <f t="shared" si="2"/>
        <v>63</v>
      </c>
      <c r="V55">
        <f t="shared" si="3"/>
        <v>1325200</v>
      </c>
      <c r="W55">
        <f t="shared" si="4"/>
        <v>2280</v>
      </c>
      <c r="X55">
        <f t="shared" si="5"/>
        <v>1507720</v>
      </c>
      <c r="Z55">
        <f t="shared" si="10"/>
        <v>1578320</v>
      </c>
      <c r="AA55">
        <f t="shared" si="6"/>
        <v>1717520</v>
      </c>
      <c r="AB55">
        <f t="shared" si="7"/>
        <v>1869520</v>
      </c>
      <c r="AC55">
        <f t="shared" si="8"/>
        <v>1869520</v>
      </c>
      <c r="AD55">
        <f t="shared" si="9"/>
        <v>1869520</v>
      </c>
    </row>
    <row r="56" spans="13:30" x14ac:dyDescent="0.25">
      <c r="M56" s="16">
        <v>43300</v>
      </c>
      <c r="N56">
        <v>40</v>
      </c>
      <c r="O56">
        <v>40</v>
      </c>
      <c r="P56">
        <v>40</v>
      </c>
      <c r="S56">
        <f t="shared" si="0"/>
        <v>120</v>
      </c>
      <c r="T56" s="5">
        <f t="shared" si="1"/>
        <v>-15</v>
      </c>
      <c r="U56" s="5">
        <f t="shared" si="2"/>
        <v>105</v>
      </c>
      <c r="V56">
        <f t="shared" si="3"/>
        <v>1642000</v>
      </c>
      <c r="W56">
        <f t="shared" si="4"/>
        <v>2640</v>
      </c>
      <c r="X56">
        <f t="shared" si="5"/>
        <v>2018200</v>
      </c>
      <c r="Z56">
        <f t="shared" si="10"/>
        <v>2034320</v>
      </c>
      <c r="AA56">
        <f t="shared" si="6"/>
        <v>2215120</v>
      </c>
      <c r="AB56">
        <f t="shared" si="7"/>
        <v>2411920</v>
      </c>
      <c r="AC56">
        <f t="shared" si="8"/>
        <v>2411920</v>
      </c>
      <c r="AD56">
        <f t="shared" si="9"/>
        <v>2411920</v>
      </c>
    </row>
    <row r="57" spans="13:30" x14ac:dyDescent="0.25">
      <c r="M57" s="16">
        <v>43301</v>
      </c>
      <c r="N57">
        <v>20</v>
      </c>
      <c r="O57">
        <v>40</v>
      </c>
      <c r="S57">
        <f t="shared" si="0"/>
        <v>60</v>
      </c>
      <c r="T57" s="5">
        <f t="shared" si="1"/>
        <v>-10</v>
      </c>
      <c r="U57" s="5">
        <f t="shared" si="2"/>
        <v>50</v>
      </c>
      <c r="V57">
        <f t="shared" si="3"/>
        <v>1838800</v>
      </c>
      <c r="W57">
        <f t="shared" si="4"/>
        <v>3280</v>
      </c>
      <c r="X57">
        <f t="shared" si="5"/>
        <v>2052000</v>
      </c>
      <c r="Z57">
        <f t="shared" si="10"/>
        <v>2518320</v>
      </c>
      <c r="AA57">
        <f t="shared" si="6"/>
        <v>2740720</v>
      </c>
      <c r="AB57">
        <f t="shared" si="7"/>
        <v>2740720</v>
      </c>
      <c r="AC57">
        <f t="shared" si="8"/>
        <v>2740720</v>
      </c>
      <c r="AD57">
        <f t="shared" si="9"/>
        <v>2740720</v>
      </c>
    </row>
    <row r="58" spans="13:30" x14ac:dyDescent="0.25">
      <c r="M58" s="16">
        <v>43302</v>
      </c>
      <c r="T58" s="5"/>
      <c r="U58" s="5"/>
      <c r="V58">
        <f t="shared" si="3"/>
        <v>1838800</v>
      </c>
      <c r="W58">
        <f t="shared" si="4"/>
        <v>3640</v>
      </c>
      <c r="X58">
        <f t="shared" si="5"/>
        <v>1838800</v>
      </c>
      <c r="Z58">
        <f t="shared" si="10"/>
        <v>2740720</v>
      </c>
      <c r="AA58">
        <f t="shared" si="6"/>
        <v>2740720</v>
      </c>
      <c r="AB58">
        <f t="shared" si="7"/>
        <v>2740720</v>
      </c>
      <c r="AC58">
        <f t="shared" si="8"/>
        <v>2740720</v>
      </c>
      <c r="AD58">
        <f t="shared" si="9"/>
        <v>2740720</v>
      </c>
    </row>
    <row r="59" spans="13:30" x14ac:dyDescent="0.25">
      <c r="M59" s="16">
        <v>43303</v>
      </c>
      <c r="T59" s="5"/>
      <c r="U59" s="5"/>
      <c r="V59">
        <f t="shared" si="3"/>
        <v>1838800</v>
      </c>
      <c r="W59">
        <f t="shared" si="4"/>
        <v>3640</v>
      </c>
      <c r="X59">
        <f t="shared" si="5"/>
        <v>1838800</v>
      </c>
      <c r="Z59">
        <f t="shared" si="10"/>
        <v>2740720</v>
      </c>
      <c r="AA59">
        <f t="shared" si="6"/>
        <v>2740720</v>
      </c>
      <c r="AB59">
        <f t="shared" si="7"/>
        <v>2740720</v>
      </c>
      <c r="AC59">
        <f t="shared" si="8"/>
        <v>2740720</v>
      </c>
      <c r="AD59">
        <f t="shared" si="9"/>
        <v>2740720</v>
      </c>
    </row>
    <row r="60" spans="13:30" x14ac:dyDescent="0.25">
      <c r="M60" s="16">
        <v>43304</v>
      </c>
      <c r="N60">
        <v>40</v>
      </c>
      <c r="S60">
        <f t="shared" si="0"/>
        <v>40</v>
      </c>
      <c r="T60" s="5">
        <f t="shared" si="1"/>
        <v>-5</v>
      </c>
      <c r="U60" s="5">
        <f t="shared" si="2"/>
        <v>35</v>
      </c>
      <c r="V60">
        <f t="shared" si="3"/>
        <v>1984400</v>
      </c>
      <c r="W60">
        <f t="shared" si="4"/>
        <v>3640</v>
      </c>
      <c r="X60">
        <f t="shared" si="5"/>
        <v>2159400</v>
      </c>
      <c r="Z60">
        <f t="shared" si="10"/>
        <v>2983920</v>
      </c>
      <c r="AA60">
        <f t="shared" si="6"/>
        <v>2983920</v>
      </c>
      <c r="AB60">
        <f t="shared" si="7"/>
        <v>2983920</v>
      </c>
      <c r="AC60">
        <f t="shared" si="8"/>
        <v>2983920</v>
      </c>
      <c r="AD60">
        <f t="shared" si="9"/>
        <v>2983920</v>
      </c>
    </row>
    <row r="61" spans="13:30" x14ac:dyDescent="0.25">
      <c r="M61" s="17">
        <v>43305</v>
      </c>
      <c r="N61">
        <v>-92</v>
      </c>
      <c r="O61">
        <v>40</v>
      </c>
      <c r="P61">
        <v>40</v>
      </c>
      <c r="S61" s="5">
        <f t="shared" si="0"/>
        <v>-12</v>
      </c>
      <c r="T61" s="5">
        <f t="shared" si="1"/>
        <v>-15</v>
      </c>
      <c r="U61" s="5">
        <f t="shared" si="2"/>
        <v>-27</v>
      </c>
      <c r="V61">
        <f t="shared" si="3"/>
        <v>1936880</v>
      </c>
      <c r="W61">
        <f t="shared" si="4"/>
        <v>3960</v>
      </c>
      <c r="X61">
        <f t="shared" si="5"/>
        <v>1716560</v>
      </c>
      <c r="Z61">
        <f t="shared" si="10"/>
        <v>2376720</v>
      </c>
      <c r="AA61">
        <f t="shared" si="6"/>
        <v>2587920</v>
      </c>
      <c r="AB61">
        <f t="shared" si="7"/>
        <v>2816720</v>
      </c>
      <c r="AC61">
        <f t="shared" si="8"/>
        <v>2816720</v>
      </c>
      <c r="AD61">
        <f t="shared" si="9"/>
        <v>2816720</v>
      </c>
    </row>
    <row r="62" spans="13:30" x14ac:dyDescent="0.25">
      <c r="M62" s="16">
        <v>43306</v>
      </c>
      <c r="N62">
        <v>40</v>
      </c>
      <c r="S62">
        <f t="shared" si="0"/>
        <v>40</v>
      </c>
      <c r="T62" s="5">
        <f t="shared" si="1"/>
        <v>-5</v>
      </c>
      <c r="U62" s="5">
        <f t="shared" si="2"/>
        <v>35</v>
      </c>
      <c r="V62">
        <f t="shared" si="3"/>
        <v>2090480</v>
      </c>
      <c r="W62">
        <f t="shared" si="4"/>
        <v>3840</v>
      </c>
      <c r="X62">
        <f t="shared" si="5"/>
        <v>2275680</v>
      </c>
      <c r="Z62">
        <f t="shared" si="10"/>
        <v>3066320</v>
      </c>
      <c r="AA62">
        <f t="shared" si="6"/>
        <v>3066320</v>
      </c>
      <c r="AB62">
        <f t="shared" si="7"/>
        <v>3066320</v>
      </c>
      <c r="AC62">
        <f t="shared" si="8"/>
        <v>3066320</v>
      </c>
      <c r="AD62">
        <f t="shared" si="9"/>
        <v>3066320</v>
      </c>
    </row>
    <row r="63" spans="13:30" x14ac:dyDescent="0.25">
      <c r="M63" s="16">
        <v>43307</v>
      </c>
      <c r="N63">
        <v>40</v>
      </c>
      <c r="S63">
        <f t="shared" si="0"/>
        <v>40</v>
      </c>
      <c r="T63" s="5">
        <f t="shared" si="1"/>
        <v>-5</v>
      </c>
      <c r="U63" s="5">
        <f t="shared" si="2"/>
        <v>35</v>
      </c>
      <c r="V63">
        <f t="shared" si="3"/>
        <v>2256880</v>
      </c>
      <c r="W63">
        <f t="shared" si="4"/>
        <v>4160</v>
      </c>
      <c r="X63">
        <f t="shared" si="5"/>
        <v>2455880</v>
      </c>
      <c r="Z63">
        <f t="shared" si="10"/>
        <v>3338320</v>
      </c>
      <c r="AA63">
        <f t="shared" si="6"/>
        <v>3338320</v>
      </c>
      <c r="AB63">
        <f t="shared" si="7"/>
        <v>3338320</v>
      </c>
      <c r="AC63">
        <f t="shared" si="8"/>
        <v>3338320</v>
      </c>
      <c r="AD63">
        <f t="shared" si="9"/>
        <v>3338320</v>
      </c>
    </row>
    <row r="64" spans="13:30" x14ac:dyDescent="0.25">
      <c r="M64" s="16">
        <v>43308</v>
      </c>
      <c r="N64">
        <v>40</v>
      </c>
      <c r="S64">
        <f t="shared" si="0"/>
        <v>40</v>
      </c>
      <c r="T64" s="5">
        <f t="shared" si="1"/>
        <v>-5</v>
      </c>
      <c r="U64" s="5">
        <f t="shared" si="2"/>
        <v>35</v>
      </c>
      <c r="V64">
        <f t="shared" si="3"/>
        <v>2436080</v>
      </c>
      <c r="Z64">
        <f t="shared" si="10"/>
        <v>3634320</v>
      </c>
      <c r="AA64">
        <f t="shared" si="6"/>
        <v>3634320</v>
      </c>
      <c r="AB64">
        <f t="shared" si="7"/>
        <v>3634320</v>
      </c>
      <c r="AC64">
        <f t="shared" si="8"/>
        <v>3634320</v>
      </c>
      <c r="AD64">
        <f t="shared" si="9"/>
        <v>3634320</v>
      </c>
    </row>
    <row r="65" spans="13:30" x14ac:dyDescent="0.25">
      <c r="M65" s="16">
        <v>43309</v>
      </c>
      <c r="T65" s="5"/>
      <c r="U65" s="5"/>
      <c r="V65">
        <f t="shared" si="3"/>
        <v>2436080</v>
      </c>
      <c r="Z65">
        <f t="shared" si="10"/>
        <v>3634320</v>
      </c>
      <c r="AA65">
        <f t="shared" si="6"/>
        <v>3634320</v>
      </c>
      <c r="AB65">
        <f t="shared" si="7"/>
        <v>3634320</v>
      </c>
      <c r="AC65">
        <f t="shared" si="8"/>
        <v>3634320</v>
      </c>
      <c r="AD65">
        <f t="shared" si="9"/>
        <v>3634320</v>
      </c>
    </row>
    <row r="66" spans="13:30" x14ac:dyDescent="0.25">
      <c r="M66" s="16">
        <v>43310</v>
      </c>
      <c r="T66" s="5"/>
      <c r="U66" s="5"/>
      <c r="V66">
        <f t="shared" si="3"/>
        <v>2436080</v>
      </c>
      <c r="Z66">
        <f t="shared" si="10"/>
        <v>3634320</v>
      </c>
      <c r="AA66">
        <f t="shared" si="6"/>
        <v>3634320</v>
      </c>
      <c r="AB66">
        <f t="shared" si="7"/>
        <v>3634320</v>
      </c>
      <c r="AC66">
        <f t="shared" si="8"/>
        <v>3634320</v>
      </c>
      <c r="AD66">
        <f t="shared" si="9"/>
        <v>3634320</v>
      </c>
    </row>
    <row r="67" spans="13:30" x14ac:dyDescent="0.25">
      <c r="M67" s="16">
        <v>43311</v>
      </c>
      <c r="N67">
        <v>40</v>
      </c>
      <c r="S67">
        <f t="shared" si="0"/>
        <v>40</v>
      </c>
      <c r="T67" s="5">
        <f t="shared" si="1"/>
        <v>-5</v>
      </c>
      <c r="U67" s="5">
        <f t="shared" si="2"/>
        <v>35</v>
      </c>
      <c r="V67">
        <f t="shared" si="3"/>
        <v>2629680</v>
      </c>
      <c r="Z67">
        <f t="shared" si="10"/>
        <v>3955920</v>
      </c>
      <c r="AA67">
        <f t="shared" si="6"/>
        <v>3955920</v>
      </c>
      <c r="AB67">
        <f t="shared" si="7"/>
        <v>3955920</v>
      </c>
      <c r="AC67">
        <f t="shared" si="8"/>
        <v>3955920</v>
      </c>
      <c r="AD67">
        <f t="shared" si="9"/>
        <v>3955920</v>
      </c>
    </row>
    <row r="68" spans="13:30" x14ac:dyDescent="0.25">
      <c r="M68" s="17">
        <v>43312</v>
      </c>
      <c r="N68">
        <v>-40</v>
      </c>
      <c r="O68">
        <v>40</v>
      </c>
      <c r="S68">
        <f t="shared" si="0"/>
        <v>0</v>
      </c>
      <c r="T68" s="5">
        <f t="shared" si="1"/>
        <v>-10</v>
      </c>
      <c r="U68" s="5">
        <f t="shared" si="2"/>
        <v>-10</v>
      </c>
      <c r="V68">
        <f t="shared" si="3"/>
        <v>2629680</v>
      </c>
      <c r="Z68">
        <f t="shared" si="10"/>
        <v>3605520</v>
      </c>
      <c r="AA68">
        <f t="shared" si="6"/>
        <v>3925520</v>
      </c>
      <c r="AB68">
        <f t="shared" si="7"/>
        <v>3925520</v>
      </c>
      <c r="AC68">
        <f t="shared" si="8"/>
        <v>3925520</v>
      </c>
      <c r="AD68">
        <f t="shared" si="9"/>
        <v>3925520</v>
      </c>
    </row>
    <row r="69" spans="13:30" x14ac:dyDescent="0.25">
      <c r="M69" s="16">
        <v>43313</v>
      </c>
      <c r="N69">
        <v>40</v>
      </c>
      <c r="S69">
        <f t="shared" ref="S69:S116" si="11">SUM(N69:R69)</f>
        <v>40</v>
      </c>
      <c r="T69" s="5">
        <f t="shared" ref="T69:T114" si="12">COUNT(N69:R69) *-5</f>
        <v>-5</v>
      </c>
      <c r="U69" s="5">
        <f t="shared" ref="U69:U114" si="13">S69+T69</f>
        <v>35</v>
      </c>
      <c r="V69">
        <f t="shared" ref="V69:V85" si="14" xml:space="preserve"> V68+QUOTIENT(V68/500,40)*40*S69</f>
        <v>2839280</v>
      </c>
      <c r="Z69">
        <f t="shared" si="10"/>
        <v>4274320</v>
      </c>
      <c r="AA69">
        <f t="shared" ref="AA69:AA115" si="15" xml:space="preserve"> Z69+QUOTIENT(Z69/450,40)*40*O69</f>
        <v>4274320</v>
      </c>
      <c r="AB69">
        <f t="shared" ref="AB69:AB115" si="16" xml:space="preserve"> AA69+QUOTIENT(AA69/450,40)*40*P69</f>
        <v>4274320</v>
      </c>
      <c r="AC69">
        <f t="shared" ref="AC69:AC115" si="17" xml:space="preserve"> AB69+QUOTIENT(AB69/450,40)*40*Q69</f>
        <v>4274320</v>
      </c>
      <c r="AD69">
        <f t="shared" ref="AD69:AD115" si="18" xml:space="preserve"> AC69+QUOTIENT(AC69/450,40)*40*R69</f>
        <v>4274320</v>
      </c>
    </row>
    <row r="70" spans="13:30" x14ac:dyDescent="0.25">
      <c r="M70" s="16">
        <v>43314</v>
      </c>
      <c r="N70">
        <v>40</v>
      </c>
      <c r="S70">
        <f t="shared" si="11"/>
        <v>40</v>
      </c>
      <c r="T70" s="5">
        <f t="shared" si="12"/>
        <v>-5</v>
      </c>
      <c r="U70" s="5">
        <f t="shared" si="13"/>
        <v>35</v>
      </c>
      <c r="V70">
        <f t="shared" si="14"/>
        <v>3064880</v>
      </c>
      <c r="Z70">
        <f t="shared" ref="Z70:Z115" si="19" xml:space="preserve"> AD69+QUOTIENT(AD69/450,40)*40*N70</f>
        <v>4653520</v>
      </c>
      <c r="AA70">
        <f t="shared" si="15"/>
        <v>4653520</v>
      </c>
      <c r="AB70">
        <f t="shared" si="16"/>
        <v>4653520</v>
      </c>
      <c r="AC70">
        <f t="shared" si="17"/>
        <v>4653520</v>
      </c>
      <c r="AD70">
        <f t="shared" si="18"/>
        <v>4653520</v>
      </c>
    </row>
    <row r="71" spans="13:30" x14ac:dyDescent="0.25">
      <c r="M71" s="16">
        <v>43315</v>
      </c>
      <c r="N71">
        <v>40</v>
      </c>
      <c r="S71">
        <f t="shared" si="11"/>
        <v>40</v>
      </c>
      <c r="T71" s="5">
        <f t="shared" si="12"/>
        <v>-5</v>
      </c>
      <c r="U71" s="5">
        <f t="shared" si="13"/>
        <v>35</v>
      </c>
      <c r="V71">
        <f t="shared" si="14"/>
        <v>3309680</v>
      </c>
      <c r="Z71">
        <f t="shared" si="19"/>
        <v>5066320</v>
      </c>
      <c r="AA71">
        <f t="shared" si="15"/>
        <v>5066320</v>
      </c>
      <c r="AB71">
        <f t="shared" si="16"/>
        <v>5066320</v>
      </c>
      <c r="AC71">
        <f t="shared" si="17"/>
        <v>5066320</v>
      </c>
      <c r="AD71">
        <f t="shared" si="18"/>
        <v>5066320</v>
      </c>
    </row>
    <row r="72" spans="13:30" x14ac:dyDescent="0.25">
      <c r="M72" s="16">
        <v>43316</v>
      </c>
      <c r="T72" s="5"/>
      <c r="U72" s="5"/>
      <c r="V72">
        <f t="shared" si="14"/>
        <v>3309680</v>
      </c>
      <c r="Z72">
        <f t="shared" si="19"/>
        <v>5066320</v>
      </c>
      <c r="AA72">
        <f t="shared" si="15"/>
        <v>5066320</v>
      </c>
      <c r="AB72">
        <f t="shared" si="16"/>
        <v>5066320</v>
      </c>
      <c r="AC72">
        <f t="shared" si="17"/>
        <v>5066320</v>
      </c>
      <c r="AD72">
        <f t="shared" si="18"/>
        <v>5066320</v>
      </c>
    </row>
    <row r="73" spans="13:30" x14ac:dyDescent="0.25">
      <c r="M73" s="16">
        <v>43317</v>
      </c>
      <c r="T73" s="5"/>
      <c r="U73" s="5"/>
      <c r="V73">
        <f t="shared" si="14"/>
        <v>3309680</v>
      </c>
      <c r="Z73">
        <f t="shared" si="19"/>
        <v>5066320</v>
      </c>
      <c r="AA73">
        <f t="shared" si="15"/>
        <v>5066320</v>
      </c>
      <c r="AB73">
        <f t="shared" si="16"/>
        <v>5066320</v>
      </c>
      <c r="AC73">
        <f t="shared" si="17"/>
        <v>5066320</v>
      </c>
      <c r="AD73">
        <f t="shared" si="18"/>
        <v>5066320</v>
      </c>
    </row>
    <row r="74" spans="13:30" x14ac:dyDescent="0.25">
      <c r="M74" s="17">
        <v>43318</v>
      </c>
      <c r="N74">
        <v>-40</v>
      </c>
      <c r="O74">
        <v>40</v>
      </c>
      <c r="P74">
        <v>40</v>
      </c>
      <c r="Q74">
        <v>-40</v>
      </c>
      <c r="S74">
        <f t="shared" si="11"/>
        <v>0</v>
      </c>
      <c r="T74" s="5">
        <f t="shared" si="12"/>
        <v>-20</v>
      </c>
      <c r="U74" s="5">
        <f t="shared" si="13"/>
        <v>-20</v>
      </c>
      <c r="V74">
        <f t="shared" si="14"/>
        <v>3309680</v>
      </c>
      <c r="Z74">
        <f t="shared" si="19"/>
        <v>4616720</v>
      </c>
      <c r="AA74">
        <f t="shared" si="15"/>
        <v>5026320</v>
      </c>
      <c r="AB74">
        <f t="shared" si="16"/>
        <v>5472720</v>
      </c>
      <c r="AC74">
        <f t="shared" si="17"/>
        <v>4986320</v>
      </c>
      <c r="AD74">
        <f t="shared" si="18"/>
        <v>4986320</v>
      </c>
    </row>
    <row r="75" spans="13:30" x14ac:dyDescent="0.25">
      <c r="M75" s="17">
        <v>43319</v>
      </c>
      <c r="N75">
        <v>-40</v>
      </c>
      <c r="O75">
        <v>-40</v>
      </c>
      <c r="S75">
        <f t="shared" si="11"/>
        <v>-80</v>
      </c>
      <c r="T75" s="5">
        <f t="shared" si="12"/>
        <v>-10</v>
      </c>
      <c r="U75" s="5">
        <f t="shared" si="13"/>
        <v>-90</v>
      </c>
      <c r="V75">
        <f t="shared" si="14"/>
        <v>2781680</v>
      </c>
      <c r="Z75">
        <f t="shared" si="19"/>
        <v>4543120</v>
      </c>
      <c r="AA75">
        <f t="shared" si="15"/>
        <v>4139920</v>
      </c>
      <c r="AB75">
        <f t="shared" si="16"/>
        <v>4139920</v>
      </c>
      <c r="AC75">
        <f t="shared" si="17"/>
        <v>4139920</v>
      </c>
      <c r="AD75">
        <f t="shared" si="18"/>
        <v>4139920</v>
      </c>
    </row>
    <row r="76" spans="13:30" x14ac:dyDescent="0.25">
      <c r="M76" s="17">
        <v>43320</v>
      </c>
      <c r="N76">
        <v>-40</v>
      </c>
      <c r="O76">
        <v>40</v>
      </c>
      <c r="S76">
        <f t="shared" si="11"/>
        <v>0</v>
      </c>
      <c r="T76" s="5">
        <f t="shared" si="12"/>
        <v>-10</v>
      </c>
      <c r="U76" s="5">
        <f t="shared" si="13"/>
        <v>-10</v>
      </c>
      <c r="V76">
        <f t="shared" si="14"/>
        <v>2781680</v>
      </c>
      <c r="Z76">
        <f t="shared" si="19"/>
        <v>3773520</v>
      </c>
      <c r="AA76">
        <f t="shared" si="15"/>
        <v>4107920</v>
      </c>
      <c r="AB76">
        <f t="shared" si="16"/>
        <v>4107920</v>
      </c>
      <c r="AC76">
        <f t="shared" si="17"/>
        <v>4107920</v>
      </c>
      <c r="AD76">
        <f t="shared" si="18"/>
        <v>4107920</v>
      </c>
    </row>
    <row r="77" spans="13:30" x14ac:dyDescent="0.25">
      <c r="M77" s="16">
        <v>43321</v>
      </c>
      <c r="N77">
        <v>40</v>
      </c>
      <c r="S77">
        <f t="shared" si="11"/>
        <v>40</v>
      </c>
      <c r="T77" s="5">
        <f t="shared" si="12"/>
        <v>-5</v>
      </c>
      <c r="U77" s="5">
        <f t="shared" si="13"/>
        <v>35</v>
      </c>
      <c r="V77">
        <f t="shared" si="14"/>
        <v>3004080</v>
      </c>
      <c r="Z77">
        <f t="shared" si="19"/>
        <v>4472720</v>
      </c>
      <c r="AA77">
        <f t="shared" si="15"/>
        <v>4472720</v>
      </c>
      <c r="AB77">
        <f t="shared" si="16"/>
        <v>4472720</v>
      </c>
      <c r="AC77">
        <f t="shared" si="17"/>
        <v>4472720</v>
      </c>
      <c r="AD77">
        <f t="shared" si="18"/>
        <v>4472720</v>
      </c>
    </row>
    <row r="78" spans="13:30" x14ac:dyDescent="0.25">
      <c r="M78" s="16">
        <v>43322</v>
      </c>
      <c r="N78">
        <v>40</v>
      </c>
      <c r="O78">
        <v>40</v>
      </c>
      <c r="P78">
        <v>40</v>
      </c>
      <c r="Q78">
        <v>40</v>
      </c>
      <c r="S78">
        <f t="shared" si="11"/>
        <v>160</v>
      </c>
      <c r="T78" s="5">
        <f t="shared" si="12"/>
        <v>-20</v>
      </c>
      <c r="U78" s="5">
        <f t="shared" si="13"/>
        <v>140</v>
      </c>
      <c r="V78">
        <f t="shared" si="14"/>
        <v>3964080</v>
      </c>
      <c r="Z78">
        <f t="shared" si="19"/>
        <v>4869520</v>
      </c>
      <c r="AA78">
        <f t="shared" si="15"/>
        <v>5301520</v>
      </c>
      <c r="AB78">
        <f t="shared" si="16"/>
        <v>5771920</v>
      </c>
      <c r="AC78">
        <f t="shared" si="17"/>
        <v>6283920</v>
      </c>
      <c r="AD78">
        <f t="shared" si="18"/>
        <v>6283920</v>
      </c>
    </row>
    <row r="79" spans="13:30" x14ac:dyDescent="0.25">
      <c r="M79" s="16">
        <v>43323</v>
      </c>
      <c r="T79" s="5"/>
      <c r="U79" s="5"/>
      <c r="V79">
        <f t="shared" si="14"/>
        <v>3964080</v>
      </c>
      <c r="Z79">
        <f t="shared" si="19"/>
        <v>6283920</v>
      </c>
      <c r="AA79">
        <f t="shared" si="15"/>
        <v>6283920</v>
      </c>
      <c r="AB79">
        <f t="shared" si="16"/>
        <v>6283920</v>
      </c>
      <c r="AC79">
        <f t="shared" si="17"/>
        <v>6283920</v>
      </c>
      <c r="AD79">
        <f t="shared" si="18"/>
        <v>6283920</v>
      </c>
    </row>
    <row r="80" spans="13:30" x14ac:dyDescent="0.25">
      <c r="M80" s="16">
        <v>43324</v>
      </c>
      <c r="T80" s="5"/>
      <c r="U80" s="5"/>
      <c r="V80">
        <f t="shared" si="14"/>
        <v>3964080</v>
      </c>
      <c r="Z80">
        <f t="shared" si="19"/>
        <v>6283920</v>
      </c>
      <c r="AA80">
        <f t="shared" si="15"/>
        <v>6283920</v>
      </c>
      <c r="AB80">
        <f t="shared" si="16"/>
        <v>6283920</v>
      </c>
      <c r="AC80">
        <f t="shared" si="17"/>
        <v>6283920</v>
      </c>
      <c r="AD80">
        <f t="shared" si="18"/>
        <v>6283920</v>
      </c>
    </row>
    <row r="81" spans="12:30" x14ac:dyDescent="0.25">
      <c r="M81" s="16">
        <v>43325</v>
      </c>
      <c r="N81">
        <v>40</v>
      </c>
      <c r="O81">
        <v>40</v>
      </c>
      <c r="P81">
        <v>40</v>
      </c>
      <c r="S81">
        <f t="shared" si="11"/>
        <v>120</v>
      </c>
      <c r="T81" s="5">
        <f t="shared" si="12"/>
        <v>-15</v>
      </c>
      <c r="U81" s="5">
        <f t="shared" si="13"/>
        <v>105</v>
      </c>
      <c r="V81">
        <f t="shared" si="14"/>
        <v>4914480</v>
      </c>
      <c r="Z81">
        <f t="shared" si="19"/>
        <v>6842320</v>
      </c>
      <c r="AA81">
        <f t="shared" si="15"/>
        <v>7450320</v>
      </c>
      <c r="AB81">
        <f t="shared" si="16"/>
        <v>8111120</v>
      </c>
      <c r="AC81">
        <f t="shared" si="17"/>
        <v>8111120</v>
      </c>
      <c r="AD81">
        <f t="shared" si="18"/>
        <v>8111120</v>
      </c>
    </row>
    <row r="82" spans="12:30" x14ac:dyDescent="0.25">
      <c r="M82" s="16">
        <v>43326</v>
      </c>
      <c r="N82">
        <v>40</v>
      </c>
      <c r="O82">
        <v>40</v>
      </c>
      <c r="S82">
        <f t="shared" si="11"/>
        <v>80</v>
      </c>
      <c r="T82" s="5">
        <f t="shared" si="12"/>
        <v>-10</v>
      </c>
      <c r="U82" s="5">
        <f t="shared" si="13"/>
        <v>70</v>
      </c>
      <c r="V82">
        <f t="shared" si="14"/>
        <v>5698480</v>
      </c>
      <c r="Z82">
        <f t="shared" si="19"/>
        <v>8831120</v>
      </c>
      <c r="AA82">
        <f t="shared" si="15"/>
        <v>9615120</v>
      </c>
      <c r="AB82">
        <f t="shared" si="16"/>
        <v>9615120</v>
      </c>
      <c r="AC82">
        <f t="shared" si="17"/>
        <v>9615120</v>
      </c>
      <c r="AD82">
        <f t="shared" si="18"/>
        <v>9615120</v>
      </c>
    </row>
    <row r="83" spans="12:30" x14ac:dyDescent="0.25">
      <c r="M83" s="16">
        <v>43327</v>
      </c>
      <c r="N83">
        <v>40</v>
      </c>
      <c r="S83">
        <f t="shared" si="11"/>
        <v>40</v>
      </c>
      <c r="T83" s="5">
        <f t="shared" si="12"/>
        <v>-5</v>
      </c>
      <c r="U83" s="5">
        <f t="shared" si="13"/>
        <v>35</v>
      </c>
      <c r="V83">
        <f t="shared" si="14"/>
        <v>6152880</v>
      </c>
      <c r="Z83">
        <f t="shared" si="19"/>
        <v>10469520</v>
      </c>
      <c r="AA83">
        <f t="shared" si="15"/>
        <v>10469520</v>
      </c>
      <c r="AB83">
        <f t="shared" si="16"/>
        <v>10469520</v>
      </c>
      <c r="AC83">
        <f t="shared" si="17"/>
        <v>10469520</v>
      </c>
      <c r="AD83">
        <f t="shared" si="18"/>
        <v>10469520</v>
      </c>
    </row>
    <row r="84" spans="12:30" x14ac:dyDescent="0.25">
      <c r="M84" s="16">
        <v>43328</v>
      </c>
      <c r="N84">
        <v>40</v>
      </c>
      <c r="O84">
        <v>-20</v>
      </c>
      <c r="S84">
        <f t="shared" si="11"/>
        <v>20</v>
      </c>
      <c r="T84" s="5">
        <f t="shared" si="12"/>
        <v>-10</v>
      </c>
      <c r="U84" s="5">
        <f t="shared" si="13"/>
        <v>10</v>
      </c>
      <c r="V84">
        <f t="shared" si="14"/>
        <v>6398480</v>
      </c>
      <c r="Z84">
        <f t="shared" si="19"/>
        <v>11399120</v>
      </c>
      <c r="AA84">
        <f t="shared" si="15"/>
        <v>10892720</v>
      </c>
      <c r="AB84">
        <f t="shared" si="16"/>
        <v>10892720</v>
      </c>
      <c r="AC84">
        <f t="shared" si="17"/>
        <v>10892720</v>
      </c>
      <c r="AD84">
        <f t="shared" si="18"/>
        <v>10892720</v>
      </c>
    </row>
    <row r="85" spans="12:30" x14ac:dyDescent="0.25">
      <c r="M85" s="16">
        <v>43329</v>
      </c>
      <c r="N85">
        <v>40</v>
      </c>
      <c r="S85">
        <f t="shared" si="11"/>
        <v>40</v>
      </c>
      <c r="T85" s="5">
        <f t="shared" si="12"/>
        <v>-5</v>
      </c>
      <c r="U85" s="5">
        <f t="shared" si="13"/>
        <v>35</v>
      </c>
      <c r="V85">
        <f t="shared" si="14"/>
        <v>6908880</v>
      </c>
      <c r="Z85">
        <f t="shared" si="19"/>
        <v>11860720</v>
      </c>
      <c r="AA85">
        <f t="shared" si="15"/>
        <v>11860720</v>
      </c>
      <c r="AB85">
        <f t="shared" si="16"/>
        <v>11860720</v>
      </c>
      <c r="AC85">
        <f t="shared" si="17"/>
        <v>11860720</v>
      </c>
      <c r="AD85">
        <f t="shared" si="18"/>
        <v>11860720</v>
      </c>
    </row>
    <row r="86" spans="12:30" x14ac:dyDescent="0.25">
      <c r="M86" s="16">
        <v>43330</v>
      </c>
      <c r="S86">
        <f t="shared" si="11"/>
        <v>0</v>
      </c>
      <c r="T86" s="5"/>
      <c r="U86" s="5"/>
      <c r="Z86">
        <f t="shared" si="19"/>
        <v>11860720</v>
      </c>
      <c r="AA86">
        <f t="shared" si="15"/>
        <v>11860720</v>
      </c>
      <c r="AB86">
        <f t="shared" si="16"/>
        <v>11860720</v>
      </c>
      <c r="AC86">
        <f t="shared" si="17"/>
        <v>11860720</v>
      </c>
      <c r="AD86">
        <f t="shared" si="18"/>
        <v>11860720</v>
      </c>
    </row>
    <row r="87" spans="12:30" x14ac:dyDescent="0.25">
      <c r="M87" s="16">
        <v>43331</v>
      </c>
      <c r="S87">
        <f t="shared" si="11"/>
        <v>0</v>
      </c>
      <c r="T87" s="5"/>
      <c r="U87" s="5"/>
      <c r="Z87">
        <f t="shared" si="19"/>
        <v>11860720</v>
      </c>
      <c r="AA87">
        <f t="shared" si="15"/>
        <v>11860720</v>
      </c>
      <c r="AB87">
        <f t="shared" si="16"/>
        <v>11860720</v>
      </c>
      <c r="AC87">
        <f t="shared" si="17"/>
        <v>11860720</v>
      </c>
      <c r="AD87">
        <f t="shared" si="18"/>
        <v>11860720</v>
      </c>
    </row>
    <row r="88" spans="12:30" x14ac:dyDescent="0.25">
      <c r="M88" s="17">
        <v>43332</v>
      </c>
      <c r="N88">
        <v>-54</v>
      </c>
      <c r="O88">
        <v>-15</v>
      </c>
      <c r="S88">
        <f t="shared" si="11"/>
        <v>-69</v>
      </c>
      <c r="T88" s="5">
        <f t="shared" si="12"/>
        <v>-10</v>
      </c>
      <c r="U88" s="5">
        <f t="shared" si="13"/>
        <v>-79</v>
      </c>
      <c r="Z88">
        <f t="shared" si="19"/>
        <v>10439440</v>
      </c>
      <c r="AA88">
        <f t="shared" si="15"/>
        <v>10092040</v>
      </c>
      <c r="AB88">
        <f t="shared" si="16"/>
        <v>10092040</v>
      </c>
      <c r="AC88">
        <f t="shared" si="17"/>
        <v>10092040</v>
      </c>
      <c r="AD88">
        <f t="shared" si="18"/>
        <v>10092040</v>
      </c>
    </row>
    <row r="89" spans="12:30" x14ac:dyDescent="0.25">
      <c r="L89">
        <v>71</v>
      </c>
      <c r="M89" s="16">
        <v>43333</v>
      </c>
      <c r="N89">
        <v>50</v>
      </c>
      <c r="O89">
        <v>-20</v>
      </c>
      <c r="S89">
        <f t="shared" si="11"/>
        <v>30</v>
      </c>
      <c r="T89" s="5">
        <f t="shared" si="12"/>
        <v>-10</v>
      </c>
      <c r="U89" s="5">
        <f t="shared" si="13"/>
        <v>20</v>
      </c>
      <c r="Z89">
        <f t="shared" si="19"/>
        <v>11212040</v>
      </c>
      <c r="AA89">
        <f t="shared" si="15"/>
        <v>10714440</v>
      </c>
      <c r="AB89">
        <f t="shared" si="16"/>
        <v>10714440</v>
      </c>
      <c r="AC89">
        <f t="shared" si="17"/>
        <v>10714440</v>
      </c>
      <c r="AD89">
        <f t="shared" si="18"/>
        <v>10714440</v>
      </c>
    </row>
    <row r="90" spans="12:30" x14ac:dyDescent="0.25">
      <c r="M90" s="16">
        <v>43334</v>
      </c>
      <c r="S90">
        <f t="shared" si="11"/>
        <v>0</v>
      </c>
      <c r="T90" s="5"/>
      <c r="U90" s="5"/>
      <c r="Z90">
        <f t="shared" si="19"/>
        <v>10714440</v>
      </c>
      <c r="AA90">
        <f t="shared" si="15"/>
        <v>10714440</v>
      </c>
      <c r="AB90">
        <f t="shared" si="16"/>
        <v>10714440</v>
      </c>
      <c r="AC90">
        <f t="shared" si="17"/>
        <v>10714440</v>
      </c>
      <c r="AD90">
        <f t="shared" si="18"/>
        <v>10714440</v>
      </c>
    </row>
    <row r="91" spans="12:30" x14ac:dyDescent="0.25">
      <c r="L91">
        <v>99</v>
      </c>
      <c r="M91" s="18">
        <v>43335</v>
      </c>
      <c r="N91">
        <v>49</v>
      </c>
      <c r="S91">
        <f t="shared" si="11"/>
        <v>49</v>
      </c>
      <c r="T91" s="5">
        <f t="shared" si="12"/>
        <v>-5</v>
      </c>
      <c r="U91" s="5">
        <f t="shared" si="13"/>
        <v>44</v>
      </c>
      <c r="Z91">
        <f t="shared" si="19"/>
        <v>11880640</v>
      </c>
      <c r="AA91">
        <f t="shared" si="15"/>
        <v>11880640</v>
      </c>
      <c r="AB91">
        <f t="shared" si="16"/>
        <v>11880640</v>
      </c>
      <c r="AC91">
        <f t="shared" si="17"/>
        <v>11880640</v>
      </c>
      <c r="AD91">
        <f t="shared" si="18"/>
        <v>11880640</v>
      </c>
    </row>
    <row r="92" spans="12:30" x14ac:dyDescent="0.25">
      <c r="M92" s="17">
        <v>43336</v>
      </c>
      <c r="N92">
        <v>-43</v>
      </c>
      <c r="O92">
        <v>38</v>
      </c>
      <c r="P92">
        <v>58</v>
      </c>
      <c r="S92">
        <f t="shared" si="11"/>
        <v>53</v>
      </c>
      <c r="T92" s="5">
        <f t="shared" si="12"/>
        <v>-15</v>
      </c>
      <c r="U92" s="5">
        <f t="shared" si="13"/>
        <v>38</v>
      </c>
      <c r="Z92">
        <f t="shared" si="19"/>
        <v>10745440</v>
      </c>
      <c r="AA92">
        <f t="shared" si="15"/>
        <v>11651360</v>
      </c>
      <c r="AB92">
        <f t="shared" si="16"/>
        <v>13152400</v>
      </c>
      <c r="AC92">
        <f t="shared" si="17"/>
        <v>13152400</v>
      </c>
      <c r="AD92">
        <f t="shared" si="18"/>
        <v>13152400</v>
      </c>
    </row>
    <row r="93" spans="12:30" x14ac:dyDescent="0.25">
      <c r="M93" s="16">
        <v>43337</v>
      </c>
      <c r="S93">
        <f t="shared" si="11"/>
        <v>0</v>
      </c>
      <c r="T93" s="5"/>
      <c r="U93" s="5"/>
      <c r="Z93">
        <f t="shared" si="19"/>
        <v>13152400</v>
      </c>
      <c r="AA93">
        <f t="shared" si="15"/>
        <v>13152400</v>
      </c>
      <c r="AB93">
        <f t="shared" si="16"/>
        <v>13152400</v>
      </c>
      <c r="AC93">
        <f t="shared" si="17"/>
        <v>13152400</v>
      </c>
      <c r="AD93">
        <f t="shared" si="18"/>
        <v>13152400</v>
      </c>
    </row>
    <row r="94" spans="12:30" x14ac:dyDescent="0.25">
      <c r="M94" s="16">
        <v>43338</v>
      </c>
      <c r="S94">
        <f t="shared" si="11"/>
        <v>0</v>
      </c>
      <c r="T94" s="5"/>
      <c r="U94" s="5"/>
      <c r="Z94">
        <f t="shared" si="19"/>
        <v>13152400</v>
      </c>
      <c r="AA94">
        <f t="shared" si="15"/>
        <v>13152400</v>
      </c>
      <c r="AB94">
        <f t="shared" si="16"/>
        <v>13152400</v>
      </c>
      <c r="AC94">
        <f t="shared" si="17"/>
        <v>13152400</v>
      </c>
      <c r="AD94">
        <f t="shared" si="18"/>
        <v>13152400</v>
      </c>
    </row>
    <row r="95" spans="12:30" x14ac:dyDescent="0.25">
      <c r="M95" s="16">
        <v>43339</v>
      </c>
      <c r="N95">
        <v>49</v>
      </c>
      <c r="S95">
        <f t="shared" si="11"/>
        <v>49</v>
      </c>
      <c r="T95" s="5">
        <f t="shared" si="12"/>
        <v>-5</v>
      </c>
      <c r="U95" s="5">
        <f t="shared" si="13"/>
        <v>44</v>
      </c>
      <c r="Z95">
        <f t="shared" si="19"/>
        <v>14583200</v>
      </c>
      <c r="AA95">
        <f t="shared" si="15"/>
        <v>14583200</v>
      </c>
      <c r="AB95">
        <f t="shared" si="16"/>
        <v>14583200</v>
      </c>
      <c r="AC95">
        <f t="shared" si="17"/>
        <v>14583200</v>
      </c>
      <c r="AD95">
        <f t="shared" si="18"/>
        <v>14583200</v>
      </c>
    </row>
    <row r="96" spans="12:30" x14ac:dyDescent="0.25">
      <c r="M96" s="16">
        <v>43340</v>
      </c>
      <c r="N96">
        <v>-43.66</v>
      </c>
      <c r="O96">
        <v>57</v>
      </c>
      <c r="S96">
        <f t="shared" si="11"/>
        <v>13.340000000000003</v>
      </c>
      <c r="T96" s="5">
        <f t="shared" si="12"/>
        <v>-10</v>
      </c>
      <c r="U96" s="5">
        <f t="shared" si="13"/>
        <v>3.3400000000000034</v>
      </c>
      <c r="Z96">
        <f t="shared" si="19"/>
        <v>13168616</v>
      </c>
      <c r="AA96">
        <f t="shared" si="15"/>
        <v>14835296</v>
      </c>
      <c r="AB96">
        <f t="shared" si="16"/>
        <v>14835296</v>
      </c>
      <c r="AC96">
        <f t="shared" si="17"/>
        <v>14835296</v>
      </c>
      <c r="AD96">
        <f t="shared" si="18"/>
        <v>14835296</v>
      </c>
    </row>
    <row r="97" spans="8:30" x14ac:dyDescent="0.25">
      <c r="M97" s="16">
        <v>43341</v>
      </c>
      <c r="N97">
        <v>-49</v>
      </c>
      <c r="S97">
        <f t="shared" si="11"/>
        <v>-49</v>
      </c>
      <c r="T97" s="5">
        <f t="shared" si="12"/>
        <v>-5</v>
      </c>
      <c r="U97" s="5">
        <f t="shared" si="13"/>
        <v>-54</v>
      </c>
      <c r="Z97">
        <f t="shared" si="19"/>
        <v>13220256</v>
      </c>
      <c r="AA97">
        <f t="shared" si="15"/>
        <v>13220256</v>
      </c>
      <c r="AB97">
        <f t="shared" si="16"/>
        <v>13220256</v>
      </c>
      <c r="AC97">
        <f t="shared" si="17"/>
        <v>13220256</v>
      </c>
      <c r="AD97">
        <f t="shared" si="18"/>
        <v>13220256</v>
      </c>
    </row>
    <row r="98" spans="8:30" x14ac:dyDescent="0.25">
      <c r="J98" s="7">
        <v>60</v>
      </c>
      <c r="K98">
        <v>-40</v>
      </c>
      <c r="L98">
        <v>100</v>
      </c>
      <c r="M98" s="16">
        <v>43342</v>
      </c>
      <c r="N98">
        <v>82.85</v>
      </c>
      <c r="S98">
        <f t="shared" si="11"/>
        <v>82.85</v>
      </c>
      <c r="T98" s="5">
        <f t="shared" si="12"/>
        <v>-5</v>
      </c>
      <c r="U98" s="5">
        <f t="shared" si="13"/>
        <v>77.849999999999994</v>
      </c>
      <c r="Z98">
        <f t="shared" si="19"/>
        <v>15652732</v>
      </c>
      <c r="AA98">
        <f t="shared" si="15"/>
        <v>15652732</v>
      </c>
      <c r="AB98">
        <f t="shared" si="16"/>
        <v>15652732</v>
      </c>
      <c r="AC98">
        <f t="shared" si="17"/>
        <v>15652732</v>
      </c>
      <c r="AD98">
        <f t="shared" si="18"/>
        <v>15652732</v>
      </c>
    </row>
    <row r="99" spans="8:30" x14ac:dyDescent="0.25">
      <c r="I99" s="7">
        <v>-40</v>
      </c>
      <c r="J99" s="7">
        <v>-40</v>
      </c>
      <c r="M99" s="16">
        <v>43343</v>
      </c>
      <c r="N99">
        <v>-48</v>
      </c>
      <c r="O99">
        <v>81</v>
      </c>
      <c r="S99">
        <f t="shared" si="11"/>
        <v>33</v>
      </c>
      <c r="T99" s="5">
        <f t="shared" si="12"/>
        <v>-10</v>
      </c>
      <c r="U99" s="5">
        <f t="shared" si="13"/>
        <v>23</v>
      </c>
      <c r="Z99">
        <f t="shared" si="19"/>
        <v>13984252</v>
      </c>
      <c r="AA99">
        <f t="shared" si="15"/>
        <v>16498492</v>
      </c>
      <c r="AB99">
        <f t="shared" si="16"/>
        <v>16498492</v>
      </c>
      <c r="AC99">
        <f t="shared" si="17"/>
        <v>16498492</v>
      </c>
      <c r="AD99">
        <f t="shared" si="18"/>
        <v>16498492</v>
      </c>
    </row>
    <row r="100" spans="8:30" x14ac:dyDescent="0.25">
      <c r="M100" s="16">
        <v>43344</v>
      </c>
      <c r="S100">
        <f t="shared" si="11"/>
        <v>0</v>
      </c>
      <c r="T100" s="5">
        <f t="shared" si="12"/>
        <v>0</v>
      </c>
      <c r="U100" s="5"/>
      <c r="Z100">
        <f t="shared" si="19"/>
        <v>16498492</v>
      </c>
      <c r="AA100">
        <f t="shared" si="15"/>
        <v>16498492</v>
      </c>
      <c r="AB100">
        <f t="shared" si="16"/>
        <v>16498492</v>
      </c>
      <c r="AC100">
        <f t="shared" si="17"/>
        <v>16498492</v>
      </c>
      <c r="AD100">
        <f t="shared" si="18"/>
        <v>16498492</v>
      </c>
    </row>
    <row r="101" spans="8:30" x14ac:dyDescent="0.25">
      <c r="M101" s="16">
        <v>43345</v>
      </c>
      <c r="S101">
        <f t="shared" si="11"/>
        <v>0</v>
      </c>
      <c r="T101" s="5">
        <f t="shared" si="12"/>
        <v>0</v>
      </c>
      <c r="U101" s="5"/>
      <c r="Z101">
        <f t="shared" si="19"/>
        <v>16498492</v>
      </c>
      <c r="AA101">
        <f t="shared" si="15"/>
        <v>16498492</v>
      </c>
      <c r="AB101">
        <f t="shared" si="16"/>
        <v>16498492</v>
      </c>
      <c r="AC101">
        <f t="shared" si="17"/>
        <v>16498492</v>
      </c>
      <c r="AD101">
        <f t="shared" si="18"/>
        <v>16498492</v>
      </c>
    </row>
    <row r="102" spans="8:30" x14ac:dyDescent="0.25">
      <c r="J102" s="7">
        <v>60</v>
      </c>
      <c r="K102">
        <v>-40</v>
      </c>
      <c r="M102" s="16">
        <v>43346</v>
      </c>
      <c r="N102">
        <v>92</v>
      </c>
      <c r="S102">
        <f t="shared" si="11"/>
        <v>92</v>
      </c>
      <c r="T102" s="5">
        <f t="shared" si="12"/>
        <v>-5</v>
      </c>
      <c r="U102" s="5">
        <f t="shared" si="13"/>
        <v>87</v>
      </c>
      <c r="Z102">
        <f t="shared" si="19"/>
        <v>19869372</v>
      </c>
      <c r="AA102">
        <f t="shared" si="15"/>
        <v>19869372</v>
      </c>
      <c r="AB102">
        <f t="shared" si="16"/>
        <v>19869372</v>
      </c>
      <c r="AC102">
        <f t="shared" si="17"/>
        <v>19869372</v>
      </c>
      <c r="AD102">
        <f t="shared" si="18"/>
        <v>19869372</v>
      </c>
    </row>
    <row r="103" spans="8:30" x14ac:dyDescent="0.25">
      <c r="L103">
        <v>-40</v>
      </c>
      <c r="M103" s="16">
        <v>43347</v>
      </c>
      <c r="O103">
        <v>127</v>
      </c>
      <c r="S103">
        <f t="shared" si="11"/>
        <v>127</v>
      </c>
      <c r="T103" s="5">
        <f t="shared" si="12"/>
        <v>-5</v>
      </c>
      <c r="U103" s="5">
        <f t="shared" si="13"/>
        <v>122</v>
      </c>
      <c r="Z103">
        <f t="shared" si="19"/>
        <v>19869372</v>
      </c>
      <c r="AA103">
        <f t="shared" si="15"/>
        <v>25472612</v>
      </c>
      <c r="AB103">
        <f t="shared" si="16"/>
        <v>25472612</v>
      </c>
      <c r="AC103">
        <f t="shared" si="17"/>
        <v>25472612</v>
      </c>
      <c r="AD103">
        <f t="shared" si="18"/>
        <v>25472612</v>
      </c>
    </row>
    <row r="104" spans="8:30" x14ac:dyDescent="0.25">
      <c r="H104">
        <v>116</v>
      </c>
      <c r="I104" s="7">
        <v>-40</v>
      </c>
      <c r="M104" s="16">
        <v>43348</v>
      </c>
      <c r="N104">
        <v>-70</v>
      </c>
      <c r="O104">
        <v>-57</v>
      </c>
      <c r="P104">
        <v>-45</v>
      </c>
      <c r="S104">
        <f t="shared" si="11"/>
        <v>-172</v>
      </c>
      <c r="T104" s="5">
        <f t="shared" si="12"/>
        <v>-15</v>
      </c>
      <c r="U104" s="5">
        <f t="shared" si="13"/>
        <v>-187</v>
      </c>
      <c r="Z104">
        <f t="shared" si="19"/>
        <v>21510612</v>
      </c>
      <c r="AA104">
        <f t="shared" si="15"/>
        <v>18786012</v>
      </c>
      <c r="AB104">
        <f t="shared" si="16"/>
        <v>16908612</v>
      </c>
      <c r="AC104">
        <f t="shared" si="17"/>
        <v>16908612</v>
      </c>
      <c r="AD104">
        <f t="shared" si="18"/>
        <v>16908612</v>
      </c>
    </row>
    <row r="105" spans="8:30" x14ac:dyDescent="0.25">
      <c r="M105" s="16">
        <v>43349</v>
      </c>
      <c r="S105">
        <f t="shared" si="11"/>
        <v>0</v>
      </c>
      <c r="T105" s="5">
        <f t="shared" si="12"/>
        <v>0</v>
      </c>
      <c r="U105" s="5">
        <f t="shared" si="13"/>
        <v>0</v>
      </c>
      <c r="Z105">
        <f t="shared" si="19"/>
        <v>16908612</v>
      </c>
      <c r="AA105">
        <f t="shared" si="15"/>
        <v>16908612</v>
      </c>
      <c r="AB105">
        <f t="shared" si="16"/>
        <v>16908612</v>
      </c>
      <c r="AC105">
        <f t="shared" si="17"/>
        <v>16908612</v>
      </c>
      <c r="AD105">
        <f t="shared" si="18"/>
        <v>16908612</v>
      </c>
    </row>
    <row r="106" spans="8:30" x14ac:dyDescent="0.25">
      <c r="M106" s="16">
        <v>43350</v>
      </c>
      <c r="S106">
        <f t="shared" si="11"/>
        <v>0</v>
      </c>
      <c r="T106" s="5">
        <f t="shared" si="12"/>
        <v>0</v>
      </c>
      <c r="U106" s="5">
        <f t="shared" si="13"/>
        <v>0</v>
      </c>
      <c r="Z106">
        <f t="shared" si="19"/>
        <v>16908612</v>
      </c>
      <c r="AA106">
        <f t="shared" si="15"/>
        <v>16908612</v>
      </c>
      <c r="AB106">
        <f t="shared" si="16"/>
        <v>16908612</v>
      </c>
      <c r="AC106">
        <f t="shared" si="17"/>
        <v>16908612</v>
      </c>
      <c r="AD106">
        <f t="shared" si="18"/>
        <v>16908612</v>
      </c>
    </row>
    <row r="107" spans="8:30" x14ac:dyDescent="0.25">
      <c r="M107" s="16">
        <v>43351</v>
      </c>
      <c r="S107">
        <f t="shared" si="11"/>
        <v>0</v>
      </c>
      <c r="T107" s="5">
        <f t="shared" si="12"/>
        <v>0</v>
      </c>
      <c r="U107" s="5">
        <f t="shared" si="13"/>
        <v>0</v>
      </c>
      <c r="Z107">
        <f t="shared" si="19"/>
        <v>16908612</v>
      </c>
      <c r="AA107">
        <f t="shared" si="15"/>
        <v>16908612</v>
      </c>
      <c r="AB107">
        <f t="shared" si="16"/>
        <v>16908612</v>
      </c>
      <c r="AC107">
        <f t="shared" si="17"/>
        <v>16908612</v>
      </c>
      <c r="AD107">
        <f t="shared" si="18"/>
        <v>16908612</v>
      </c>
    </row>
    <row r="108" spans="8:30" x14ac:dyDescent="0.25">
      <c r="M108" s="16">
        <v>43352</v>
      </c>
      <c r="S108">
        <f t="shared" si="11"/>
        <v>0</v>
      </c>
      <c r="T108" s="5">
        <f t="shared" si="12"/>
        <v>0</v>
      </c>
      <c r="U108" s="5">
        <f t="shared" si="13"/>
        <v>0</v>
      </c>
      <c r="Z108">
        <f t="shared" si="19"/>
        <v>16908612</v>
      </c>
      <c r="AA108">
        <f t="shared" si="15"/>
        <v>16908612</v>
      </c>
      <c r="AB108">
        <f t="shared" si="16"/>
        <v>16908612</v>
      </c>
      <c r="AC108">
        <f t="shared" si="17"/>
        <v>16908612</v>
      </c>
      <c r="AD108">
        <f t="shared" si="18"/>
        <v>16908612</v>
      </c>
    </row>
    <row r="109" spans="8:30" x14ac:dyDescent="0.25">
      <c r="M109" s="16">
        <v>43626</v>
      </c>
      <c r="S109">
        <f t="shared" si="11"/>
        <v>0</v>
      </c>
      <c r="T109" s="5">
        <f t="shared" si="12"/>
        <v>0</v>
      </c>
      <c r="U109" s="5">
        <f t="shared" si="13"/>
        <v>0</v>
      </c>
      <c r="Z109">
        <f t="shared" si="19"/>
        <v>16908612</v>
      </c>
      <c r="AA109">
        <f t="shared" si="15"/>
        <v>16908612</v>
      </c>
      <c r="AB109">
        <f t="shared" si="16"/>
        <v>16908612</v>
      </c>
      <c r="AC109">
        <f t="shared" si="17"/>
        <v>16908612</v>
      </c>
      <c r="AD109">
        <f t="shared" si="18"/>
        <v>16908612</v>
      </c>
    </row>
    <row r="110" spans="8:30" x14ac:dyDescent="0.25">
      <c r="M110" s="16">
        <v>43627</v>
      </c>
      <c r="S110">
        <f t="shared" si="11"/>
        <v>0</v>
      </c>
      <c r="T110" s="5">
        <f t="shared" si="12"/>
        <v>0</v>
      </c>
      <c r="U110" s="5">
        <f t="shared" si="13"/>
        <v>0</v>
      </c>
      <c r="Z110">
        <f t="shared" si="19"/>
        <v>16908612</v>
      </c>
      <c r="AA110">
        <f t="shared" si="15"/>
        <v>16908612</v>
      </c>
      <c r="AB110">
        <f t="shared" si="16"/>
        <v>16908612</v>
      </c>
      <c r="AC110">
        <f t="shared" si="17"/>
        <v>16908612</v>
      </c>
      <c r="AD110">
        <f t="shared" si="18"/>
        <v>16908612</v>
      </c>
    </row>
    <row r="111" spans="8:30" x14ac:dyDescent="0.25">
      <c r="M111" s="16">
        <v>43628</v>
      </c>
      <c r="S111">
        <f t="shared" si="11"/>
        <v>0</v>
      </c>
      <c r="T111" s="5">
        <f t="shared" si="12"/>
        <v>0</v>
      </c>
      <c r="U111" s="5">
        <f t="shared" si="13"/>
        <v>0</v>
      </c>
      <c r="Z111">
        <f t="shared" si="19"/>
        <v>16908612</v>
      </c>
      <c r="AA111">
        <f t="shared" si="15"/>
        <v>16908612</v>
      </c>
      <c r="AB111">
        <f t="shared" si="16"/>
        <v>16908612</v>
      </c>
      <c r="AC111">
        <f t="shared" si="17"/>
        <v>16908612</v>
      </c>
      <c r="AD111">
        <f t="shared" si="18"/>
        <v>16908612</v>
      </c>
    </row>
    <row r="112" spans="8:30" x14ac:dyDescent="0.25">
      <c r="M112" s="16">
        <v>43629</v>
      </c>
      <c r="S112">
        <f t="shared" si="11"/>
        <v>0</v>
      </c>
      <c r="T112" s="5">
        <f t="shared" si="12"/>
        <v>0</v>
      </c>
      <c r="U112" s="5">
        <f t="shared" si="13"/>
        <v>0</v>
      </c>
      <c r="Z112">
        <f t="shared" si="19"/>
        <v>16908612</v>
      </c>
      <c r="AA112">
        <f t="shared" si="15"/>
        <v>16908612</v>
      </c>
      <c r="AB112">
        <f t="shared" si="16"/>
        <v>16908612</v>
      </c>
      <c r="AC112">
        <f t="shared" si="17"/>
        <v>16908612</v>
      </c>
      <c r="AD112">
        <f t="shared" si="18"/>
        <v>16908612</v>
      </c>
    </row>
    <row r="113" spans="13:30" x14ac:dyDescent="0.25">
      <c r="M113" s="16">
        <v>43630</v>
      </c>
      <c r="S113">
        <f t="shared" si="11"/>
        <v>0</v>
      </c>
      <c r="T113" s="5">
        <f t="shared" si="12"/>
        <v>0</v>
      </c>
      <c r="U113" s="5">
        <f t="shared" si="13"/>
        <v>0</v>
      </c>
      <c r="Z113">
        <f t="shared" si="19"/>
        <v>16908612</v>
      </c>
      <c r="AA113">
        <f t="shared" si="15"/>
        <v>16908612</v>
      </c>
      <c r="AB113">
        <f t="shared" si="16"/>
        <v>16908612</v>
      </c>
      <c r="AC113">
        <f t="shared" si="17"/>
        <v>16908612</v>
      </c>
      <c r="AD113">
        <f t="shared" si="18"/>
        <v>16908612</v>
      </c>
    </row>
    <row r="114" spans="13:30" x14ac:dyDescent="0.25">
      <c r="M114" s="16">
        <v>43631</v>
      </c>
      <c r="S114">
        <f t="shared" si="11"/>
        <v>0</v>
      </c>
      <c r="T114" s="5">
        <f t="shared" si="12"/>
        <v>0</v>
      </c>
      <c r="U114" s="5">
        <f t="shared" si="13"/>
        <v>0</v>
      </c>
      <c r="Z114">
        <f t="shared" si="19"/>
        <v>16908612</v>
      </c>
      <c r="AA114">
        <f t="shared" si="15"/>
        <v>16908612</v>
      </c>
      <c r="AB114">
        <f t="shared" si="16"/>
        <v>16908612</v>
      </c>
      <c r="AC114">
        <f t="shared" si="17"/>
        <v>16908612</v>
      </c>
      <c r="AD114">
        <f t="shared" si="18"/>
        <v>16908612</v>
      </c>
    </row>
    <row r="115" spans="13:30" x14ac:dyDescent="0.25">
      <c r="M115" s="16">
        <v>43632</v>
      </c>
      <c r="S115">
        <f t="shared" si="11"/>
        <v>0</v>
      </c>
      <c r="Z115">
        <f t="shared" si="19"/>
        <v>16908612</v>
      </c>
      <c r="AA115">
        <f t="shared" si="15"/>
        <v>16908612</v>
      </c>
      <c r="AB115">
        <f t="shared" si="16"/>
        <v>16908612</v>
      </c>
      <c r="AC115">
        <f t="shared" si="17"/>
        <v>16908612</v>
      </c>
      <c r="AD115">
        <f t="shared" si="18"/>
        <v>16908612</v>
      </c>
    </row>
    <row r="116" spans="13:30" x14ac:dyDescent="0.25">
      <c r="M116" s="16">
        <v>43633</v>
      </c>
      <c r="S116">
        <f t="shared" si="11"/>
        <v>0</v>
      </c>
    </row>
    <row r="117" spans="13:30" x14ac:dyDescent="0.25">
      <c r="M117" s="16">
        <v>43634</v>
      </c>
    </row>
    <row r="118" spans="13:30" x14ac:dyDescent="0.25">
      <c r="M118" s="16">
        <v>43635</v>
      </c>
    </row>
    <row r="119" spans="13:30" x14ac:dyDescent="0.25">
      <c r="M119" s="16">
        <v>43636</v>
      </c>
    </row>
    <row r="120" spans="13:30" x14ac:dyDescent="0.25">
      <c r="M120" s="16">
        <v>43637</v>
      </c>
    </row>
    <row r="121" spans="13:30" x14ac:dyDescent="0.25">
      <c r="M121" s="16">
        <v>43638</v>
      </c>
    </row>
    <row r="122" spans="13:30" x14ac:dyDescent="0.25">
      <c r="M122" s="16">
        <v>43639</v>
      </c>
    </row>
    <row r="123" spans="13:30" x14ac:dyDescent="0.25">
      <c r="M123" s="16">
        <v>43640</v>
      </c>
    </row>
    <row r="124" spans="13:30" x14ac:dyDescent="0.25">
      <c r="M124" s="16">
        <v>43641</v>
      </c>
    </row>
    <row r="125" spans="13:30" x14ac:dyDescent="0.25">
      <c r="M125" s="16">
        <v>43642</v>
      </c>
    </row>
    <row r="126" spans="13:30" x14ac:dyDescent="0.25">
      <c r="M126" s="16">
        <v>43643</v>
      </c>
    </row>
    <row r="127" spans="13:30" x14ac:dyDescent="0.25">
      <c r="M127" s="16">
        <v>43644</v>
      </c>
    </row>
    <row r="128" spans="13:30" x14ac:dyDescent="0.25">
      <c r="M128" s="16">
        <v>43645</v>
      </c>
    </row>
    <row r="129" spans="13:13" x14ac:dyDescent="0.25">
      <c r="M129" s="16">
        <v>43646</v>
      </c>
    </row>
    <row r="130" spans="13:13" x14ac:dyDescent="0.25">
      <c r="M130" s="16">
        <v>43647</v>
      </c>
    </row>
    <row r="131" spans="13:13" x14ac:dyDescent="0.25">
      <c r="M131" s="16">
        <v>43648</v>
      </c>
    </row>
    <row r="132" spans="13:13" x14ac:dyDescent="0.25">
      <c r="M132" s="16">
        <v>43649</v>
      </c>
    </row>
    <row r="133" spans="13:13" x14ac:dyDescent="0.25">
      <c r="M133" s="16">
        <v>43650</v>
      </c>
    </row>
    <row r="134" spans="13:13" x14ac:dyDescent="0.25">
      <c r="M134" s="16">
        <v>43651</v>
      </c>
    </row>
    <row r="135" spans="13:13" x14ac:dyDescent="0.25">
      <c r="M135" s="16">
        <v>43652</v>
      </c>
    </row>
    <row r="136" spans="13:13" x14ac:dyDescent="0.25">
      <c r="M136" s="16">
        <v>43653</v>
      </c>
    </row>
    <row r="137" spans="13:13" x14ac:dyDescent="0.25">
      <c r="M137" s="16">
        <v>43654</v>
      </c>
    </row>
    <row r="138" spans="13:13" x14ac:dyDescent="0.25">
      <c r="M138" s="16">
        <v>43655</v>
      </c>
    </row>
    <row r="139" spans="13:13" x14ac:dyDescent="0.25">
      <c r="M139" s="16">
        <v>43656</v>
      </c>
    </row>
    <row r="140" spans="13:13" x14ac:dyDescent="0.25">
      <c r="M140" s="16">
        <v>43657</v>
      </c>
    </row>
    <row r="141" spans="13:13" x14ac:dyDescent="0.25">
      <c r="M141" s="16">
        <v>43658</v>
      </c>
    </row>
    <row r="142" spans="13:13" x14ac:dyDescent="0.25">
      <c r="M142" s="16">
        <v>43659</v>
      </c>
    </row>
    <row r="143" spans="13:13" x14ac:dyDescent="0.25">
      <c r="M143" s="16">
        <v>43660</v>
      </c>
    </row>
    <row r="144" spans="13:13" x14ac:dyDescent="0.25">
      <c r="M144" s="16">
        <v>43661</v>
      </c>
    </row>
    <row r="145" spans="13:13" x14ac:dyDescent="0.25">
      <c r="M145" s="16">
        <v>43662</v>
      </c>
    </row>
    <row r="146" spans="13:13" x14ac:dyDescent="0.25">
      <c r="M146" s="16">
        <v>43663</v>
      </c>
    </row>
    <row r="147" spans="13:13" x14ac:dyDescent="0.25">
      <c r="M147" s="16">
        <v>43664</v>
      </c>
    </row>
    <row r="148" spans="13:13" x14ac:dyDescent="0.25">
      <c r="M148" s="16">
        <v>43665</v>
      </c>
    </row>
    <row r="149" spans="13:13" x14ac:dyDescent="0.25">
      <c r="M149" s="16">
        <v>43666</v>
      </c>
    </row>
    <row r="150" spans="13:13" x14ac:dyDescent="0.25">
      <c r="M150" s="16">
        <v>43667</v>
      </c>
    </row>
    <row r="151" spans="13:13" x14ac:dyDescent="0.25">
      <c r="M151" s="16">
        <v>43668</v>
      </c>
    </row>
    <row r="152" spans="13:13" x14ac:dyDescent="0.25">
      <c r="M152" s="16">
        <v>43669</v>
      </c>
    </row>
    <row r="153" spans="13:13" x14ac:dyDescent="0.25">
      <c r="M153" s="16">
        <v>43670</v>
      </c>
    </row>
    <row r="154" spans="13:13" x14ac:dyDescent="0.25">
      <c r="M154" s="16">
        <v>43671</v>
      </c>
    </row>
    <row r="155" spans="13:13" x14ac:dyDescent="0.25">
      <c r="M155" s="16">
        <v>43672</v>
      </c>
    </row>
    <row r="156" spans="13:13" x14ac:dyDescent="0.25">
      <c r="M156" s="16">
        <v>43673</v>
      </c>
    </row>
    <row r="157" spans="13:13" x14ac:dyDescent="0.25">
      <c r="M157" s="16">
        <v>43674</v>
      </c>
    </row>
    <row r="158" spans="13:13" x14ac:dyDescent="0.25">
      <c r="M158" s="16">
        <v>43675</v>
      </c>
    </row>
    <row r="159" spans="13:13" x14ac:dyDescent="0.25">
      <c r="M159" s="16">
        <v>43676</v>
      </c>
    </row>
    <row r="160" spans="13:13" x14ac:dyDescent="0.25">
      <c r="M160" s="16">
        <v>43677</v>
      </c>
    </row>
    <row r="161" spans="13:13" x14ac:dyDescent="0.25">
      <c r="M161" s="16">
        <v>43678</v>
      </c>
    </row>
    <row r="162" spans="13:13" x14ac:dyDescent="0.25">
      <c r="M162" s="16">
        <v>43679</v>
      </c>
    </row>
    <row r="163" spans="13:13" x14ac:dyDescent="0.25">
      <c r="M163" s="16">
        <v>43680</v>
      </c>
    </row>
    <row r="164" spans="13:13" x14ac:dyDescent="0.25">
      <c r="M164" s="16">
        <v>43681</v>
      </c>
    </row>
    <row r="165" spans="13:13" x14ac:dyDescent="0.25">
      <c r="M165" s="16">
        <v>43682</v>
      </c>
    </row>
    <row r="166" spans="13:13" x14ac:dyDescent="0.25">
      <c r="M166" s="16">
        <v>43683</v>
      </c>
    </row>
    <row r="167" spans="13:13" x14ac:dyDescent="0.25">
      <c r="M167" s="16">
        <v>43684</v>
      </c>
    </row>
  </sheetData>
  <conditionalFormatting sqref="N1:R1048576">
    <cfRule type="colorScale" priority="3">
      <colorScale>
        <cfvo type="min"/>
        <cfvo type="percentile" val="50"/>
        <cfvo type="max"/>
        <color rgb="FFF8696B"/>
        <color rgb="FFFFEB84"/>
        <color rgb="FF63BE7B"/>
      </colorScale>
    </cfRule>
  </conditionalFormatting>
  <conditionalFormatting sqref="P86">
    <cfRule type="colorScale" priority="2">
      <colorScale>
        <cfvo type="min"/>
        <cfvo type="max"/>
        <color rgb="FFFF0000"/>
        <color rgb="FF92D050"/>
      </colorScale>
    </cfRule>
  </conditionalFormatting>
  <conditionalFormatting sqref="U1:U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headerFooter>
    <oddFooter>&amp;C&amp;1#&amp;"Calibri"&amp;9&amp;K000000Information Classification: GENERAL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Normal="100" workbookViewId="0">
      <selection activeCell="A10" sqref="A10"/>
    </sheetView>
  </sheetViews>
  <sheetFormatPr defaultRowHeight="15" x14ac:dyDescent="0.25"/>
  <cols>
    <col min="1" max="1" width="13.85546875" bestFit="1" customWidth="1"/>
    <col min="6" max="6" width="10.28515625" bestFit="1" customWidth="1"/>
  </cols>
  <sheetData>
    <row r="1" spans="1:3" x14ac:dyDescent="0.25">
      <c r="A1" t="s">
        <v>1637</v>
      </c>
      <c r="B1" t="s">
        <v>1638</v>
      </c>
      <c r="C1" t="s">
        <v>1639</v>
      </c>
    </row>
    <row r="2" spans="1:3" x14ac:dyDescent="0.25">
      <c r="A2" t="s">
        <v>1640</v>
      </c>
    </row>
    <row r="3" spans="1:3" x14ac:dyDescent="0.25">
      <c r="A3" t="s">
        <v>1641</v>
      </c>
    </row>
    <row r="4" spans="1:3" x14ac:dyDescent="0.25">
      <c r="A4" t="s">
        <v>1642</v>
      </c>
    </row>
    <row r="5" spans="1:3" x14ac:dyDescent="0.25">
      <c r="A5" t="s">
        <v>1643</v>
      </c>
    </row>
    <row r="6" spans="1:3" x14ac:dyDescent="0.25">
      <c r="A6" t="s">
        <v>1644</v>
      </c>
    </row>
    <row r="7" spans="1:3" x14ac:dyDescent="0.25">
      <c r="A7" t="s">
        <v>1645</v>
      </c>
    </row>
    <row r="8" spans="1:3" x14ac:dyDescent="0.25">
      <c r="A8" t="s">
        <v>1646</v>
      </c>
    </row>
    <row r="9" spans="1:3" x14ac:dyDescent="0.25">
      <c r="A9" t="s">
        <v>1647</v>
      </c>
    </row>
  </sheetData>
  <pageMargins left="0.7" right="0.7" top="0.75" bottom="0.75" header="0.3" footer="0.3"/>
  <pageSetup orientation="portrait" r:id="rId1"/>
  <headerFooter>
    <oddFooter>&amp;C&amp;1#&amp;"Calibri"&amp;9&amp;K000000Information Classification: GENERAL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A39" sqref="A39"/>
    </sheetView>
  </sheetViews>
  <sheetFormatPr defaultRowHeight="15" x14ac:dyDescent="0.25"/>
  <cols>
    <col min="1" max="1" width="100" style="7" customWidth="1"/>
    <col min="2" max="2" width="82" customWidth="1"/>
    <col min="3" max="3" width="11.85546875" bestFit="1" customWidth="1"/>
    <col min="4" max="4" width="14.7109375" customWidth="1"/>
    <col min="6" max="6" width="11.42578125" customWidth="1"/>
  </cols>
  <sheetData>
    <row r="1" spans="1:2" x14ac:dyDescent="0.25">
      <c r="A1" s="7" t="s">
        <v>0</v>
      </c>
      <c r="B1" t="s">
        <v>20</v>
      </c>
    </row>
    <row r="2" spans="1:2" x14ac:dyDescent="0.25">
      <c r="A2" s="7" t="s">
        <v>1</v>
      </c>
      <c r="B2" t="s">
        <v>21</v>
      </c>
    </row>
    <row r="3" spans="1:2" x14ac:dyDescent="0.25">
      <c r="A3" s="7" t="s">
        <v>2</v>
      </c>
      <c r="B3" t="s">
        <v>75</v>
      </c>
    </row>
    <row r="4" spans="1:2" x14ac:dyDescent="0.25">
      <c r="A4" s="7" t="s">
        <v>3</v>
      </c>
      <c r="B4" t="s">
        <v>76</v>
      </c>
    </row>
    <row r="5" spans="1:2" x14ac:dyDescent="0.25">
      <c r="A5" s="7" t="s">
        <v>4</v>
      </c>
      <c r="B5" t="s">
        <v>22</v>
      </c>
    </row>
    <row r="6" spans="1:2" x14ac:dyDescent="0.25">
      <c r="A6" s="7" t="s">
        <v>5</v>
      </c>
      <c r="B6" t="s">
        <v>23</v>
      </c>
    </row>
    <row r="7" spans="1:2" x14ac:dyDescent="0.25">
      <c r="A7" s="7" t="s">
        <v>6</v>
      </c>
      <c r="B7" t="s">
        <v>26</v>
      </c>
    </row>
    <row r="8" spans="1:2" x14ac:dyDescent="0.25">
      <c r="A8" s="7" t="s">
        <v>7</v>
      </c>
      <c r="B8" t="s">
        <v>27</v>
      </c>
    </row>
    <row r="9" spans="1:2" x14ac:dyDescent="0.25">
      <c r="A9" s="7" t="s">
        <v>8</v>
      </c>
      <c r="B9" t="s">
        <v>29</v>
      </c>
    </row>
    <row r="10" spans="1:2" x14ac:dyDescent="0.25">
      <c r="A10" s="7" t="s">
        <v>9</v>
      </c>
      <c r="B10" t="s">
        <v>77</v>
      </c>
    </row>
    <row r="11" spans="1:2" x14ac:dyDescent="0.25">
      <c r="A11" s="7" t="s">
        <v>10</v>
      </c>
    </row>
    <row r="12" spans="1:2" x14ac:dyDescent="0.25">
      <c r="A12" s="7" t="s">
        <v>11</v>
      </c>
    </row>
    <row r="13" spans="1:2" x14ac:dyDescent="0.25">
      <c r="A13" s="7" t="s">
        <v>12</v>
      </c>
      <c r="B13" t="s">
        <v>79</v>
      </c>
    </row>
    <row r="14" spans="1:2" x14ac:dyDescent="0.25">
      <c r="A14" s="7" t="s">
        <v>13</v>
      </c>
      <c r="B14" t="s">
        <v>80</v>
      </c>
    </row>
    <row r="15" spans="1:2" x14ac:dyDescent="0.25">
      <c r="A15" s="7" t="s">
        <v>14</v>
      </c>
    </row>
    <row r="16" spans="1:2" x14ac:dyDescent="0.25">
      <c r="A16" s="7" t="s">
        <v>15</v>
      </c>
      <c r="B16" t="s">
        <v>24</v>
      </c>
    </row>
    <row r="17" spans="1:2" x14ac:dyDescent="0.25">
      <c r="A17" s="7" t="s">
        <v>16</v>
      </c>
      <c r="B17" t="s">
        <v>25</v>
      </c>
    </row>
    <row r="18" spans="1:2" x14ac:dyDescent="0.25">
      <c r="A18" s="7" t="s">
        <v>17</v>
      </c>
    </row>
    <row r="19" spans="1:2" ht="30" x14ac:dyDescent="0.25">
      <c r="A19" s="7" t="s">
        <v>18</v>
      </c>
    </row>
    <row r="20" spans="1:2" x14ac:dyDescent="0.25">
      <c r="A20" s="7" t="s">
        <v>19</v>
      </c>
    </row>
    <row r="21" spans="1:2" x14ac:dyDescent="0.25">
      <c r="A21" s="7" t="s">
        <v>28</v>
      </c>
    </row>
    <row r="22" spans="1:2" ht="45" x14ac:dyDescent="0.25">
      <c r="A22" s="7" t="s">
        <v>30</v>
      </c>
    </row>
    <row r="23" spans="1:2" x14ac:dyDescent="0.25">
      <c r="A23" s="7" t="s">
        <v>34</v>
      </c>
    </row>
    <row r="24" spans="1:2" x14ac:dyDescent="0.25">
      <c r="A24" s="7" t="s">
        <v>42</v>
      </c>
    </row>
    <row r="26" spans="1:2" ht="30" x14ac:dyDescent="0.25">
      <c r="A26" s="7" t="s">
        <v>81</v>
      </c>
    </row>
    <row r="33" spans="1:1" x14ac:dyDescent="0.25">
      <c r="A33" s="7" t="s">
        <v>124</v>
      </c>
    </row>
    <row r="34" spans="1:1" x14ac:dyDescent="0.25">
      <c r="A34" s="7" t="s">
        <v>125</v>
      </c>
    </row>
    <row r="35" spans="1:1" x14ac:dyDescent="0.25">
      <c r="A35" s="7" t="s">
        <v>126</v>
      </c>
    </row>
    <row r="38" spans="1:1" x14ac:dyDescent="0.25">
      <c r="A38" s="7" t="s">
        <v>127</v>
      </c>
    </row>
  </sheetData>
  <pageMargins left="0.7" right="0.7" top="0.75" bottom="0.75" header="0.3" footer="0.3"/>
  <pageSetup orientation="portrait" r:id="rId1"/>
  <headerFooter>
    <oddFooter>&amp;C&amp;1#&amp;"Calibri"&amp;9&amp;K000000Information Classification: GENERAL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3:Q307"/>
  <sheetViews>
    <sheetView topLeftCell="D1" zoomScaleNormal="100" workbookViewId="0">
      <selection activeCell="F285" sqref="F285"/>
    </sheetView>
  </sheetViews>
  <sheetFormatPr defaultRowHeight="15" x14ac:dyDescent="0.25"/>
  <cols>
    <col min="7" max="7" width="30.42578125" style="16" bestFit="1" customWidth="1"/>
    <col min="8" max="8" width="11" customWidth="1"/>
    <col min="10" max="10" width="8.5703125" customWidth="1"/>
    <col min="11" max="11" width="9.7109375" customWidth="1"/>
    <col min="12" max="12" width="7.7109375" customWidth="1"/>
    <col min="15" max="17" width="8.42578125" customWidth="1"/>
  </cols>
  <sheetData>
    <row r="3" spans="7:17" x14ac:dyDescent="0.25">
      <c r="O3" t="s">
        <v>74</v>
      </c>
      <c r="P3" t="s">
        <v>72</v>
      </c>
    </row>
    <row r="4" spans="7:17" x14ac:dyDescent="0.25">
      <c r="G4" s="17">
        <v>43466</v>
      </c>
      <c r="H4">
        <v>0</v>
      </c>
      <c r="I4">
        <v>0</v>
      </c>
      <c r="J4">
        <v>140</v>
      </c>
      <c r="O4" s="5">
        <f>SUM(H4:N4)</f>
        <v>140</v>
      </c>
      <c r="P4" s="5">
        <f>COUNT(H4:N4) *-5</f>
        <v>-15</v>
      </c>
      <c r="Q4" s="5"/>
    </row>
    <row r="5" spans="7:17" x14ac:dyDescent="0.25">
      <c r="G5" s="17">
        <v>43467</v>
      </c>
      <c r="H5">
        <v>-100</v>
      </c>
      <c r="I5">
        <v>200</v>
      </c>
      <c r="O5" s="5">
        <f t="shared" ref="O5:O29" si="0">SUM(H5:N5)</f>
        <v>100</v>
      </c>
      <c r="P5" s="5">
        <f t="shared" ref="P5:P68" si="1">COUNT(H5:N5) *-5</f>
        <v>-10</v>
      </c>
      <c r="Q5" s="5"/>
    </row>
    <row r="6" spans="7:17" x14ac:dyDescent="0.25">
      <c r="G6" s="17">
        <v>43468</v>
      </c>
      <c r="H6">
        <v>100</v>
      </c>
      <c r="O6" s="5">
        <f t="shared" si="0"/>
        <v>100</v>
      </c>
      <c r="P6" s="5">
        <f t="shared" si="1"/>
        <v>-5</v>
      </c>
      <c r="Q6" s="5"/>
    </row>
    <row r="7" spans="7:17" x14ac:dyDescent="0.25">
      <c r="G7" s="17">
        <v>43469</v>
      </c>
      <c r="H7">
        <v>0</v>
      </c>
      <c r="I7">
        <v>200</v>
      </c>
      <c r="O7" s="5">
        <f t="shared" si="0"/>
        <v>200</v>
      </c>
      <c r="P7" s="5">
        <f t="shared" si="1"/>
        <v>-10</v>
      </c>
      <c r="Q7" s="5"/>
    </row>
    <row r="8" spans="7:17" x14ac:dyDescent="0.25">
      <c r="G8" s="17">
        <v>43470</v>
      </c>
      <c r="H8">
        <v>-60</v>
      </c>
      <c r="I8">
        <v>60</v>
      </c>
      <c r="O8" s="5">
        <f t="shared" si="0"/>
        <v>0</v>
      </c>
      <c r="P8" s="5">
        <f t="shared" si="1"/>
        <v>-10</v>
      </c>
      <c r="Q8" s="5"/>
    </row>
    <row r="9" spans="7:17" x14ac:dyDescent="0.25">
      <c r="G9" s="17">
        <v>43471</v>
      </c>
      <c r="O9" s="5">
        <f>SUM(H9:N9)</f>
        <v>0</v>
      </c>
      <c r="P9" s="5"/>
      <c r="Q9" s="5"/>
    </row>
    <row r="10" spans="7:17" x14ac:dyDescent="0.25">
      <c r="G10" s="17">
        <v>43472</v>
      </c>
      <c r="H10">
        <v>200</v>
      </c>
      <c r="O10" s="5">
        <f t="shared" si="0"/>
        <v>200</v>
      </c>
      <c r="P10" s="5"/>
      <c r="Q10" s="5"/>
    </row>
    <row r="11" spans="7:17" x14ac:dyDescent="0.25">
      <c r="G11" s="17">
        <v>43473</v>
      </c>
      <c r="H11">
        <v>-100</v>
      </c>
      <c r="I11">
        <v>100</v>
      </c>
      <c r="O11" s="5">
        <f>SUM(H11:N11)</f>
        <v>0</v>
      </c>
      <c r="P11" s="5">
        <f t="shared" si="1"/>
        <v>-10</v>
      </c>
      <c r="Q11" s="5"/>
    </row>
    <row r="12" spans="7:17" x14ac:dyDescent="0.25">
      <c r="G12" s="17">
        <v>43474</v>
      </c>
      <c r="H12">
        <v>100</v>
      </c>
      <c r="O12" s="5">
        <f t="shared" si="0"/>
        <v>100</v>
      </c>
      <c r="P12" s="5">
        <f t="shared" si="1"/>
        <v>-5</v>
      </c>
      <c r="Q12" s="5"/>
    </row>
    <row r="13" spans="7:17" x14ac:dyDescent="0.25">
      <c r="G13" s="17">
        <v>43475</v>
      </c>
      <c r="H13">
        <v>150</v>
      </c>
      <c r="O13" s="5">
        <f t="shared" si="0"/>
        <v>150</v>
      </c>
      <c r="P13" s="5">
        <f t="shared" si="1"/>
        <v>-5</v>
      </c>
      <c r="Q13" s="5"/>
    </row>
    <row r="14" spans="7:17" x14ac:dyDescent="0.25">
      <c r="G14" s="17">
        <v>43476</v>
      </c>
      <c r="H14">
        <v>0</v>
      </c>
      <c r="O14" s="5">
        <f t="shared" si="0"/>
        <v>0</v>
      </c>
      <c r="P14" s="5">
        <f t="shared" si="1"/>
        <v>-5</v>
      </c>
      <c r="Q14" s="5"/>
    </row>
    <row r="15" spans="7:17" x14ac:dyDescent="0.25">
      <c r="G15" s="17">
        <v>43477</v>
      </c>
      <c r="O15" s="5">
        <f t="shared" si="0"/>
        <v>0</v>
      </c>
      <c r="P15" s="5">
        <f t="shared" si="1"/>
        <v>0</v>
      </c>
      <c r="Q15" s="5"/>
    </row>
    <row r="16" spans="7:17" x14ac:dyDescent="0.25">
      <c r="G16" s="17">
        <v>43478</v>
      </c>
      <c r="O16" s="5">
        <f>SUM(H16:N16)</f>
        <v>0</v>
      </c>
      <c r="P16" s="5"/>
      <c r="Q16" s="5"/>
    </row>
    <row r="17" spans="7:17" x14ac:dyDescent="0.25">
      <c r="G17" s="17">
        <v>43479</v>
      </c>
      <c r="H17">
        <v>0</v>
      </c>
      <c r="O17" s="5">
        <f t="shared" si="0"/>
        <v>0</v>
      </c>
      <c r="P17" s="5"/>
      <c r="Q17" s="5"/>
    </row>
    <row r="18" spans="7:17" x14ac:dyDescent="0.25">
      <c r="G18" s="17">
        <v>43480</v>
      </c>
      <c r="H18">
        <v>-50</v>
      </c>
      <c r="O18" s="5">
        <f>SUM(H18:N18)</f>
        <v>-50</v>
      </c>
      <c r="P18" s="5">
        <f t="shared" si="1"/>
        <v>-5</v>
      </c>
      <c r="Q18" s="5"/>
    </row>
    <row r="19" spans="7:17" x14ac:dyDescent="0.25">
      <c r="G19" s="17">
        <v>43481</v>
      </c>
      <c r="H19">
        <v>150</v>
      </c>
      <c r="O19" s="5">
        <f t="shared" si="0"/>
        <v>150</v>
      </c>
      <c r="P19" s="5">
        <f t="shared" si="1"/>
        <v>-5</v>
      </c>
      <c r="Q19" s="5"/>
    </row>
    <row r="20" spans="7:17" x14ac:dyDescent="0.25">
      <c r="G20" s="17">
        <v>43482</v>
      </c>
      <c r="H20">
        <v>-100</v>
      </c>
      <c r="O20" s="5">
        <f t="shared" si="0"/>
        <v>-100</v>
      </c>
      <c r="P20" s="5">
        <f t="shared" si="1"/>
        <v>-5</v>
      </c>
      <c r="Q20" s="5"/>
    </row>
    <row r="21" spans="7:17" x14ac:dyDescent="0.25">
      <c r="G21" s="17">
        <v>43483</v>
      </c>
      <c r="O21" s="5">
        <f t="shared" si="0"/>
        <v>0</v>
      </c>
      <c r="P21" s="5">
        <f t="shared" si="1"/>
        <v>0</v>
      </c>
      <c r="Q21" s="5"/>
    </row>
    <row r="22" spans="7:17" x14ac:dyDescent="0.25">
      <c r="G22" s="17">
        <v>43484</v>
      </c>
      <c r="O22" s="5">
        <f t="shared" si="0"/>
        <v>0</v>
      </c>
      <c r="P22" s="5">
        <f t="shared" si="1"/>
        <v>0</v>
      </c>
      <c r="Q22" s="5"/>
    </row>
    <row r="23" spans="7:17" x14ac:dyDescent="0.25">
      <c r="G23" s="17">
        <v>43485</v>
      </c>
      <c r="O23" s="5">
        <f>SUM(H23:N23)</f>
        <v>0</v>
      </c>
      <c r="P23" s="5"/>
      <c r="Q23" s="5"/>
    </row>
    <row r="24" spans="7:17" x14ac:dyDescent="0.25">
      <c r="G24" s="17">
        <v>43486</v>
      </c>
      <c r="H24">
        <v>100</v>
      </c>
      <c r="O24" s="5">
        <f t="shared" si="0"/>
        <v>100</v>
      </c>
      <c r="P24" s="5"/>
      <c r="Q24" s="5"/>
    </row>
    <row r="25" spans="7:17" x14ac:dyDescent="0.25">
      <c r="G25" s="17">
        <v>43487</v>
      </c>
      <c r="O25" s="5">
        <f>SUM(H25:N25)</f>
        <v>0</v>
      </c>
      <c r="P25" s="5">
        <f t="shared" si="1"/>
        <v>0</v>
      </c>
      <c r="Q25" s="5"/>
    </row>
    <row r="26" spans="7:17" x14ac:dyDescent="0.25">
      <c r="G26" s="17">
        <v>43488</v>
      </c>
      <c r="O26" s="5">
        <f t="shared" si="0"/>
        <v>0</v>
      </c>
      <c r="P26" s="5">
        <f t="shared" si="1"/>
        <v>0</v>
      </c>
      <c r="Q26" s="5"/>
    </row>
    <row r="27" spans="7:17" x14ac:dyDescent="0.25">
      <c r="G27" s="17">
        <v>43489</v>
      </c>
      <c r="O27" s="5">
        <f t="shared" si="0"/>
        <v>0</v>
      </c>
      <c r="P27" s="5">
        <f t="shared" si="1"/>
        <v>0</v>
      </c>
      <c r="Q27" s="5"/>
    </row>
    <row r="28" spans="7:17" x14ac:dyDescent="0.25">
      <c r="G28" s="17">
        <v>43490</v>
      </c>
      <c r="O28" s="5">
        <f t="shared" si="0"/>
        <v>0</v>
      </c>
      <c r="P28" s="5">
        <f t="shared" si="1"/>
        <v>0</v>
      </c>
      <c r="Q28" s="5"/>
    </row>
    <row r="29" spans="7:17" x14ac:dyDescent="0.25">
      <c r="G29" s="17">
        <v>43491</v>
      </c>
      <c r="O29" s="5">
        <f t="shared" si="0"/>
        <v>0</v>
      </c>
      <c r="P29" s="5">
        <f t="shared" si="1"/>
        <v>0</v>
      </c>
      <c r="Q29" s="5"/>
    </row>
    <row r="30" spans="7:17" x14ac:dyDescent="0.25">
      <c r="G30" s="17">
        <v>43492</v>
      </c>
      <c r="P30" s="5"/>
      <c r="Q30" s="5"/>
    </row>
    <row r="31" spans="7:17" x14ac:dyDescent="0.25">
      <c r="G31" s="17">
        <v>43493</v>
      </c>
      <c r="P31" s="5"/>
      <c r="Q31" s="5"/>
    </row>
    <row r="32" spans="7:17" x14ac:dyDescent="0.25">
      <c r="G32" s="17">
        <v>43494</v>
      </c>
      <c r="O32">
        <f t="shared" ref="O32:O68" si="2">SUM(H32:N32)</f>
        <v>0</v>
      </c>
      <c r="P32" s="5">
        <f t="shared" si="1"/>
        <v>0</v>
      </c>
      <c r="Q32" s="5"/>
    </row>
    <row r="33" spans="7:17" x14ac:dyDescent="0.25">
      <c r="G33" s="17">
        <v>43495</v>
      </c>
      <c r="O33">
        <f t="shared" si="2"/>
        <v>0</v>
      </c>
      <c r="P33" s="5">
        <f t="shared" si="1"/>
        <v>0</v>
      </c>
      <c r="Q33" s="5"/>
    </row>
    <row r="34" spans="7:17" x14ac:dyDescent="0.25">
      <c r="G34" s="17">
        <v>43496</v>
      </c>
      <c r="O34" s="5">
        <f t="shared" si="2"/>
        <v>0</v>
      </c>
      <c r="P34" s="5">
        <f t="shared" si="1"/>
        <v>0</v>
      </c>
      <c r="Q34" s="5"/>
    </row>
    <row r="35" spans="7:17" x14ac:dyDescent="0.25">
      <c r="G35" s="17">
        <v>43497</v>
      </c>
      <c r="O35">
        <f t="shared" si="2"/>
        <v>0</v>
      </c>
      <c r="P35" s="5">
        <f t="shared" si="1"/>
        <v>0</v>
      </c>
      <c r="Q35" s="5"/>
    </row>
    <row r="36" spans="7:17" x14ac:dyDescent="0.25">
      <c r="G36" s="17">
        <v>43498</v>
      </c>
      <c r="O36">
        <f t="shared" si="2"/>
        <v>0</v>
      </c>
      <c r="P36" s="5">
        <f t="shared" si="1"/>
        <v>0</v>
      </c>
      <c r="Q36" s="5"/>
    </row>
    <row r="37" spans="7:17" x14ac:dyDescent="0.25">
      <c r="G37" s="17">
        <v>43499</v>
      </c>
      <c r="P37" s="5"/>
      <c r="Q37" s="5"/>
    </row>
    <row r="38" spans="7:17" x14ac:dyDescent="0.25">
      <c r="G38" s="17">
        <v>43500</v>
      </c>
      <c r="P38" s="5"/>
      <c r="Q38" s="5"/>
    </row>
    <row r="39" spans="7:17" x14ac:dyDescent="0.25">
      <c r="G39" s="17">
        <v>43501</v>
      </c>
      <c r="O39">
        <f t="shared" si="2"/>
        <v>0</v>
      </c>
      <c r="P39" s="5">
        <f t="shared" si="1"/>
        <v>0</v>
      </c>
      <c r="Q39" s="5"/>
    </row>
    <row r="40" spans="7:17" x14ac:dyDescent="0.25">
      <c r="G40" s="17">
        <v>43502</v>
      </c>
      <c r="O40">
        <f t="shared" si="2"/>
        <v>0</v>
      </c>
      <c r="P40" s="5">
        <f t="shared" si="1"/>
        <v>0</v>
      </c>
      <c r="Q40" s="5"/>
    </row>
    <row r="41" spans="7:17" x14ac:dyDescent="0.25">
      <c r="G41" s="17">
        <v>43503</v>
      </c>
      <c r="O41" s="5">
        <f t="shared" si="2"/>
        <v>0</v>
      </c>
      <c r="P41" s="5">
        <f t="shared" si="1"/>
        <v>0</v>
      </c>
      <c r="Q41" s="5"/>
    </row>
    <row r="42" spans="7:17" x14ac:dyDescent="0.25">
      <c r="G42" s="17">
        <v>43504</v>
      </c>
      <c r="O42">
        <f t="shared" si="2"/>
        <v>0</v>
      </c>
      <c r="P42" s="5">
        <f t="shared" si="1"/>
        <v>0</v>
      </c>
      <c r="Q42" s="5"/>
    </row>
    <row r="43" spans="7:17" x14ac:dyDescent="0.25">
      <c r="G43" s="17">
        <v>43505</v>
      </c>
      <c r="O43">
        <f t="shared" si="2"/>
        <v>0</v>
      </c>
      <c r="P43" s="5">
        <f t="shared" si="1"/>
        <v>0</v>
      </c>
      <c r="Q43" s="5"/>
    </row>
    <row r="44" spans="7:17" x14ac:dyDescent="0.25">
      <c r="G44" s="17">
        <v>43506</v>
      </c>
      <c r="P44" s="5"/>
      <c r="Q44" s="5"/>
    </row>
    <row r="45" spans="7:17" x14ac:dyDescent="0.25">
      <c r="G45" s="17">
        <v>43507</v>
      </c>
      <c r="P45" s="5"/>
      <c r="Q45" s="5"/>
    </row>
    <row r="46" spans="7:17" x14ac:dyDescent="0.25">
      <c r="G46" s="17">
        <v>43508</v>
      </c>
      <c r="O46">
        <f t="shared" si="2"/>
        <v>0</v>
      </c>
      <c r="P46" s="5">
        <f t="shared" si="1"/>
        <v>0</v>
      </c>
      <c r="Q46" s="5"/>
    </row>
    <row r="47" spans="7:17" x14ac:dyDescent="0.25">
      <c r="G47" s="17">
        <v>43509</v>
      </c>
      <c r="O47">
        <f t="shared" si="2"/>
        <v>0</v>
      </c>
      <c r="P47" s="5">
        <f t="shared" si="1"/>
        <v>0</v>
      </c>
      <c r="Q47" s="5"/>
    </row>
    <row r="48" spans="7:17" x14ac:dyDescent="0.25">
      <c r="G48" s="17">
        <v>43510</v>
      </c>
      <c r="O48">
        <f t="shared" si="2"/>
        <v>0</v>
      </c>
      <c r="P48" s="5">
        <f t="shared" si="1"/>
        <v>0</v>
      </c>
      <c r="Q48" s="5"/>
    </row>
    <row r="49" spans="7:17" x14ac:dyDescent="0.25">
      <c r="G49" s="17">
        <v>43511</v>
      </c>
      <c r="O49">
        <f t="shared" si="2"/>
        <v>0</v>
      </c>
      <c r="P49" s="5">
        <f t="shared" si="1"/>
        <v>0</v>
      </c>
      <c r="Q49" s="5"/>
    </row>
    <row r="50" spans="7:17" x14ac:dyDescent="0.25">
      <c r="G50" s="17">
        <v>43512</v>
      </c>
      <c r="O50">
        <f t="shared" si="2"/>
        <v>0</v>
      </c>
      <c r="P50" s="5">
        <f t="shared" si="1"/>
        <v>0</v>
      </c>
      <c r="Q50" s="5"/>
    </row>
    <row r="51" spans="7:17" x14ac:dyDescent="0.25">
      <c r="G51" s="17">
        <v>43513</v>
      </c>
      <c r="P51" s="5"/>
      <c r="Q51" s="5"/>
    </row>
    <row r="52" spans="7:17" x14ac:dyDescent="0.25">
      <c r="G52" s="17">
        <v>43514</v>
      </c>
      <c r="P52" s="5"/>
      <c r="Q52" s="5"/>
    </row>
    <row r="53" spans="7:17" x14ac:dyDescent="0.25">
      <c r="G53" s="17">
        <v>43515</v>
      </c>
      <c r="O53">
        <f t="shared" si="2"/>
        <v>0</v>
      </c>
      <c r="P53" s="5">
        <f t="shared" si="1"/>
        <v>0</v>
      </c>
      <c r="Q53" s="5"/>
    </row>
    <row r="54" spans="7:17" x14ac:dyDescent="0.25">
      <c r="G54" s="17">
        <v>43516</v>
      </c>
      <c r="O54">
        <f t="shared" si="2"/>
        <v>0</v>
      </c>
      <c r="P54" s="5">
        <f t="shared" si="1"/>
        <v>0</v>
      </c>
      <c r="Q54" s="5"/>
    </row>
    <row r="55" spans="7:17" x14ac:dyDescent="0.25">
      <c r="G55" s="17">
        <v>43517</v>
      </c>
      <c r="O55">
        <f t="shared" si="2"/>
        <v>0</v>
      </c>
      <c r="P55" s="5">
        <f t="shared" si="1"/>
        <v>0</v>
      </c>
      <c r="Q55" s="5"/>
    </row>
    <row r="56" spans="7:17" x14ac:dyDescent="0.25">
      <c r="G56" s="17">
        <v>43518</v>
      </c>
      <c r="O56">
        <f t="shared" si="2"/>
        <v>0</v>
      </c>
      <c r="P56" s="5">
        <f t="shared" si="1"/>
        <v>0</v>
      </c>
      <c r="Q56" s="5"/>
    </row>
    <row r="57" spans="7:17" x14ac:dyDescent="0.25">
      <c r="G57" s="17">
        <v>43519</v>
      </c>
      <c r="O57">
        <f t="shared" si="2"/>
        <v>0</v>
      </c>
      <c r="P57" s="5">
        <f t="shared" si="1"/>
        <v>0</v>
      </c>
      <c r="Q57" s="5"/>
    </row>
    <row r="58" spans="7:17" x14ac:dyDescent="0.25">
      <c r="G58" s="17">
        <v>43520</v>
      </c>
      <c r="P58" s="5"/>
      <c r="Q58" s="5"/>
    </row>
    <row r="59" spans="7:17" x14ac:dyDescent="0.25">
      <c r="G59" s="17">
        <v>43521</v>
      </c>
      <c r="P59" s="5"/>
      <c r="Q59" s="5"/>
    </row>
    <row r="60" spans="7:17" x14ac:dyDescent="0.25">
      <c r="G60" s="17">
        <v>43522</v>
      </c>
      <c r="O60">
        <f t="shared" si="2"/>
        <v>0</v>
      </c>
      <c r="P60" s="5">
        <f t="shared" si="1"/>
        <v>0</v>
      </c>
      <c r="Q60" s="5"/>
    </row>
    <row r="61" spans="7:17" x14ac:dyDescent="0.25">
      <c r="G61" s="17">
        <v>43523</v>
      </c>
      <c r="O61" s="5">
        <f t="shared" si="2"/>
        <v>0</v>
      </c>
      <c r="P61" s="5">
        <f t="shared" si="1"/>
        <v>0</v>
      </c>
      <c r="Q61" s="5"/>
    </row>
    <row r="62" spans="7:17" x14ac:dyDescent="0.25">
      <c r="G62" s="17">
        <v>43524</v>
      </c>
      <c r="O62">
        <f t="shared" si="2"/>
        <v>0</v>
      </c>
      <c r="P62" s="5">
        <f t="shared" si="1"/>
        <v>0</v>
      </c>
      <c r="Q62" s="5"/>
    </row>
    <row r="63" spans="7:17" x14ac:dyDescent="0.25">
      <c r="G63" s="17">
        <v>43525</v>
      </c>
      <c r="O63">
        <f t="shared" si="2"/>
        <v>0</v>
      </c>
      <c r="P63" s="5">
        <f t="shared" si="1"/>
        <v>0</v>
      </c>
      <c r="Q63" s="5"/>
    </row>
    <row r="64" spans="7:17" x14ac:dyDescent="0.25">
      <c r="G64" s="17">
        <v>43526</v>
      </c>
      <c r="O64">
        <f t="shared" si="2"/>
        <v>0</v>
      </c>
      <c r="P64" s="5">
        <f t="shared" si="1"/>
        <v>0</v>
      </c>
      <c r="Q64" s="5"/>
    </row>
    <row r="65" spans="7:17" x14ac:dyDescent="0.25">
      <c r="G65" s="17">
        <v>43527</v>
      </c>
      <c r="P65" s="5"/>
      <c r="Q65" s="5"/>
    </row>
    <row r="66" spans="7:17" x14ac:dyDescent="0.25">
      <c r="G66" s="17">
        <v>43528</v>
      </c>
      <c r="P66" s="5"/>
      <c r="Q66" s="5"/>
    </row>
    <row r="67" spans="7:17" x14ac:dyDescent="0.25">
      <c r="G67" s="17">
        <v>43529</v>
      </c>
      <c r="O67">
        <f t="shared" si="2"/>
        <v>0</v>
      </c>
      <c r="P67" s="5">
        <f t="shared" si="1"/>
        <v>0</v>
      </c>
      <c r="Q67" s="5"/>
    </row>
    <row r="68" spans="7:17" x14ac:dyDescent="0.25">
      <c r="G68" s="17">
        <v>43530</v>
      </c>
      <c r="O68">
        <f t="shared" si="2"/>
        <v>0</v>
      </c>
      <c r="P68" s="5">
        <f t="shared" si="1"/>
        <v>0</v>
      </c>
      <c r="Q68" s="5"/>
    </row>
    <row r="69" spans="7:17" x14ac:dyDescent="0.25">
      <c r="G69" s="17">
        <v>43531</v>
      </c>
      <c r="O69">
        <f t="shared" ref="O69:O116" si="3">SUM(H69:N69)</f>
        <v>0</v>
      </c>
      <c r="P69" s="5">
        <f t="shared" ref="P69:P114" si="4">COUNT(H69:N69) *-5</f>
        <v>0</v>
      </c>
      <c r="Q69" s="5"/>
    </row>
    <row r="70" spans="7:17" x14ac:dyDescent="0.25">
      <c r="G70" s="17">
        <v>43532</v>
      </c>
      <c r="O70">
        <f t="shared" si="3"/>
        <v>0</v>
      </c>
      <c r="P70" s="5">
        <f t="shared" si="4"/>
        <v>0</v>
      </c>
      <c r="Q70" s="5"/>
    </row>
    <row r="71" spans="7:17" x14ac:dyDescent="0.25">
      <c r="G71" s="17">
        <v>43533</v>
      </c>
      <c r="O71">
        <f t="shared" si="3"/>
        <v>0</v>
      </c>
      <c r="P71" s="5">
        <f t="shared" si="4"/>
        <v>0</v>
      </c>
      <c r="Q71" s="5"/>
    </row>
    <row r="72" spans="7:17" x14ac:dyDescent="0.25">
      <c r="G72" s="17">
        <v>43534</v>
      </c>
      <c r="P72" s="5"/>
      <c r="Q72" s="5"/>
    </row>
    <row r="73" spans="7:17" x14ac:dyDescent="0.25">
      <c r="G73" s="17">
        <v>43535</v>
      </c>
      <c r="P73" s="5"/>
      <c r="Q73" s="5"/>
    </row>
    <row r="74" spans="7:17" x14ac:dyDescent="0.25">
      <c r="G74" s="17">
        <v>43536</v>
      </c>
      <c r="O74">
        <f t="shared" si="3"/>
        <v>0</v>
      </c>
      <c r="P74" s="5">
        <f t="shared" si="4"/>
        <v>0</v>
      </c>
      <c r="Q74" s="5"/>
    </row>
    <row r="75" spans="7:17" x14ac:dyDescent="0.25">
      <c r="G75" s="17">
        <v>43537</v>
      </c>
      <c r="O75">
        <f t="shared" si="3"/>
        <v>0</v>
      </c>
      <c r="P75" s="5">
        <f t="shared" si="4"/>
        <v>0</v>
      </c>
      <c r="Q75" s="5"/>
    </row>
    <row r="76" spans="7:17" x14ac:dyDescent="0.25">
      <c r="G76" s="17">
        <v>43538</v>
      </c>
      <c r="O76">
        <f t="shared" si="3"/>
        <v>0</v>
      </c>
      <c r="P76" s="5">
        <f t="shared" si="4"/>
        <v>0</v>
      </c>
      <c r="Q76" s="5"/>
    </row>
    <row r="77" spans="7:17" x14ac:dyDescent="0.25">
      <c r="G77" s="17">
        <v>43539</v>
      </c>
      <c r="O77">
        <f t="shared" si="3"/>
        <v>0</v>
      </c>
      <c r="P77" s="5">
        <f t="shared" si="4"/>
        <v>0</v>
      </c>
      <c r="Q77" s="5"/>
    </row>
    <row r="78" spans="7:17" x14ac:dyDescent="0.25">
      <c r="G78" s="17">
        <v>43540</v>
      </c>
      <c r="O78">
        <f t="shared" si="3"/>
        <v>0</v>
      </c>
      <c r="P78" s="5">
        <f t="shared" si="4"/>
        <v>0</v>
      </c>
      <c r="Q78" s="5"/>
    </row>
    <row r="79" spans="7:17" x14ac:dyDescent="0.25">
      <c r="G79" s="17">
        <v>43541</v>
      </c>
      <c r="P79" s="5"/>
      <c r="Q79" s="5"/>
    </row>
    <row r="80" spans="7:17" x14ac:dyDescent="0.25">
      <c r="G80" s="17">
        <v>43542</v>
      </c>
      <c r="P80" s="5"/>
      <c r="Q80" s="5"/>
    </row>
    <row r="81" spans="7:17" x14ac:dyDescent="0.25">
      <c r="G81" s="17">
        <v>43543</v>
      </c>
      <c r="O81">
        <f t="shared" si="3"/>
        <v>0</v>
      </c>
      <c r="P81" s="5">
        <f t="shared" si="4"/>
        <v>0</v>
      </c>
      <c r="Q81" s="5"/>
    </row>
    <row r="82" spans="7:17" x14ac:dyDescent="0.25">
      <c r="G82" s="17">
        <v>43544</v>
      </c>
      <c r="O82">
        <f t="shared" si="3"/>
        <v>0</v>
      </c>
      <c r="P82" s="5">
        <f t="shared" si="4"/>
        <v>0</v>
      </c>
      <c r="Q82" s="5"/>
    </row>
    <row r="83" spans="7:17" x14ac:dyDescent="0.25">
      <c r="G83" s="17">
        <v>43545</v>
      </c>
      <c r="O83">
        <f t="shared" si="3"/>
        <v>0</v>
      </c>
      <c r="P83" s="5">
        <f t="shared" si="4"/>
        <v>0</v>
      </c>
      <c r="Q83" s="5"/>
    </row>
    <row r="84" spans="7:17" x14ac:dyDescent="0.25">
      <c r="G84" s="17">
        <v>43546</v>
      </c>
      <c r="O84">
        <f t="shared" si="3"/>
        <v>0</v>
      </c>
      <c r="P84" s="5">
        <f t="shared" si="4"/>
        <v>0</v>
      </c>
      <c r="Q84" s="5"/>
    </row>
    <row r="85" spans="7:17" x14ac:dyDescent="0.25">
      <c r="G85" s="17">
        <v>43547</v>
      </c>
      <c r="O85">
        <f t="shared" si="3"/>
        <v>0</v>
      </c>
      <c r="P85" s="5">
        <f t="shared" si="4"/>
        <v>0</v>
      </c>
      <c r="Q85" s="5"/>
    </row>
    <row r="86" spans="7:17" x14ac:dyDescent="0.25">
      <c r="G86" s="17">
        <v>43548</v>
      </c>
      <c r="O86">
        <f t="shared" si="3"/>
        <v>0</v>
      </c>
      <c r="P86" s="5"/>
      <c r="Q86" s="5"/>
    </row>
    <row r="87" spans="7:17" x14ac:dyDescent="0.25">
      <c r="G87" s="17">
        <v>43549</v>
      </c>
      <c r="O87">
        <f t="shared" si="3"/>
        <v>0</v>
      </c>
      <c r="P87" s="5"/>
      <c r="Q87" s="5"/>
    </row>
    <row r="88" spans="7:17" x14ac:dyDescent="0.25">
      <c r="G88" s="17">
        <v>43550</v>
      </c>
      <c r="O88">
        <f t="shared" si="3"/>
        <v>0</v>
      </c>
      <c r="P88" s="5">
        <f t="shared" si="4"/>
        <v>0</v>
      </c>
      <c r="Q88" s="5"/>
    </row>
    <row r="89" spans="7:17" x14ac:dyDescent="0.25">
      <c r="G89" s="17">
        <v>43551</v>
      </c>
      <c r="O89">
        <f t="shared" si="3"/>
        <v>0</v>
      </c>
      <c r="P89" s="5">
        <f t="shared" si="4"/>
        <v>0</v>
      </c>
      <c r="Q89" s="5"/>
    </row>
    <row r="90" spans="7:17" x14ac:dyDescent="0.25">
      <c r="G90" s="17">
        <v>43552</v>
      </c>
      <c r="O90">
        <f t="shared" si="3"/>
        <v>0</v>
      </c>
      <c r="P90" s="5"/>
      <c r="Q90" s="5"/>
    </row>
    <row r="91" spans="7:17" x14ac:dyDescent="0.25">
      <c r="G91" s="17">
        <v>43553</v>
      </c>
      <c r="O91">
        <f t="shared" si="3"/>
        <v>0</v>
      </c>
      <c r="P91" s="5">
        <f t="shared" si="4"/>
        <v>0</v>
      </c>
      <c r="Q91" s="5"/>
    </row>
    <row r="92" spans="7:17" x14ac:dyDescent="0.25">
      <c r="G92" s="17">
        <v>43554</v>
      </c>
      <c r="O92">
        <f t="shared" si="3"/>
        <v>0</v>
      </c>
      <c r="P92" s="5">
        <f t="shared" si="4"/>
        <v>0</v>
      </c>
      <c r="Q92" s="5"/>
    </row>
    <row r="93" spans="7:17" x14ac:dyDescent="0.25">
      <c r="G93" s="17">
        <v>43555</v>
      </c>
      <c r="O93">
        <f t="shared" si="3"/>
        <v>0</v>
      </c>
      <c r="P93" s="5"/>
      <c r="Q93" s="5"/>
    </row>
    <row r="94" spans="7:17" x14ac:dyDescent="0.25">
      <c r="G94" s="17">
        <v>43556</v>
      </c>
      <c r="O94">
        <f t="shared" si="3"/>
        <v>0</v>
      </c>
      <c r="P94" s="5"/>
      <c r="Q94" s="5"/>
    </row>
    <row r="95" spans="7:17" x14ac:dyDescent="0.25">
      <c r="G95" s="17">
        <v>43557</v>
      </c>
      <c r="O95">
        <f t="shared" si="3"/>
        <v>0</v>
      </c>
      <c r="P95" s="5">
        <f t="shared" si="4"/>
        <v>0</v>
      </c>
      <c r="Q95" s="5"/>
    </row>
    <row r="96" spans="7:17" x14ac:dyDescent="0.25">
      <c r="G96" s="17">
        <v>43558</v>
      </c>
      <c r="O96">
        <f t="shared" si="3"/>
        <v>0</v>
      </c>
      <c r="P96" s="5">
        <f t="shared" si="4"/>
        <v>0</v>
      </c>
      <c r="Q96" s="5"/>
    </row>
    <row r="97" spans="6:17" x14ac:dyDescent="0.25">
      <c r="G97" s="17">
        <v>43559</v>
      </c>
      <c r="O97">
        <f t="shared" si="3"/>
        <v>0</v>
      </c>
      <c r="P97" s="5">
        <f t="shared" si="4"/>
        <v>0</v>
      </c>
      <c r="Q97" s="5"/>
    </row>
    <row r="98" spans="6:17" x14ac:dyDescent="0.25">
      <c r="G98" s="17">
        <v>43560</v>
      </c>
      <c r="O98">
        <f t="shared" si="3"/>
        <v>0</v>
      </c>
      <c r="P98" s="5">
        <f t="shared" si="4"/>
        <v>0</v>
      </c>
      <c r="Q98" s="5"/>
    </row>
    <row r="99" spans="6:17" x14ac:dyDescent="0.25">
      <c r="G99" s="17">
        <v>43561</v>
      </c>
      <c r="O99">
        <f t="shared" si="3"/>
        <v>0</v>
      </c>
      <c r="P99" s="5">
        <f t="shared" si="4"/>
        <v>0</v>
      </c>
      <c r="Q99" s="5"/>
    </row>
    <row r="100" spans="6:17" x14ac:dyDescent="0.25">
      <c r="G100" s="17">
        <v>43562</v>
      </c>
      <c r="O100">
        <f t="shared" si="3"/>
        <v>0</v>
      </c>
      <c r="P100" s="5">
        <f t="shared" si="4"/>
        <v>0</v>
      </c>
      <c r="Q100" s="5"/>
    </row>
    <row r="101" spans="6:17" x14ac:dyDescent="0.25">
      <c r="G101" s="17">
        <v>43563</v>
      </c>
      <c r="O101">
        <f t="shared" si="3"/>
        <v>0</v>
      </c>
      <c r="P101" s="5">
        <f t="shared" si="4"/>
        <v>0</v>
      </c>
      <c r="Q101" s="5"/>
    </row>
    <row r="102" spans="6:17" x14ac:dyDescent="0.25">
      <c r="G102" s="17">
        <v>43564</v>
      </c>
      <c r="O102">
        <f t="shared" si="3"/>
        <v>0</v>
      </c>
      <c r="P102" s="5">
        <f t="shared" si="4"/>
        <v>0</v>
      </c>
      <c r="Q102" s="5"/>
    </row>
    <row r="103" spans="6:17" x14ac:dyDescent="0.25">
      <c r="G103" s="17">
        <v>43565</v>
      </c>
      <c r="O103">
        <f t="shared" si="3"/>
        <v>0</v>
      </c>
      <c r="P103" s="5">
        <f t="shared" si="4"/>
        <v>0</v>
      </c>
      <c r="Q103" s="5"/>
    </row>
    <row r="104" spans="6:17" x14ac:dyDescent="0.25">
      <c r="G104" s="17">
        <v>43566</v>
      </c>
      <c r="O104">
        <f t="shared" si="3"/>
        <v>0</v>
      </c>
      <c r="P104" s="5">
        <f t="shared" si="4"/>
        <v>0</v>
      </c>
      <c r="Q104" s="5"/>
    </row>
    <row r="105" spans="6:17" x14ac:dyDescent="0.25">
      <c r="G105" s="17">
        <v>43567</v>
      </c>
      <c r="O105">
        <f t="shared" si="3"/>
        <v>0</v>
      </c>
      <c r="P105" s="5">
        <f t="shared" si="4"/>
        <v>0</v>
      </c>
      <c r="Q105" s="5"/>
    </row>
    <row r="106" spans="6:17" x14ac:dyDescent="0.25">
      <c r="G106" s="17">
        <v>43568</v>
      </c>
      <c r="O106">
        <f t="shared" si="3"/>
        <v>0</v>
      </c>
      <c r="P106" s="5">
        <f t="shared" si="4"/>
        <v>0</v>
      </c>
      <c r="Q106" s="5"/>
    </row>
    <row r="107" spans="6:17" x14ac:dyDescent="0.25">
      <c r="G107" s="17">
        <v>43569</v>
      </c>
      <c r="O107">
        <f t="shared" si="3"/>
        <v>0</v>
      </c>
      <c r="P107" s="5">
        <f t="shared" si="4"/>
        <v>0</v>
      </c>
      <c r="Q107" s="5"/>
    </row>
    <row r="108" spans="6:17" x14ac:dyDescent="0.25">
      <c r="G108" s="17">
        <v>43570</v>
      </c>
      <c r="O108">
        <f t="shared" si="3"/>
        <v>0</v>
      </c>
      <c r="P108" s="5">
        <f t="shared" si="4"/>
        <v>0</v>
      </c>
      <c r="Q108" s="5"/>
    </row>
    <row r="109" spans="6:17" x14ac:dyDescent="0.25">
      <c r="F109">
        <v>40</v>
      </c>
      <c r="G109" s="17">
        <v>43571</v>
      </c>
      <c r="H109">
        <v>100.1</v>
      </c>
      <c r="O109">
        <f t="shared" si="3"/>
        <v>100.1</v>
      </c>
      <c r="P109" s="5">
        <f t="shared" si="4"/>
        <v>-5</v>
      </c>
      <c r="Q109" s="5"/>
    </row>
    <row r="110" spans="6:17" x14ac:dyDescent="0.25">
      <c r="G110" s="17">
        <v>43572</v>
      </c>
      <c r="O110">
        <f t="shared" si="3"/>
        <v>0</v>
      </c>
      <c r="P110" s="5">
        <f t="shared" si="4"/>
        <v>0</v>
      </c>
      <c r="Q110" s="5"/>
    </row>
    <row r="111" spans="6:17" x14ac:dyDescent="0.25">
      <c r="F111">
        <v>40</v>
      </c>
      <c r="G111" s="17">
        <v>43573</v>
      </c>
      <c r="H111">
        <v>100.1</v>
      </c>
      <c r="O111">
        <f t="shared" si="3"/>
        <v>100.1</v>
      </c>
      <c r="P111" s="5">
        <f t="shared" si="4"/>
        <v>-5</v>
      </c>
      <c r="Q111" s="5"/>
    </row>
    <row r="112" spans="6:17" x14ac:dyDescent="0.25">
      <c r="F112">
        <v>40</v>
      </c>
      <c r="G112" s="17">
        <v>43574</v>
      </c>
      <c r="H112">
        <v>100.1</v>
      </c>
      <c r="O112">
        <f t="shared" si="3"/>
        <v>100.1</v>
      </c>
      <c r="P112" s="5">
        <f t="shared" si="4"/>
        <v>-5</v>
      </c>
      <c r="Q112" s="5"/>
    </row>
    <row r="113" spans="6:17" x14ac:dyDescent="0.25">
      <c r="G113" s="17">
        <v>43575</v>
      </c>
      <c r="O113">
        <f t="shared" si="3"/>
        <v>0</v>
      </c>
      <c r="P113" s="5">
        <f t="shared" si="4"/>
        <v>0</v>
      </c>
      <c r="Q113" s="5"/>
    </row>
    <row r="114" spans="6:17" x14ac:dyDescent="0.25">
      <c r="G114" s="17">
        <v>43576</v>
      </c>
      <c r="O114">
        <f t="shared" si="3"/>
        <v>0</v>
      </c>
      <c r="P114" s="5">
        <f t="shared" si="4"/>
        <v>0</v>
      </c>
      <c r="Q114" s="5"/>
    </row>
    <row r="115" spans="6:17" x14ac:dyDescent="0.25">
      <c r="F115">
        <v>40</v>
      </c>
      <c r="G115" s="17">
        <v>43577</v>
      </c>
      <c r="H115">
        <v>100.1</v>
      </c>
      <c r="O115">
        <f t="shared" si="3"/>
        <v>100.1</v>
      </c>
    </row>
    <row r="116" spans="6:17" x14ac:dyDescent="0.25">
      <c r="F116">
        <v>40</v>
      </c>
      <c r="G116" s="17">
        <v>43578</v>
      </c>
      <c r="H116">
        <v>-100</v>
      </c>
      <c r="I116">
        <v>100</v>
      </c>
      <c r="O116">
        <f t="shared" si="3"/>
        <v>0</v>
      </c>
    </row>
    <row r="117" spans="6:17" x14ac:dyDescent="0.25">
      <c r="F117">
        <v>40</v>
      </c>
      <c r="G117" s="17">
        <v>43579</v>
      </c>
      <c r="H117">
        <v>-80</v>
      </c>
      <c r="I117">
        <v>100</v>
      </c>
    </row>
    <row r="118" spans="6:17" x14ac:dyDescent="0.25">
      <c r="F118">
        <v>40</v>
      </c>
      <c r="G118" s="17">
        <v>43580</v>
      </c>
      <c r="H118">
        <v>-100</v>
      </c>
      <c r="I118">
        <v>100</v>
      </c>
    </row>
    <row r="119" spans="6:17" x14ac:dyDescent="0.25">
      <c r="F119">
        <v>40</v>
      </c>
      <c r="G119" s="17">
        <v>43581</v>
      </c>
      <c r="H119">
        <v>-100</v>
      </c>
      <c r="I119">
        <v>-100</v>
      </c>
    </row>
    <row r="120" spans="6:17" x14ac:dyDescent="0.25">
      <c r="G120" s="17">
        <v>43582</v>
      </c>
    </row>
    <row r="121" spans="6:17" x14ac:dyDescent="0.25">
      <c r="G121" s="17">
        <v>43583</v>
      </c>
    </row>
    <row r="122" spans="6:17" x14ac:dyDescent="0.25">
      <c r="G122" s="17">
        <v>43584</v>
      </c>
    </row>
    <row r="123" spans="6:17" x14ac:dyDescent="0.25">
      <c r="F123">
        <v>40</v>
      </c>
      <c r="G123" s="17">
        <v>43585</v>
      </c>
      <c r="H123">
        <v>100.1</v>
      </c>
    </row>
    <row r="124" spans="6:17" x14ac:dyDescent="0.25">
      <c r="G124" s="17">
        <v>43586</v>
      </c>
    </row>
    <row r="125" spans="6:17" x14ac:dyDescent="0.25">
      <c r="F125">
        <v>40</v>
      </c>
      <c r="G125" s="17">
        <v>43587</v>
      </c>
      <c r="H125">
        <v>100.1</v>
      </c>
    </row>
    <row r="126" spans="6:17" x14ac:dyDescent="0.25">
      <c r="F126">
        <v>40</v>
      </c>
      <c r="G126" s="17">
        <v>43588</v>
      </c>
      <c r="H126">
        <v>100.1</v>
      </c>
    </row>
    <row r="127" spans="6:17" x14ac:dyDescent="0.25">
      <c r="G127" s="17">
        <v>43589</v>
      </c>
    </row>
    <row r="128" spans="6:17" x14ac:dyDescent="0.25">
      <c r="G128" s="17">
        <v>43590</v>
      </c>
    </row>
    <row r="129" spans="6:10" x14ac:dyDescent="0.25">
      <c r="F129">
        <v>40</v>
      </c>
      <c r="G129" s="17">
        <v>43591</v>
      </c>
      <c r="H129">
        <v>0</v>
      </c>
    </row>
    <row r="130" spans="6:10" x14ac:dyDescent="0.25">
      <c r="F130">
        <v>40</v>
      </c>
      <c r="G130" s="17">
        <v>43592</v>
      </c>
      <c r="H130">
        <v>-70</v>
      </c>
      <c r="I130">
        <v>-100</v>
      </c>
      <c r="J130">
        <v>100</v>
      </c>
    </row>
    <row r="131" spans="6:10" x14ac:dyDescent="0.25">
      <c r="F131">
        <v>40</v>
      </c>
      <c r="G131" s="17">
        <v>43593</v>
      </c>
      <c r="H131">
        <v>-100</v>
      </c>
      <c r="I131">
        <v>-100</v>
      </c>
    </row>
    <row r="132" spans="6:10" x14ac:dyDescent="0.25">
      <c r="F132">
        <v>40</v>
      </c>
      <c r="G132" s="17">
        <v>43594</v>
      </c>
      <c r="H132">
        <v>50</v>
      </c>
      <c r="I132">
        <v>-50</v>
      </c>
    </row>
    <row r="133" spans="6:10" x14ac:dyDescent="0.25">
      <c r="F133">
        <v>40</v>
      </c>
      <c r="G133" s="17">
        <v>43595</v>
      </c>
      <c r="H133">
        <v>-100</v>
      </c>
      <c r="I133">
        <v>-100</v>
      </c>
    </row>
    <row r="134" spans="6:10" x14ac:dyDescent="0.25">
      <c r="G134" s="17">
        <v>43596</v>
      </c>
    </row>
    <row r="135" spans="6:10" x14ac:dyDescent="0.25">
      <c r="G135" s="17">
        <v>43597</v>
      </c>
    </row>
    <row r="136" spans="6:10" x14ac:dyDescent="0.25">
      <c r="F136">
        <v>-100</v>
      </c>
      <c r="G136" s="17">
        <v>43598</v>
      </c>
      <c r="H136">
        <v>-100</v>
      </c>
    </row>
    <row r="137" spans="6:10" x14ac:dyDescent="0.25">
      <c r="F137">
        <v>40</v>
      </c>
      <c r="G137" s="17">
        <v>43599</v>
      </c>
      <c r="H137">
        <v>100.1</v>
      </c>
    </row>
    <row r="138" spans="6:10" x14ac:dyDescent="0.25">
      <c r="F138">
        <v>40</v>
      </c>
      <c r="G138" s="17">
        <v>43600</v>
      </c>
      <c r="H138">
        <v>100.1</v>
      </c>
    </row>
    <row r="139" spans="6:10" x14ac:dyDescent="0.25">
      <c r="F139">
        <v>-100</v>
      </c>
      <c r="G139" s="17">
        <v>43601</v>
      </c>
      <c r="H139">
        <v>-100</v>
      </c>
      <c r="I139">
        <v>-100</v>
      </c>
    </row>
    <row r="140" spans="6:10" x14ac:dyDescent="0.25">
      <c r="F140">
        <v>40</v>
      </c>
      <c r="G140" s="17">
        <v>43602</v>
      </c>
      <c r="H140">
        <v>100.1</v>
      </c>
    </row>
    <row r="141" spans="6:10" x14ac:dyDescent="0.25">
      <c r="G141" s="17">
        <v>43603</v>
      </c>
    </row>
    <row r="142" spans="6:10" x14ac:dyDescent="0.25">
      <c r="G142" s="17">
        <v>43604</v>
      </c>
    </row>
    <row r="143" spans="6:10" x14ac:dyDescent="0.25">
      <c r="F143">
        <v>40</v>
      </c>
      <c r="G143" s="17">
        <v>43605</v>
      </c>
      <c r="H143">
        <v>100.1</v>
      </c>
    </row>
    <row r="144" spans="6:10" x14ac:dyDescent="0.25">
      <c r="F144">
        <v>40</v>
      </c>
      <c r="G144" s="17">
        <v>43606</v>
      </c>
      <c r="H144">
        <v>100.1</v>
      </c>
    </row>
    <row r="145" spans="6:9" x14ac:dyDescent="0.25">
      <c r="F145">
        <v>40</v>
      </c>
      <c r="G145" s="17">
        <v>43607</v>
      </c>
      <c r="H145">
        <v>100.1</v>
      </c>
    </row>
    <row r="146" spans="6:9" x14ac:dyDescent="0.25">
      <c r="F146">
        <v>40</v>
      </c>
      <c r="G146" s="17">
        <v>43608</v>
      </c>
      <c r="H146">
        <v>100</v>
      </c>
    </row>
    <row r="147" spans="6:9" x14ac:dyDescent="0.25">
      <c r="F147">
        <v>40</v>
      </c>
      <c r="G147" s="17">
        <v>43609</v>
      </c>
      <c r="H147">
        <v>0</v>
      </c>
    </row>
    <row r="148" spans="6:9" x14ac:dyDescent="0.25">
      <c r="G148" s="17">
        <v>43610</v>
      </c>
    </row>
    <row r="149" spans="6:9" x14ac:dyDescent="0.25">
      <c r="G149" s="17">
        <v>43611</v>
      </c>
    </row>
    <row r="150" spans="6:9" x14ac:dyDescent="0.25">
      <c r="F150">
        <v>40</v>
      </c>
      <c r="G150" s="17">
        <v>43612</v>
      </c>
      <c r="H150">
        <v>100.1</v>
      </c>
    </row>
    <row r="151" spans="6:9" x14ac:dyDescent="0.25">
      <c r="F151">
        <v>40</v>
      </c>
      <c r="G151" s="17">
        <v>43613</v>
      </c>
      <c r="H151">
        <v>100.1</v>
      </c>
    </row>
    <row r="152" spans="6:9" x14ac:dyDescent="0.25">
      <c r="F152">
        <v>40</v>
      </c>
      <c r="G152" s="17">
        <v>43614</v>
      </c>
      <c r="H152">
        <v>100.1</v>
      </c>
    </row>
    <row r="153" spans="6:9" x14ac:dyDescent="0.25">
      <c r="F153">
        <v>40</v>
      </c>
      <c r="G153" s="17">
        <v>43615</v>
      </c>
      <c r="H153">
        <v>100.1</v>
      </c>
    </row>
    <row r="154" spans="6:9" x14ac:dyDescent="0.25">
      <c r="F154">
        <v>40</v>
      </c>
      <c r="G154" s="17">
        <v>43616</v>
      </c>
      <c r="H154">
        <v>100.1</v>
      </c>
      <c r="I154">
        <v>0</v>
      </c>
    </row>
    <row r="155" spans="6:9" x14ac:dyDescent="0.25">
      <c r="G155" s="17">
        <v>43617</v>
      </c>
    </row>
    <row r="156" spans="6:9" x14ac:dyDescent="0.25">
      <c r="G156" s="17">
        <v>43618</v>
      </c>
    </row>
    <row r="157" spans="6:9" x14ac:dyDescent="0.25">
      <c r="F157">
        <v>40</v>
      </c>
      <c r="G157" s="17">
        <v>43619</v>
      </c>
      <c r="H157">
        <v>-100</v>
      </c>
      <c r="I157">
        <v>100</v>
      </c>
    </row>
    <row r="158" spans="6:9" x14ac:dyDescent="0.25">
      <c r="F158">
        <v>40</v>
      </c>
      <c r="G158" s="17">
        <v>43620</v>
      </c>
      <c r="H158">
        <v>-100</v>
      </c>
      <c r="I158">
        <v>-100</v>
      </c>
    </row>
    <row r="159" spans="6:9" x14ac:dyDescent="0.25">
      <c r="G159" s="17">
        <v>43621</v>
      </c>
    </row>
    <row r="160" spans="6:9" x14ac:dyDescent="0.25">
      <c r="F160">
        <v>40</v>
      </c>
      <c r="G160" s="17">
        <v>43622</v>
      </c>
      <c r="H160">
        <v>100.1</v>
      </c>
    </row>
    <row r="161" spans="6:9" x14ac:dyDescent="0.25">
      <c r="F161">
        <v>40</v>
      </c>
      <c r="G161" s="17">
        <v>43623</v>
      </c>
      <c r="H161">
        <v>100</v>
      </c>
    </row>
    <row r="162" spans="6:9" x14ac:dyDescent="0.25">
      <c r="G162" s="17">
        <v>43624</v>
      </c>
    </row>
    <row r="163" spans="6:9" x14ac:dyDescent="0.25">
      <c r="G163" s="17">
        <v>43625</v>
      </c>
    </row>
    <row r="164" spans="6:9" x14ac:dyDescent="0.25">
      <c r="F164">
        <v>40</v>
      </c>
      <c r="G164" s="17">
        <v>43626</v>
      </c>
      <c r="H164">
        <v>100.1</v>
      </c>
    </row>
    <row r="165" spans="6:9" x14ac:dyDescent="0.25">
      <c r="F165">
        <v>-100</v>
      </c>
      <c r="G165" s="17">
        <v>43627</v>
      </c>
      <c r="H165">
        <v>-100</v>
      </c>
      <c r="I165">
        <v>100</v>
      </c>
    </row>
    <row r="166" spans="6:9" x14ac:dyDescent="0.25">
      <c r="F166">
        <v>40</v>
      </c>
      <c r="G166" s="17">
        <v>43628</v>
      </c>
      <c r="H166">
        <v>100.1</v>
      </c>
    </row>
    <row r="167" spans="6:9" x14ac:dyDescent="0.25">
      <c r="F167">
        <v>40</v>
      </c>
      <c r="G167" s="17">
        <v>43629</v>
      </c>
      <c r="H167">
        <v>100.1</v>
      </c>
    </row>
    <row r="168" spans="6:9" x14ac:dyDescent="0.25">
      <c r="F168">
        <v>40</v>
      </c>
      <c r="G168" s="17">
        <v>43630</v>
      </c>
      <c r="H168">
        <v>100.1</v>
      </c>
    </row>
    <row r="169" spans="6:9" x14ac:dyDescent="0.25">
      <c r="G169" s="17">
        <v>43631</v>
      </c>
    </row>
    <row r="170" spans="6:9" x14ac:dyDescent="0.25">
      <c r="G170" s="17">
        <v>43632</v>
      </c>
    </row>
    <row r="171" spans="6:9" x14ac:dyDescent="0.25">
      <c r="F171">
        <v>40</v>
      </c>
      <c r="G171" s="17">
        <v>43633</v>
      </c>
      <c r="H171">
        <v>-100</v>
      </c>
      <c r="I171">
        <v>100</v>
      </c>
    </row>
    <row r="172" spans="6:9" x14ac:dyDescent="0.25">
      <c r="F172">
        <v>40</v>
      </c>
      <c r="G172" s="17">
        <v>43634</v>
      </c>
      <c r="H172">
        <v>-100</v>
      </c>
      <c r="I172">
        <v>100</v>
      </c>
    </row>
    <row r="173" spans="6:9" x14ac:dyDescent="0.25">
      <c r="F173">
        <v>-100</v>
      </c>
      <c r="G173" s="17">
        <v>43635</v>
      </c>
      <c r="H173">
        <v>-100</v>
      </c>
      <c r="I173">
        <v>100</v>
      </c>
    </row>
    <row r="174" spans="6:9" x14ac:dyDescent="0.25">
      <c r="F174">
        <v>40</v>
      </c>
      <c r="G174" s="17">
        <v>43636</v>
      </c>
      <c r="H174">
        <v>100</v>
      </c>
    </row>
    <row r="175" spans="6:9" x14ac:dyDescent="0.25">
      <c r="F175">
        <v>40</v>
      </c>
      <c r="G175" s="17">
        <v>43637</v>
      </c>
      <c r="H175">
        <v>-100</v>
      </c>
    </row>
    <row r="176" spans="6:9" x14ac:dyDescent="0.25">
      <c r="G176" s="17">
        <v>43638</v>
      </c>
    </row>
    <row r="177" spans="6:9" x14ac:dyDescent="0.25">
      <c r="G177" s="17">
        <v>43639</v>
      </c>
    </row>
    <row r="178" spans="6:9" x14ac:dyDescent="0.25">
      <c r="F178">
        <v>-100</v>
      </c>
      <c r="G178" s="17">
        <v>43640</v>
      </c>
      <c r="H178">
        <v>-100</v>
      </c>
      <c r="I178">
        <v>100</v>
      </c>
    </row>
    <row r="179" spans="6:9" x14ac:dyDescent="0.25">
      <c r="F179">
        <v>40</v>
      </c>
      <c r="G179" s="17">
        <v>43641</v>
      </c>
      <c r="H179">
        <v>100</v>
      </c>
    </row>
    <row r="180" spans="6:9" x14ac:dyDescent="0.25">
      <c r="F180">
        <v>40</v>
      </c>
      <c r="G180" s="17">
        <v>43642</v>
      </c>
      <c r="H180">
        <v>100</v>
      </c>
    </row>
    <row r="181" spans="6:9" x14ac:dyDescent="0.25">
      <c r="F181">
        <v>40</v>
      </c>
      <c r="G181" s="17">
        <v>43643</v>
      </c>
      <c r="H181">
        <v>100</v>
      </c>
    </row>
    <row r="182" spans="6:9" x14ac:dyDescent="0.25">
      <c r="F182">
        <v>40</v>
      </c>
      <c r="G182" s="17">
        <v>43644</v>
      </c>
      <c r="H182">
        <v>-100</v>
      </c>
      <c r="I182">
        <v>-100</v>
      </c>
    </row>
    <row r="183" spans="6:9" x14ac:dyDescent="0.25">
      <c r="G183" s="17">
        <v>43645</v>
      </c>
    </row>
    <row r="184" spans="6:9" x14ac:dyDescent="0.25">
      <c r="G184" s="17">
        <v>43646</v>
      </c>
    </row>
    <row r="185" spans="6:9" x14ac:dyDescent="0.25">
      <c r="F185">
        <v>40</v>
      </c>
      <c r="G185" s="17">
        <v>43647</v>
      </c>
      <c r="H185">
        <v>20</v>
      </c>
    </row>
    <row r="186" spans="6:9" x14ac:dyDescent="0.25">
      <c r="F186">
        <v>40</v>
      </c>
      <c r="G186" s="17">
        <v>43648</v>
      </c>
      <c r="H186">
        <v>100</v>
      </c>
    </row>
    <row r="187" spans="6:9" x14ac:dyDescent="0.25">
      <c r="F187">
        <v>40</v>
      </c>
      <c r="G187" s="17">
        <v>43649</v>
      </c>
      <c r="H187">
        <v>-10</v>
      </c>
    </row>
    <row r="188" spans="6:9" x14ac:dyDescent="0.25">
      <c r="F188">
        <v>40</v>
      </c>
      <c r="G188" s="17">
        <v>43650</v>
      </c>
      <c r="H188">
        <v>-100</v>
      </c>
    </row>
    <row r="189" spans="6:9" x14ac:dyDescent="0.25">
      <c r="G189" s="17">
        <v>43651</v>
      </c>
      <c r="H189">
        <v>-75</v>
      </c>
      <c r="I189">
        <v>-75</v>
      </c>
    </row>
    <row r="190" spans="6:9" x14ac:dyDescent="0.25">
      <c r="G190" s="17">
        <v>43652</v>
      </c>
    </row>
    <row r="191" spans="6:9" x14ac:dyDescent="0.25">
      <c r="G191" s="17">
        <v>43653</v>
      </c>
    </row>
    <row r="192" spans="6:9" x14ac:dyDescent="0.25">
      <c r="F192">
        <v>40</v>
      </c>
      <c r="G192" s="17">
        <v>43654</v>
      </c>
      <c r="H192">
        <v>100</v>
      </c>
    </row>
    <row r="193" spans="6:8" x14ac:dyDescent="0.25">
      <c r="F193">
        <v>40</v>
      </c>
      <c r="G193" s="17">
        <v>43655</v>
      </c>
      <c r="H193">
        <v>100</v>
      </c>
    </row>
    <row r="194" spans="6:8" x14ac:dyDescent="0.25">
      <c r="F194">
        <v>40</v>
      </c>
      <c r="G194" s="17">
        <v>43656</v>
      </c>
      <c r="H194">
        <v>100</v>
      </c>
    </row>
    <row r="195" spans="6:8" x14ac:dyDescent="0.25">
      <c r="F195">
        <v>40</v>
      </c>
      <c r="G195" s="17">
        <v>43657</v>
      </c>
      <c r="H195">
        <v>100</v>
      </c>
    </row>
    <row r="196" spans="6:8" x14ac:dyDescent="0.25">
      <c r="F196">
        <v>40</v>
      </c>
      <c r="G196" s="17">
        <v>43658</v>
      </c>
      <c r="H196">
        <v>-100</v>
      </c>
    </row>
    <row r="197" spans="6:8" x14ac:dyDescent="0.25">
      <c r="G197" s="17">
        <v>43659</v>
      </c>
    </row>
    <row r="198" spans="6:8" x14ac:dyDescent="0.25">
      <c r="G198" s="17">
        <v>43660</v>
      </c>
    </row>
    <row r="199" spans="6:8" x14ac:dyDescent="0.25">
      <c r="F199">
        <v>40</v>
      </c>
      <c r="G199" s="17">
        <v>43661</v>
      </c>
      <c r="H199">
        <v>100</v>
      </c>
    </row>
    <row r="200" spans="6:8" x14ac:dyDescent="0.25">
      <c r="F200">
        <v>40</v>
      </c>
      <c r="G200" s="17">
        <v>43662</v>
      </c>
      <c r="H200">
        <v>100</v>
      </c>
    </row>
    <row r="201" spans="6:8" x14ac:dyDescent="0.25">
      <c r="F201">
        <v>40</v>
      </c>
      <c r="G201" s="17">
        <v>43663</v>
      </c>
      <c r="H201">
        <v>100</v>
      </c>
    </row>
    <row r="202" spans="6:8" x14ac:dyDescent="0.25">
      <c r="F202">
        <v>40</v>
      </c>
      <c r="G202" s="17">
        <v>43664</v>
      </c>
      <c r="H202">
        <v>100</v>
      </c>
    </row>
    <row r="203" spans="6:8" x14ac:dyDescent="0.25">
      <c r="F203">
        <v>40</v>
      </c>
      <c r="G203" s="17">
        <v>43665</v>
      </c>
      <c r="H203">
        <v>100</v>
      </c>
    </row>
    <row r="204" spans="6:8" x14ac:dyDescent="0.25">
      <c r="G204" s="17">
        <v>43666</v>
      </c>
    </row>
    <row r="205" spans="6:8" x14ac:dyDescent="0.25">
      <c r="G205" s="17">
        <v>43667</v>
      </c>
    </row>
    <row r="206" spans="6:8" x14ac:dyDescent="0.25">
      <c r="F206">
        <v>40</v>
      </c>
      <c r="G206" s="17">
        <v>43668</v>
      </c>
      <c r="H206">
        <v>100</v>
      </c>
    </row>
    <row r="207" spans="6:8" x14ac:dyDescent="0.25">
      <c r="F207">
        <v>-100</v>
      </c>
      <c r="G207" s="17">
        <v>43669</v>
      </c>
      <c r="H207">
        <v>-100</v>
      </c>
    </row>
    <row r="208" spans="6:8" x14ac:dyDescent="0.25">
      <c r="F208">
        <v>40</v>
      </c>
      <c r="G208" s="17">
        <v>43670</v>
      </c>
      <c r="H208">
        <v>100</v>
      </c>
    </row>
    <row r="209" spans="6:9" x14ac:dyDescent="0.25">
      <c r="F209">
        <v>40</v>
      </c>
      <c r="G209" s="17">
        <v>43671</v>
      </c>
      <c r="H209">
        <v>100</v>
      </c>
    </row>
    <row r="210" spans="6:9" x14ac:dyDescent="0.25">
      <c r="F210">
        <v>40</v>
      </c>
      <c r="G210" s="17">
        <v>43672</v>
      </c>
      <c r="H210">
        <v>100</v>
      </c>
      <c r="I210" t="s">
        <v>152</v>
      </c>
    </row>
    <row r="211" spans="6:9" x14ac:dyDescent="0.25">
      <c r="G211" s="17">
        <v>43673</v>
      </c>
    </row>
    <row r="212" spans="6:9" x14ac:dyDescent="0.25">
      <c r="G212" s="17">
        <v>43674</v>
      </c>
    </row>
    <row r="213" spans="6:9" x14ac:dyDescent="0.25">
      <c r="F213">
        <v>40</v>
      </c>
      <c r="G213" s="17">
        <v>43675</v>
      </c>
      <c r="H213">
        <v>100</v>
      </c>
    </row>
    <row r="214" spans="6:9" x14ac:dyDescent="0.25">
      <c r="F214">
        <v>-160</v>
      </c>
      <c r="G214" s="17">
        <v>43676</v>
      </c>
      <c r="H214">
        <v>-160</v>
      </c>
    </row>
    <row r="215" spans="6:9" x14ac:dyDescent="0.25">
      <c r="F215">
        <v>-110</v>
      </c>
      <c r="G215" s="17">
        <v>43677</v>
      </c>
      <c r="H215">
        <v>-110</v>
      </c>
    </row>
    <row r="216" spans="6:9" x14ac:dyDescent="0.25">
      <c r="F216">
        <v>-110</v>
      </c>
      <c r="G216" s="17">
        <v>43678</v>
      </c>
      <c r="H216">
        <v>-110</v>
      </c>
    </row>
    <row r="217" spans="6:9" x14ac:dyDescent="0.25">
      <c r="F217">
        <v>40</v>
      </c>
      <c r="G217" s="17">
        <v>43679</v>
      </c>
      <c r="H217">
        <v>100</v>
      </c>
    </row>
    <row r="218" spans="6:9" x14ac:dyDescent="0.25">
      <c r="G218" s="17">
        <v>43680</v>
      </c>
    </row>
    <row r="219" spans="6:9" x14ac:dyDescent="0.25">
      <c r="G219" s="17">
        <v>43681</v>
      </c>
    </row>
    <row r="220" spans="6:9" x14ac:dyDescent="0.25">
      <c r="F220">
        <v>40</v>
      </c>
      <c r="G220" s="17">
        <v>43682</v>
      </c>
      <c r="H220">
        <v>100</v>
      </c>
    </row>
    <row r="221" spans="6:9" x14ac:dyDescent="0.25">
      <c r="F221">
        <v>40</v>
      </c>
      <c r="G221" s="17">
        <v>43683</v>
      </c>
      <c r="H221">
        <v>100</v>
      </c>
    </row>
    <row r="222" spans="6:9" x14ac:dyDescent="0.25">
      <c r="F222">
        <v>-150</v>
      </c>
      <c r="G222" s="17">
        <v>43684</v>
      </c>
      <c r="H222">
        <v>-150</v>
      </c>
    </row>
    <row r="223" spans="6:9" x14ac:dyDescent="0.25">
      <c r="F223">
        <v>40</v>
      </c>
      <c r="G223" s="17">
        <v>43685</v>
      </c>
      <c r="H223">
        <v>100</v>
      </c>
    </row>
    <row r="224" spans="6:9" x14ac:dyDescent="0.25">
      <c r="F224">
        <v>40</v>
      </c>
      <c r="G224" s="17">
        <v>43686</v>
      </c>
      <c r="H224">
        <v>100</v>
      </c>
    </row>
    <row r="225" spans="6:8" x14ac:dyDescent="0.25">
      <c r="G225" s="17">
        <v>43687</v>
      </c>
    </row>
    <row r="226" spans="6:8" x14ac:dyDescent="0.25">
      <c r="G226" s="17">
        <v>43688</v>
      </c>
    </row>
    <row r="227" spans="6:8" x14ac:dyDescent="0.25">
      <c r="F227">
        <v>0</v>
      </c>
      <c r="G227" s="17">
        <v>43689</v>
      </c>
    </row>
    <row r="228" spans="6:8" x14ac:dyDescent="0.25">
      <c r="F228">
        <v>40</v>
      </c>
      <c r="G228" s="17">
        <v>43690</v>
      </c>
      <c r="H228">
        <v>100</v>
      </c>
    </row>
    <row r="229" spans="6:8" x14ac:dyDescent="0.25">
      <c r="F229">
        <v>-150</v>
      </c>
      <c r="G229" s="17">
        <v>43691</v>
      </c>
      <c r="H229">
        <v>-150</v>
      </c>
    </row>
    <row r="230" spans="6:8" x14ac:dyDescent="0.25">
      <c r="F230">
        <v>0</v>
      </c>
      <c r="G230" s="17">
        <v>43692</v>
      </c>
    </row>
    <row r="231" spans="6:8" x14ac:dyDescent="0.25">
      <c r="F231">
        <v>40</v>
      </c>
      <c r="G231" s="17">
        <v>43693</v>
      </c>
      <c r="H231">
        <v>100</v>
      </c>
    </row>
    <row r="232" spans="6:8" x14ac:dyDescent="0.25">
      <c r="G232" s="17">
        <v>43694</v>
      </c>
    </row>
    <row r="233" spans="6:8" x14ac:dyDescent="0.25">
      <c r="G233" s="17">
        <v>43695</v>
      </c>
    </row>
    <row r="234" spans="6:8" x14ac:dyDescent="0.25">
      <c r="F234">
        <v>40</v>
      </c>
      <c r="G234" s="17">
        <v>43696</v>
      </c>
      <c r="H234">
        <v>-100</v>
      </c>
    </row>
    <row r="235" spans="6:8" x14ac:dyDescent="0.25">
      <c r="F235">
        <v>40</v>
      </c>
      <c r="G235" s="17">
        <v>43697</v>
      </c>
      <c r="H235">
        <v>100</v>
      </c>
    </row>
    <row r="236" spans="6:8" x14ac:dyDescent="0.25">
      <c r="F236">
        <v>-155</v>
      </c>
      <c r="G236" s="17">
        <v>43698</v>
      </c>
      <c r="H236">
        <v>-155</v>
      </c>
    </row>
    <row r="237" spans="6:8" x14ac:dyDescent="0.25">
      <c r="F237">
        <v>40</v>
      </c>
      <c r="G237" s="17">
        <v>43699</v>
      </c>
      <c r="H237">
        <v>100</v>
      </c>
    </row>
    <row r="238" spans="6:8" x14ac:dyDescent="0.25">
      <c r="F238">
        <v>-150</v>
      </c>
      <c r="G238" s="17">
        <v>43700</v>
      </c>
      <c r="H238">
        <v>-150</v>
      </c>
    </row>
    <row r="239" spans="6:8" x14ac:dyDescent="0.25">
      <c r="G239" s="17">
        <v>43701</v>
      </c>
    </row>
    <row r="240" spans="6:8" x14ac:dyDescent="0.25">
      <c r="G240" s="17">
        <v>43702</v>
      </c>
    </row>
    <row r="241" spans="6:8" x14ac:dyDescent="0.25">
      <c r="F241">
        <v>40</v>
      </c>
      <c r="G241" s="17">
        <v>43703</v>
      </c>
      <c r="H241">
        <v>100</v>
      </c>
    </row>
    <row r="242" spans="6:8" x14ac:dyDescent="0.25">
      <c r="F242">
        <v>40</v>
      </c>
      <c r="G242" s="17">
        <v>43704</v>
      </c>
      <c r="H242">
        <v>-140</v>
      </c>
    </row>
    <row r="243" spans="6:8" x14ac:dyDescent="0.25">
      <c r="F243">
        <v>40</v>
      </c>
      <c r="G243" s="17">
        <v>43705</v>
      </c>
      <c r="H243">
        <v>100</v>
      </c>
    </row>
    <row r="244" spans="6:8" x14ac:dyDescent="0.25">
      <c r="F244">
        <v>-100</v>
      </c>
      <c r="G244" s="17">
        <v>43706</v>
      </c>
      <c r="H244">
        <v>-100</v>
      </c>
    </row>
    <row r="245" spans="6:8" x14ac:dyDescent="0.25">
      <c r="F245">
        <v>40</v>
      </c>
      <c r="G245" s="17">
        <v>43707</v>
      </c>
      <c r="H245">
        <v>-150</v>
      </c>
    </row>
    <row r="246" spans="6:8" x14ac:dyDescent="0.25">
      <c r="G246" s="17">
        <v>43708</v>
      </c>
    </row>
    <row r="247" spans="6:8" x14ac:dyDescent="0.25">
      <c r="G247" s="17">
        <v>43709</v>
      </c>
    </row>
    <row r="248" spans="6:8" x14ac:dyDescent="0.25">
      <c r="F248">
        <v>0</v>
      </c>
      <c r="G248" s="17">
        <v>43710</v>
      </c>
      <c r="H248">
        <v>0</v>
      </c>
    </row>
    <row r="249" spans="6:8" x14ac:dyDescent="0.25">
      <c r="F249">
        <v>40</v>
      </c>
      <c r="G249" s="17">
        <v>43711</v>
      </c>
      <c r="H249">
        <v>100</v>
      </c>
    </row>
    <row r="250" spans="6:8" x14ac:dyDescent="0.25">
      <c r="F250">
        <v>-160</v>
      </c>
      <c r="G250" s="17">
        <v>43712</v>
      </c>
      <c r="H250">
        <v>-160</v>
      </c>
    </row>
    <row r="251" spans="6:8" x14ac:dyDescent="0.25">
      <c r="F251">
        <v>40</v>
      </c>
      <c r="G251" s="17">
        <v>43713</v>
      </c>
      <c r="H251">
        <v>100</v>
      </c>
    </row>
    <row r="252" spans="6:8" x14ac:dyDescent="0.25">
      <c r="F252">
        <v>40</v>
      </c>
      <c r="G252" s="17">
        <v>43714</v>
      </c>
      <c r="H252">
        <v>100</v>
      </c>
    </row>
    <row r="253" spans="6:8" x14ac:dyDescent="0.25">
      <c r="G253" s="17">
        <v>43715</v>
      </c>
    </row>
    <row r="254" spans="6:8" x14ac:dyDescent="0.25">
      <c r="G254" s="17">
        <v>43716</v>
      </c>
    </row>
    <row r="255" spans="6:8" x14ac:dyDescent="0.25">
      <c r="F255">
        <v>40</v>
      </c>
      <c r="G255" s="17">
        <v>43717</v>
      </c>
      <c r="H255">
        <v>100</v>
      </c>
    </row>
    <row r="256" spans="6:8" x14ac:dyDescent="0.25">
      <c r="F256">
        <v>0</v>
      </c>
      <c r="G256" s="17">
        <v>43718</v>
      </c>
      <c r="H256">
        <v>0</v>
      </c>
    </row>
    <row r="257" spans="6:9" x14ac:dyDescent="0.25">
      <c r="F257">
        <v>40</v>
      </c>
      <c r="G257" s="17">
        <v>43719</v>
      </c>
      <c r="H257">
        <v>100</v>
      </c>
    </row>
    <row r="258" spans="6:9" x14ac:dyDescent="0.25">
      <c r="F258">
        <v>40</v>
      </c>
      <c r="G258" s="17">
        <v>43720</v>
      </c>
      <c r="H258">
        <v>100</v>
      </c>
    </row>
    <row r="259" spans="6:9" x14ac:dyDescent="0.25">
      <c r="F259">
        <v>40</v>
      </c>
      <c r="G259" s="17">
        <v>43721</v>
      </c>
      <c r="H259">
        <v>-100</v>
      </c>
    </row>
    <row r="260" spans="6:9" x14ac:dyDescent="0.25">
      <c r="G260" s="17">
        <v>43722</v>
      </c>
    </row>
    <row r="261" spans="6:9" x14ac:dyDescent="0.25">
      <c r="G261" s="17">
        <v>43723</v>
      </c>
    </row>
    <row r="262" spans="6:9" x14ac:dyDescent="0.25">
      <c r="F262">
        <v>40</v>
      </c>
      <c r="G262" s="17">
        <v>43724</v>
      </c>
      <c r="H262">
        <v>100</v>
      </c>
    </row>
    <row r="263" spans="6:9" x14ac:dyDescent="0.25">
      <c r="F263">
        <v>-80</v>
      </c>
      <c r="G263" s="17">
        <v>43725</v>
      </c>
      <c r="H263">
        <v>-80</v>
      </c>
    </row>
    <row r="264" spans="6:9" x14ac:dyDescent="0.25">
      <c r="F264">
        <v>40</v>
      </c>
      <c r="G264" s="17">
        <v>43726</v>
      </c>
      <c r="H264">
        <v>100</v>
      </c>
    </row>
    <row r="265" spans="6:9" x14ac:dyDescent="0.25">
      <c r="F265">
        <v>40</v>
      </c>
      <c r="G265" s="17">
        <v>43727</v>
      </c>
      <c r="H265">
        <v>100</v>
      </c>
    </row>
    <row r="266" spans="6:9" x14ac:dyDescent="0.25">
      <c r="F266">
        <v>40</v>
      </c>
      <c r="G266" s="17">
        <v>43728</v>
      </c>
      <c r="H266">
        <v>100</v>
      </c>
    </row>
    <row r="267" spans="6:9" x14ac:dyDescent="0.25">
      <c r="G267" s="17">
        <v>43729</v>
      </c>
    </row>
    <row r="268" spans="6:9" x14ac:dyDescent="0.25">
      <c r="G268" s="17">
        <v>43730</v>
      </c>
    </row>
    <row r="269" spans="6:9" x14ac:dyDescent="0.25">
      <c r="F269">
        <v>-100</v>
      </c>
      <c r="G269" s="17">
        <v>43731</v>
      </c>
      <c r="H269">
        <v>-100</v>
      </c>
      <c r="I269" t="s">
        <v>153</v>
      </c>
    </row>
    <row r="270" spans="6:9" x14ac:dyDescent="0.25">
      <c r="F270">
        <v>40</v>
      </c>
      <c r="G270" s="17">
        <v>43732</v>
      </c>
      <c r="H270">
        <v>100</v>
      </c>
    </row>
    <row r="271" spans="6:9" x14ac:dyDescent="0.25">
      <c r="F271">
        <v>40</v>
      </c>
      <c r="G271" s="17">
        <v>43733</v>
      </c>
      <c r="H271">
        <v>100</v>
      </c>
    </row>
    <row r="272" spans="6:9" x14ac:dyDescent="0.25">
      <c r="F272">
        <v>40</v>
      </c>
      <c r="G272" s="17">
        <v>43734</v>
      </c>
      <c r="H272">
        <v>100</v>
      </c>
    </row>
    <row r="273" spans="6:8" x14ac:dyDescent="0.25">
      <c r="F273">
        <v>-100</v>
      </c>
      <c r="G273" s="17">
        <v>43735</v>
      </c>
      <c r="H273">
        <v>-100</v>
      </c>
    </row>
    <row r="274" spans="6:8" x14ac:dyDescent="0.25">
      <c r="G274" s="17">
        <v>43736</v>
      </c>
    </row>
    <row r="275" spans="6:8" x14ac:dyDescent="0.25">
      <c r="G275" s="17">
        <v>43737</v>
      </c>
    </row>
    <row r="276" spans="6:8" x14ac:dyDescent="0.25">
      <c r="F276">
        <v>40</v>
      </c>
      <c r="G276" s="17">
        <v>43738</v>
      </c>
      <c r="H276">
        <v>100</v>
      </c>
    </row>
    <row r="277" spans="6:8" x14ac:dyDescent="0.25">
      <c r="F277">
        <v>40</v>
      </c>
      <c r="G277" s="17">
        <v>43739</v>
      </c>
      <c r="H277">
        <v>-100</v>
      </c>
    </row>
    <row r="278" spans="6:8" x14ac:dyDescent="0.25">
      <c r="F278">
        <v>0</v>
      </c>
      <c r="G278" s="17">
        <v>43740</v>
      </c>
      <c r="H278">
        <v>0</v>
      </c>
    </row>
    <row r="279" spans="6:8" x14ac:dyDescent="0.25">
      <c r="F279">
        <v>40</v>
      </c>
      <c r="G279" s="17">
        <v>43741</v>
      </c>
      <c r="H279">
        <v>100</v>
      </c>
    </row>
    <row r="280" spans="6:8" x14ac:dyDescent="0.25">
      <c r="F280">
        <v>40</v>
      </c>
      <c r="G280" s="17">
        <v>43742</v>
      </c>
      <c r="H280">
        <v>100</v>
      </c>
    </row>
    <row r="281" spans="6:8" x14ac:dyDescent="0.25">
      <c r="G281" s="17">
        <v>43743</v>
      </c>
    </row>
    <row r="282" spans="6:8" x14ac:dyDescent="0.25">
      <c r="G282" s="17">
        <v>43744</v>
      </c>
    </row>
    <row r="283" spans="6:8" x14ac:dyDescent="0.25">
      <c r="F283">
        <v>40</v>
      </c>
      <c r="G283" s="17">
        <v>43745</v>
      </c>
      <c r="H283">
        <v>100</v>
      </c>
    </row>
    <row r="284" spans="6:8" x14ac:dyDescent="0.25">
      <c r="F284">
        <v>0</v>
      </c>
      <c r="G284" s="17">
        <v>43746</v>
      </c>
      <c r="H284">
        <v>0</v>
      </c>
    </row>
    <row r="285" spans="6:8" x14ac:dyDescent="0.25">
      <c r="F285">
        <v>-40</v>
      </c>
      <c r="G285" s="17">
        <v>43747</v>
      </c>
      <c r="H285">
        <v>-100</v>
      </c>
    </row>
    <row r="286" spans="6:8" x14ac:dyDescent="0.25">
      <c r="F286">
        <v>40</v>
      </c>
      <c r="G286" s="17">
        <v>43748</v>
      </c>
      <c r="H286">
        <v>100</v>
      </c>
    </row>
    <row r="287" spans="6:8" x14ac:dyDescent="0.25">
      <c r="G287" s="17">
        <v>43749</v>
      </c>
    </row>
    <row r="288" spans="6:8" x14ac:dyDescent="0.25">
      <c r="G288" s="17">
        <v>43750</v>
      </c>
    </row>
    <row r="289" spans="7:7" x14ac:dyDescent="0.25">
      <c r="G289" s="17">
        <v>43751</v>
      </c>
    </row>
    <row r="290" spans="7:7" x14ac:dyDescent="0.25">
      <c r="G290" s="17">
        <v>43752</v>
      </c>
    </row>
    <row r="291" spans="7:7" x14ac:dyDescent="0.25">
      <c r="G291" s="17">
        <v>43753</v>
      </c>
    </row>
    <row r="292" spans="7:7" x14ac:dyDescent="0.25">
      <c r="G292" s="17">
        <v>43754</v>
      </c>
    </row>
    <row r="293" spans="7:7" x14ac:dyDescent="0.25">
      <c r="G293" s="17">
        <v>43755</v>
      </c>
    </row>
    <row r="294" spans="7:7" x14ac:dyDescent="0.25">
      <c r="G294" s="17">
        <v>43756</v>
      </c>
    </row>
    <row r="295" spans="7:7" x14ac:dyDescent="0.25">
      <c r="G295" s="17">
        <v>43757</v>
      </c>
    </row>
    <row r="296" spans="7:7" x14ac:dyDescent="0.25">
      <c r="G296" s="17">
        <v>43758</v>
      </c>
    </row>
    <row r="297" spans="7:7" x14ac:dyDescent="0.25">
      <c r="G297" s="17">
        <v>43759</v>
      </c>
    </row>
    <row r="298" spans="7:7" x14ac:dyDescent="0.25">
      <c r="G298" s="17">
        <v>43760</v>
      </c>
    </row>
    <row r="299" spans="7:7" x14ac:dyDescent="0.25">
      <c r="G299" s="17">
        <v>43761</v>
      </c>
    </row>
    <row r="300" spans="7:7" x14ac:dyDescent="0.25">
      <c r="G300" s="17">
        <v>43762</v>
      </c>
    </row>
    <row r="301" spans="7:7" x14ac:dyDescent="0.25">
      <c r="G301" s="17">
        <v>43763</v>
      </c>
    </row>
    <row r="302" spans="7:7" x14ac:dyDescent="0.25">
      <c r="G302" s="17">
        <v>43764</v>
      </c>
    </row>
    <row r="303" spans="7:7" x14ac:dyDescent="0.25">
      <c r="G303" s="17">
        <v>43765</v>
      </c>
    </row>
    <row r="304" spans="7:7" x14ac:dyDescent="0.25">
      <c r="G304" s="17">
        <v>43766</v>
      </c>
    </row>
    <row r="305" spans="7:7" x14ac:dyDescent="0.25">
      <c r="G305" s="17">
        <v>43767</v>
      </c>
    </row>
    <row r="306" spans="7:7" x14ac:dyDescent="0.25">
      <c r="G306" s="17">
        <v>43768</v>
      </c>
    </row>
    <row r="307" spans="7:7" x14ac:dyDescent="0.25">
      <c r="G307" s="17">
        <v>43769</v>
      </c>
    </row>
  </sheetData>
  <conditionalFormatting sqref="H1:N9 H16:N16 H123:N1048576 J122:N122 I17:N21 H17:H20 J10:N15 H10:I14 H22:N121">
    <cfRule type="colorScale" priority="3">
      <colorScale>
        <cfvo type="min"/>
        <cfvo type="percentile" val="50"/>
        <cfvo type="max"/>
        <color rgb="FFF8696B"/>
        <color rgb="FFFFEB84"/>
        <color rgb="FF63BE7B"/>
      </colorScale>
    </cfRule>
  </conditionalFormatting>
  <conditionalFormatting sqref="J86:L86">
    <cfRule type="colorScale" priority="2">
      <colorScale>
        <cfvo type="min"/>
        <cfvo type="max"/>
        <color rgb="FFFF0000"/>
        <color rgb="FF92D050"/>
      </colorScale>
    </cfRule>
  </conditionalFormatting>
  <conditionalFormatting sqref="Q1:Q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headerFooter>
    <oddFooter>&amp;C&amp;1#&amp;"Calibri"&amp;9&amp;K000000Information Classification: GENERAL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AB88"/>
  <sheetViews>
    <sheetView topLeftCell="A85" workbookViewId="0">
      <selection activeCell="H93" sqref="H93"/>
    </sheetView>
  </sheetViews>
  <sheetFormatPr defaultRowHeight="15" x14ac:dyDescent="0.25"/>
  <cols>
    <col min="2" max="2" width="21.140625" customWidth="1"/>
    <col min="3" max="3" width="11.7109375" bestFit="1" customWidth="1"/>
    <col min="6" max="6" width="9.28515625" bestFit="1" customWidth="1"/>
    <col min="17" max="17" width="9.28515625" bestFit="1" customWidth="1"/>
    <col min="28" max="28" width="9.28515625" bestFit="1" customWidth="1"/>
  </cols>
  <sheetData>
    <row r="3" spans="5:28" x14ac:dyDescent="0.25">
      <c r="E3" t="s">
        <v>1487</v>
      </c>
      <c r="F3" s="30">
        <v>44812</v>
      </c>
      <c r="P3" t="s">
        <v>32</v>
      </c>
      <c r="Q3" s="30">
        <v>44816</v>
      </c>
      <c r="AA3" t="s">
        <v>33</v>
      </c>
      <c r="AB3" s="30">
        <v>44817</v>
      </c>
    </row>
    <row r="39" spans="5:6" x14ac:dyDescent="0.25">
      <c r="E39" t="s">
        <v>1488</v>
      </c>
      <c r="F39" s="30">
        <v>44818</v>
      </c>
    </row>
    <row r="84" spans="2:4" ht="40.5" customHeight="1" x14ac:dyDescent="0.25"/>
    <row r="85" spans="2:4" ht="68.25" customHeight="1" x14ac:dyDescent="0.25">
      <c r="B85" s="7" t="s">
        <v>1620</v>
      </c>
      <c r="C85">
        <v>6720</v>
      </c>
      <c r="D85">
        <f>C85*2</f>
        <v>13440</v>
      </c>
    </row>
    <row r="86" spans="2:4" x14ac:dyDescent="0.25">
      <c r="B86" t="s">
        <v>1621</v>
      </c>
      <c r="C86" t="s">
        <v>1622</v>
      </c>
      <c r="D86">
        <v>9000</v>
      </c>
    </row>
    <row r="88" spans="2:4" x14ac:dyDescent="0.25">
      <c r="B88" t="s">
        <v>1623</v>
      </c>
    </row>
  </sheetData>
  <pageMargins left="0.7" right="0.7" top="0.75" bottom="0.75" header="0.3" footer="0.3"/>
  <pageSetup orientation="portrait" r:id="rId1"/>
  <headerFooter>
    <oddFooter>&amp;C&amp;1#&amp;"Calibri"&amp;9&amp;K000000Information Classification: GENERAL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72"/>
  <sheetViews>
    <sheetView topLeftCell="A43" zoomScaleNormal="100" workbookViewId="0">
      <selection activeCell="B16" sqref="B16"/>
    </sheetView>
  </sheetViews>
  <sheetFormatPr defaultRowHeight="15" x14ac:dyDescent="0.25"/>
  <cols>
    <col min="1" max="1" width="15.28515625" customWidth="1"/>
    <col min="2" max="2" width="15.140625" customWidth="1"/>
    <col min="3" max="3" width="14.140625" customWidth="1"/>
    <col min="13" max="13" width="11.5703125" customWidth="1"/>
    <col min="16" max="16" width="12.28515625" customWidth="1"/>
  </cols>
  <sheetData>
    <row r="1" spans="1:24" x14ac:dyDescent="0.25">
      <c r="A1">
        <v>-800000</v>
      </c>
      <c r="B1">
        <v>-800000</v>
      </c>
      <c r="J1" t="s">
        <v>31</v>
      </c>
      <c r="K1">
        <v>150</v>
      </c>
      <c r="L1">
        <v>78</v>
      </c>
    </row>
    <row r="2" spans="1:24" x14ac:dyDescent="0.25">
      <c r="A2">
        <v>-500000</v>
      </c>
      <c r="B2">
        <v>-500000</v>
      </c>
      <c r="J2" t="s">
        <v>32</v>
      </c>
      <c r="K2">
        <v>150</v>
      </c>
      <c r="L2">
        <v>54</v>
      </c>
    </row>
    <row r="3" spans="1:24" x14ac:dyDescent="0.25">
      <c r="A3">
        <v>-150000</v>
      </c>
      <c r="B3">
        <v>-150000</v>
      </c>
      <c r="J3" t="s">
        <v>33</v>
      </c>
      <c r="K3">
        <v>150</v>
      </c>
      <c r="L3">
        <v>35</v>
      </c>
    </row>
    <row r="4" spans="1:24" x14ac:dyDescent="0.25">
      <c r="A4">
        <v>-100000</v>
      </c>
      <c r="B4">
        <v>-100000</v>
      </c>
    </row>
    <row r="5" spans="1:24" x14ac:dyDescent="0.25">
      <c r="A5">
        <v>-50000</v>
      </c>
      <c r="B5">
        <v>-50000</v>
      </c>
    </row>
    <row r="6" spans="1:24" x14ac:dyDescent="0.25">
      <c r="A6">
        <v>-15000</v>
      </c>
      <c r="B6">
        <v>-15000</v>
      </c>
    </row>
    <row r="7" spans="1:24" x14ac:dyDescent="0.25">
      <c r="A7">
        <v>15000</v>
      </c>
      <c r="B7">
        <v>15000</v>
      </c>
      <c r="W7" s="9">
        <v>10</v>
      </c>
      <c r="X7" s="9">
        <f>W7*1.3</f>
        <v>13</v>
      </c>
    </row>
    <row r="8" spans="1:24" x14ac:dyDescent="0.25">
      <c r="A8">
        <f>A7*1.3</f>
        <v>19500</v>
      </c>
      <c r="B8">
        <v>2900</v>
      </c>
      <c r="W8" s="9">
        <f>W7+5</f>
        <v>15</v>
      </c>
      <c r="X8" s="9">
        <f t="shared" ref="W8:X29" si="0">W8*1.3</f>
        <v>19.5</v>
      </c>
    </row>
    <row r="9" spans="1:24" x14ac:dyDescent="0.25">
      <c r="A9">
        <f>A8*1.3</f>
        <v>25350</v>
      </c>
      <c r="B9">
        <v>1000</v>
      </c>
      <c r="W9" s="9">
        <f>W8+5</f>
        <v>20</v>
      </c>
      <c r="X9" s="9">
        <f t="shared" si="0"/>
        <v>26</v>
      </c>
    </row>
    <row r="10" spans="1:24" x14ac:dyDescent="0.25">
      <c r="A10">
        <f>A9*1.3</f>
        <v>32955</v>
      </c>
      <c r="B10">
        <v>1000</v>
      </c>
      <c r="W10" s="9">
        <f>W9+5</f>
        <v>25</v>
      </c>
      <c r="X10" s="9">
        <f t="shared" si="0"/>
        <v>32.5</v>
      </c>
    </row>
    <row r="11" spans="1:24" x14ac:dyDescent="0.25">
      <c r="A11">
        <f t="shared" ref="A11:A43" si="1">A10*1.3</f>
        <v>42841.5</v>
      </c>
      <c r="B11">
        <v>254000</v>
      </c>
      <c r="C11" t="s">
        <v>59</v>
      </c>
      <c r="W11" s="9">
        <f>W10+5</f>
        <v>30</v>
      </c>
      <c r="X11" s="9">
        <f t="shared" si="0"/>
        <v>39</v>
      </c>
    </row>
    <row r="12" spans="1:24" ht="15.75" thickBot="1" x14ac:dyDescent="0.3">
      <c r="A12" s="5">
        <f t="shared" si="1"/>
        <v>55693.950000000004</v>
      </c>
      <c r="B12" s="5">
        <v>47000</v>
      </c>
      <c r="C12" t="s">
        <v>60</v>
      </c>
      <c r="D12" s="5">
        <f>(B12-B11)*100/B11</f>
        <v>-81.496062992125985</v>
      </c>
      <c r="E12">
        <v>40000</v>
      </c>
      <c r="V12" s="9">
        <f>W11+5</f>
        <v>35</v>
      </c>
      <c r="W12" s="9">
        <f t="shared" si="0"/>
        <v>45.5</v>
      </c>
    </row>
    <row r="13" spans="1:24" ht="16.5" thickTop="1" thickBot="1" x14ac:dyDescent="0.3">
      <c r="A13" s="5">
        <f t="shared" si="1"/>
        <v>72402.135000000009</v>
      </c>
      <c r="B13" s="5">
        <v>40000</v>
      </c>
      <c r="C13" s="13" t="s">
        <v>61</v>
      </c>
      <c r="D13" s="5">
        <f t="shared" ref="D13:D47" si="2">(B13-B12)*100/B12</f>
        <v>-14.893617021276595</v>
      </c>
      <c r="V13" s="9">
        <f t="shared" ref="V13:V26" si="3">V12+5</f>
        <v>40</v>
      </c>
      <c r="W13" s="9">
        <f t="shared" si="0"/>
        <v>52</v>
      </c>
    </row>
    <row r="14" spans="1:24" ht="15.75" thickTop="1" x14ac:dyDescent="0.25">
      <c r="A14" s="5">
        <f t="shared" si="1"/>
        <v>94122.775500000018</v>
      </c>
      <c r="B14" s="5">
        <v>34000</v>
      </c>
      <c r="C14" s="6">
        <v>43138</v>
      </c>
      <c r="D14" s="5">
        <f t="shared" si="2"/>
        <v>-15</v>
      </c>
      <c r="E14">
        <v>20000</v>
      </c>
      <c r="V14" s="9">
        <f t="shared" si="3"/>
        <v>45</v>
      </c>
      <c r="W14" s="9">
        <f t="shared" si="0"/>
        <v>58.5</v>
      </c>
    </row>
    <row r="15" spans="1:24" ht="15.75" thickBot="1" x14ac:dyDescent="0.3">
      <c r="A15" s="5">
        <f t="shared" si="1"/>
        <v>122359.60815000003</v>
      </c>
      <c r="B15" s="5">
        <v>22000</v>
      </c>
      <c r="C15" s="14">
        <v>43166</v>
      </c>
      <c r="D15" s="5">
        <f t="shared" si="2"/>
        <v>-35.294117647058826</v>
      </c>
      <c r="V15" s="9">
        <f t="shared" si="3"/>
        <v>50</v>
      </c>
      <c r="W15" s="9">
        <f t="shared" si="0"/>
        <v>65</v>
      </c>
    </row>
    <row r="16" spans="1:24" ht="16.5" thickTop="1" thickBot="1" x14ac:dyDescent="0.3">
      <c r="A16" s="3">
        <f>A15*1.3</f>
        <v>159067.49059500004</v>
      </c>
      <c r="B16" s="3">
        <v>60000</v>
      </c>
      <c r="C16" s="12">
        <v>43197</v>
      </c>
      <c r="D16" s="3">
        <f t="shared" si="2"/>
        <v>172.72727272727272</v>
      </c>
      <c r="V16" s="9">
        <f t="shared" si="3"/>
        <v>55</v>
      </c>
      <c r="W16" s="9">
        <f t="shared" si="0"/>
        <v>71.5</v>
      </c>
    </row>
    <row r="17" spans="1:24" ht="15.75" thickTop="1" x14ac:dyDescent="0.25">
      <c r="A17" s="3">
        <f t="shared" si="1"/>
        <v>206787.73777350006</v>
      </c>
      <c r="B17" s="3">
        <v>82000</v>
      </c>
      <c r="C17" s="6">
        <v>43227</v>
      </c>
      <c r="D17" s="3">
        <f t="shared" si="2"/>
        <v>36.666666666666664</v>
      </c>
      <c r="V17" s="9">
        <f t="shared" si="3"/>
        <v>60</v>
      </c>
      <c r="W17" s="9">
        <f t="shared" si="0"/>
        <v>78</v>
      </c>
    </row>
    <row r="18" spans="1:24" ht="15.75" thickBot="1" x14ac:dyDescent="0.3">
      <c r="A18" s="5">
        <f t="shared" si="1"/>
        <v>268824.05910555011</v>
      </c>
      <c r="B18" s="5">
        <v>57000</v>
      </c>
      <c r="C18" s="14">
        <v>43258</v>
      </c>
      <c r="D18" s="5">
        <f t="shared" si="2"/>
        <v>-30.487804878048781</v>
      </c>
      <c r="V18" s="9">
        <f t="shared" si="3"/>
        <v>65</v>
      </c>
      <c r="W18" s="9">
        <f t="shared" si="0"/>
        <v>84.5</v>
      </c>
    </row>
    <row r="19" spans="1:24" ht="16.5" thickTop="1" thickBot="1" x14ac:dyDescent="0.3">
      <c r="A19" s="3">
        <f t="shared" si="1"/>
        <v>349471.27683721518</v>
      </c>
      <c r="B19" s="3">
        <v>65000</v>
      </c>
      <c r="C19" s="12">
        <v>43350</v>
      </c>
      <c r="D19" s="3">
        <f t="shared" si="2"/>
        <v>14.035087719298245</v>
      </c>
      <c r="V19" s="9">
        <f t="shared" si="3"/>
        <v>70</v>
      </c>
      <c r="W19" s="9">
        <f t="shared" si="0"/>
        <v>91</v>
      </c>
    </row>
    <row r="20" spans="1:24" ht="16.5" thickTop="1" thickBot="1" x14ac:dyDescent="0.3">
      <c r="A20" s="3">
        <f t="shared" si="1"/>
        <v>454312.65988837974</v>
      </c>
      <c r="B20" s="3">
        <v>107000</v>
      </c>
      <c r="C20" s="6">
        <v>43380</v>
      </c>
      <c r="D20" s="3">
        <f t="shared" si="2"/>
        <v>64.615384615384613</v>
      </c>
      <c r="V20" s="9">
        <f t="shared" si="3"/>
        <v>75</v>
      </c>
      <c r="W20" s="9">
        <f t="shared" si="0"/>
        <v>97.5</v>
      </c>
    </row>
    <row r="21" spans="1:24" ht="16.5" thickTop="1" thickBot="1" x14ac:dyDescent="0.3">
      <c r="A21" s="5">
        <f t="shared" si="1"/>
        <v>590606.45785489364</v>
      </c>
      <c r="B21" s="5">
        <v>95000</v>
      </c>
      <c r="C21" s="12">
        <v>43411</v>
      </c>
      <c r="D21" s="5">
        <f t="shared" si="2"/>
        <v>-11.214953271028037</v>
      </c>
      <c r="V21" s="9">
        <f t="shared" si="3"/>
        <v>80</v>
      </c>
      <c r="W21" s="9">
        <f t="shared" si="0"/>
        <v>104</v>
      </c>
    </row>
    <row r="22" spans="1:24" ht="15.75" thickTop="1" x14ac:dyDescent="0.25">
      <c r="A22" s="5">
        <f t="shared" si="1"/>
        <v>767788.39521136181</v>
      </c>
      <c r="B22" s="5">
        <v>19000</v>
      </c>
      <c r="C22" s="6">
        <v>43441</v>
      </c>
      <c r="D22" s="5">
        <f t="shared" si="2"/>
        <v>-80</v>
      </c>
      <c r="E22" t="s">
        <v>69</v>
      </c>
      <c r="V22" s="9">
        <f t="shared" si="3"/>
        <v>85</v>
      </c>
      <c r="W22" s="9">
        <f t="shared" si="0"/>
        <v>110.5</v>
      </c>
    </row>
    <row r="23" spans="1:24" x14ac:dyDescent="0.25">
      <c r="A23" s="5">
        <f t="shared" si="1"/>
        <v>998124.91377477034</v>
      </c>
      <c r="B23" s="5">
        <v>16000</v>
      </c>
      <c r="C23" s="6" t="s">
        <v>53</v>
      </c>
      <c r="D23" s="5">
        <f t="shared" si="2"/>
        <v>-15.789473684210526</v>
      </c>
      <c r="E23">
        <v>15000</v>
      </c>
      <c r="V23" s="9">
        <f t="shared" si="3"/>
        <v>90</v>
      </c>
      <c r="W23" s="9">
        <f t="shared" si="0"/>
        <v>117</v>
      </c>
    </row>
    <row r="24" spans="1:24" x14ac:dyDescent="0.25">
      <c r="A24" s="3">
        <f t="shared" si="1"/>
        <v>1297562.3879072014</v>
      </c>
      <c r="B24" s="3">
        <v>18000</v>
      </c>
      <c r="C24" s="15" t="s">
        <v>54</v>
      </c>
      <c r="D24" s="3">
        <f t="shared" si="2"/>
        <v>12.5</v>
      </c>
      <c r="V24" s="9">
        <f t="shared" si="3"/>
        <v>95</v>
      </c>
      <c r="W24" s="9">
        <f t="shared" si="0"/>
        <v>123.5</v>
      </c>
    </row>
    <row r="25" spans="1:24" x14ac:dyDescent="0.25">
      <c r="A25" s="5">
        <f t="shared" si="1"/>
        <v>1686831.1042793619</v>
      </c>
      <c r="B25" s="5">
        <v>15000</v>
      </c>
      <c r="C25" s="14" t="s">
        <v>55</v>
      </c>
      <c r="D25" s="5">
        <f t="shared" si="2"/>
        <v>-16.666666666666668</v>
      </c>
      <c r="V25" s="9">
        <f t="shared" si="3"/>
        <v>100</v>
      </c>
      <c r="W25" s="9">
        <f t="shared" si="0"/>
        <v>130</v>
      </c>
    </row>
    <row r="26" spans="1:24" x14ac:dyDescent="0.25">
      <c r="A26" s="3">
        <f t="shared" si="1"/>
        <v>2192880.4355631704</v>
      </c>
      <c r="B26" s="3">
        <v>19000</v>
      </c>
      <c r="C26" s="15" t="s">
        <v>56</v>
      </c>
      <c r="D26" s="3">
        <f t="shared" si="2"/>
        <v>26.666666666666668</v>
      </c>
      <c r="V26" s="9">
        <f t="shared" si="3"/>
        <v>105</v>
      </c>
      <c r="W26" s="9">
        <f t="shared" si="0"/>
        <v>136.5</v>
      </c>
    </row>
    <row r="27" spans="1:24" x14ac:dyDescent="0.25">
      <c r="A27">
        <f t="shared" si="1"/>
        <v>2850744.5662321215</v>
      </c>
      <c r="B27">
        <v>0</v>
      </c>
      <c r="C27" s="6" t="s">
        <v>57</v>
      </c>
      <c r="D27" s="3">
        <f t="shared" si="2"/>
        <v>-100</v>
      </c>
      <c r="W27" s="9">
        <f>V26+5</f>
        <v>110</v>
      </c>
      <c r="X27" s="9">
        <f t="shared" si="0"/>
        <v>143</v>
      </c>
    </row>
    <row r="28" spans="1:24" x14ac:dyDescent="0.25">
      <c r="A28">
        <f t="shared" si="1"/>
        <v>3705967.9361017579</v>
      </c>
      <c r="B28">
        <f>B27*1.3</f>
        <v>0</v>
      </c>
      <c r="C28" s="6" t="s">
        <v>58</v>
      </c>
      <c r="D28" s="3" t="e">
        <f t="shared" si="2"/>
        <v>#DIV/0!</v>
      </c>
      <c r="W28" s="9">
        <f>W27+5</f>
        <v>115</v>
      </c>
      <c r="X28" s="9">
        <f t="shared" si="0"/>
        <v>149.5</v>
      </c>
    </row>
    <row r="29" spans="1:24" x14ac:dyDescent="0.25">
      <c r="A29">
        <f t="shared" si="1"/>
        <v>4817758.3169322852</v>
      </c>
      <c r="B29">
        <f>B28*1.3</f>
        <v>0</v>
      </c>
      <c r="C29" s="6" t="s">
        <v>62</v>
      </c>
      <c r="D29" s="3" t="e">
        <f t="shared" si="2"/>
        <v>#DIV/0!</v>
      </c>
      <c r="W29" s="9">
        <f>W28+5</f>
        <v>120</v>
      </c>
      <c r="X29" s="9">
        <f t="shared" si="0"/>
        <v>156</v>
      </c>
    </row>
    <row r="30" spans="1:24" x14ac:dyDescent="0.25">
      <c r="A30">
        <f t="shared" si="1"/>
        <v>6263085.8120119711</v>
      </c>
      <c r="B30">
        <f>B29*1.3</f>
        <v>0</v>
      </c>
      <c r="C30" s="6" t="s">
        <v>63</v>
      </c>
      <c r="D30" s="3" t="e">
        <f t="shared" si="2"/>
        <v>#DIV/0!</v>
      </c>
    </row>
    <row r="31" spans="1:24" x14ac:dyDescent="0.25">
      <c r="A31">
        <f t="shared" si="1"/>
        <v>8142011.5556155629</v>
      </c>
      <c r="B31">
        <v>100000</v>
      </c>
      <c r="C31" s="6" t="s">
        <v>64</v>
      </c>
      <c r="D31" s="3" t="e">
        <f t="shared" si="2"/>
        <v>#DIV/0!</v>
      </c>
    </row>
    <row r="32" spans="1:24" x14ac:dyDescent="0.25">
      <c r="A32">
        <f t="shared" si="1"/>
        <v>10584615.022300232</v>
      </c>
      <c r="B32">
        <v>179000</v>
      </c>
      <c r="C32" s="6" t="s">
        <v>65</v>
      </c>
      <c r="D32" s="3">
        <f t="shared" si="2"/>
        <v>79</v>
      </c>
    </row>
    <row r="33" spans="1:16" x14ac:dyDescent="0.25">
      <c r="A33">
        <f t="shared" si="1"/>
        <v>13759999.528990302</v>
      </c>
      <c r="B33">
        <v>141000</v>
      </c>
      <c r="C33" s="6" t="s">
        <v>66</v>
      </c>
      <c r="D33" s="3">
        <f t="shared" si="2"/>
        <v>-21.229050279329609</v>
      </c>
    </row>
    <row r="34" spans="1:16" x14ac:dyDescent="0.25">
      <c r="A34">
        <f t="shared" si="1"/>
        <v>17887999.387687393</v>
      </c>
      <c r="B34">
        <v>141000</v>
      </c>
      <c r="C34" s="6" t="s">
        <v>67</v>
      </c>
      <c r="D34" s="3">
        <f t="shared" si="2"/>
        <v>0</v>
      </c>
    </row>
    <row r="35" spans="1:16" x14ac:dyDescent="0.25">
      <c r="A35">
        <f t="shared" si="1"/>
        <v>23254399.203993611</v>
      </c>
      <c r="B35">
        <v>141000</v>
      </c>
      <c r="C35" s="6" t="s">
        <v>68</v>
      </c>
      <c r="D35" s="3">
        <f t="shared" si="2"/>
        <v>0</v>
      </c>
    </row>
    <row r="36" spans="1:16" x14ac:dyDescent="0.25">
      <c r="A36">
        <f t="shared" si="1"/>
        <v>30230718.965191696</v>
      </c>
      <c r="B36">
        <v>223000</v>
      </c>
      <c r="C36" s="6">
        <v>43313</v>
      </c>
      <c r="D36" s="3">
        <f t="shared" si="2"/>
        <v>58.156028368794324</v>
      </c>
    </row>
    <row r="37" spans="1:16" ht="15.75" thickBot="1" x14ac:dyDescent="0.3">
      <c r="A37">
        <f t="shared" si="1"/>
        <v>39299934.654749207</v>
      </c>
      <c r="B37">
        <v>80000</v>
      </c>
      <c r="C37" s="6">
        <v>43314</v>
      </c>
      <c r="D37" s="5">
        <f t="shared" si="2"/>
        <v>-64.125560538116588</v>
      </c>
    </row>
    <row r="38" spans="1:16" ht="16.5" thickTop="1" thickBot="1" x14ac:dyDescent="0.3">
      <c r="A38">
        <f t="shared" si="1"/>
        <v>51089915.05117397</v>
      </c>
      <c r="B38">
        <v>150000</v>
      </c>
      <c r="C38" s="12">
        <v>43315</v>
      </c>
      <c r="D38" s="3">
        <f t="shared" si="2"/>
        <v>87.5</v>
      </c>
      <c r="E38" t="s">
        <v>78</v>
      </c>
    </row>
    <row r="39" spans="1:16" ht="15.75" thickTop="1" x14ac:dyDescent="0.25">
      <c r="A39">
        <f t="shared" si="1"/>
        <v>66416889.566526167</v>
      </c>
      <c r="B39">
        <v>153000</v>
      </c>
      <c r="C39" s="6">
        <v>43318</v>
      </c>
      <c r="D39" s="3">
        <f t="shared" si="2"/>
        <v>2</v>
      </c>
      <c r="P39">
        <v>35000</v>
      </c>
    </row>
    <row r="40" spans="1:16" x14ac:dyDescent="0.25">
      <c r="A40">
        <f t="shared" si="1"/>
        <v>86341956.436484024</v>
      </c>
      <c r="B40">
        <v>105000</v>
      </c>
      <c r="C40" s="6">
        <v>43319</v>
      </c>
      <c r="D40" s="5">
        <f t="shared" si="2"/>
        <v>-31.372549019607842</v>
      </c>
      <c r="K40" s="8">
        <v>42000</v>
      </c>
      <c r="L40" s="8">
        <v>110000</v>
      </c>
      <c r="M40" t="s">
        <v>35</v>
      </c>
      <c r="N40">
        <v>10</v>
      </c>
      <c r="O40">
        <v>10</v>
      </c>
      <c r="P40">
        <f>P39+(P39*O40)/100</f>
        <v>38500</v>
      </c>
    </row>
    <row r="41" spans="1:16" x14ac:dyDescent="0.25">
      <c r="A41">
        <f t="shared" si="1"/>
        <v>112244543.36742924</v>
      </c>
      <c r="B41">
        <v>145000</v>
      </c>
      <c r="C41" s="6">
        <v>43320</v>
      </c>
      <c r="D41" s="5">
        <f t="shared" si="2"/>
        <v>38.095238095238095</v>
      </c>
      <c r="E41">
        <v>100000</v>
      </c>
      <c r="K41" s="8">
        <f t="shared" ref="K41:K72" si="4">K40*1.3</f>
        <v>54600</v>
      </c>
      <c r="L41" s="8">
        <v>126000</v>
      </c>
      <c r="M41" t="s">
        <v>36</v>
      </c>
      <c r="N41">
        <f>(L41-L40)*100/L40</f>
        <v>14.545454545454545</v>
      </c>
      <c r="O41">
        <v>14.545454545454545</v>
      </c>
      <c r="P41">
        <f t="shared" ref="P41:P64" si="5">P40+(P40*O41)/100</f>
        <v>44100</v>
      </c>
    </row>
    <row r="42" spans="1:16" x14ac:dyDescent="0.25">
      <c r="A42">
        <f t="shared" si="1"/>
        <v>145917906.37765801</v>
      </c>
      <c r="B42">
        <v>215000</v>
      </c>
      <c r="C42" s="6">
        <v>43321</v>
      </c>
      <c r="D42" s="3">
        <f t="shared" si="2"/>
        <v>48.275862068965516</v>
      </c>
      <c r="K42" s="8">
        <f t="shared" si="4"/>
        <v>70980</v>
      </c>
      <c r="L42" s="8">
        <v>281000</v>
      </c>
      <c r="M42" t="s">
        <v>37</v>
      </c>
      <c r="N42">
        <f t="shared" ref="N42:N54" si="6">(L42-L41)*100/L41</f>
        <v>123.01587301587301</v>
      </c>
      <c r="O42">
        <v>123.01587301587301</v>
      </c>
      <c r="P42">
        <f t="shared" si="5"/>
        <v>98350</v>
      </c>
    </row>
    <row r="43" spans="1:16" x14ac:dyDescent="0.25">
      <c r="A43">
        <f t="shared" si="1"/>
        <v>189693278.29095542</v>
      </c>
      <c r="B43">
        <v>287000</v>
      </c>
      <c r="C43" s="6">
        <v>43322</v>
      </c>
      <c r="D43" s="3">
        <f t="shared" si="2"/>
        <v>33.488372093023258</v>
      </c>
      <c r="K43" s="8">
        <f t="shared" si="4"/>
        <v>92274</v>
      </c>
      <c r="L43" s="8">
        <v>553000</v>
      </c>
      <c r="M43" t="s">
        <v>38</v>
      </c>
      <c r="N43">
        <f t="shared" si="6"/>
        <v>96.797153024911026</v>
      </c>
      <c r="O43">
        <v>96.797153024911026</v>
      </c>
      <c r="P43">
        <f t="shared" si="5"/>
        <v>193550</v>
      </c>
    </row>
    <row r="44" spans="1:16" x14ac:dyDescent="0.25">
      <c r="B44">
        <v>269000</v>
      </c>
      <c r="C44" s="6">
        <v>43325</v>
      </c>
      <c r="D44" s="5">
        <f t="shared" si="2"/>
        <v>-6.2717770034843205</v>
      </c>
      <c r="K44" s="8">
        <f t="shared" si="4"/>
        <v>119956.2</v>
      </c>
      <c r="L44" s="8">
        <v>1077000</v>
      </c>
      <c r="M44" t="s">
        <v>39</v>
      </c>
      <c r="N44">
        <f t="shared" si="6"/>
        <v>94.755877034358051</v>
      </c>
      <c r="O44">
        <v>94.755877034358051</v>
      </c>
      <c r="P44">
        <f t="shared" si="5"/>
        <v>376950</v>
      </c>
    </row>
    <row r="45" spans="1:16" x14ac:dyDescent="0.25">
      <c r="B45">
        <v>318000</v>
      </c>
      <c r="C45" s="6">
        <v>43326</v>
      </c>
      <c r="D45" s="3">
        <f t="shared" si="2"/>
        <v>18.21561338289963</v>
      </c>
      <c r="K45" s="11">
        <f t="shared" si="4"/>
        <v>155943.06</v>
      </c>
      <c r="L45" s="11">
        <v>724000</v>
      </c>
      <c r="M45" s="6">
        <v>43106</v>
      </c>
      <c r="N45" s="5">
        <f t="shared" si="6"/>
        <v>-32.776230269266478</v>
      </c>
      <c r="O45">
        <v>-20</v>
      </c>
      <c r="P45">
        <f t="shared" si="5"/>
        <v>301560</v>
      </c>
    </row>
    <row r="46" spans="1:16" x14ac:dyDescent="0.25">
      <c r="B46">
        <v>49000</v>
      </c>
      <c r="C46" s="6">
        <v>43328</v>
      </c>
      <c r="D46" s="5">
        <f t="shared" si="2"/>
        <v>-84.591194968553452</v>
      </c>
      <c r="K46" s="11">
        <f t="shared" si="4"/>
        <v>202725.978</v>
      </c>
      <c r="L46" s="11">
        <v>310000</v>
      </c>
      <c r="M46" s="6">
        <v>43196</v>
      </c>
      <c r="N46" s="5">
        <f t="shared" si="6"/>
        <v>-57.182320441988949</v>
      </c>
      <c r="O46">
        <v>-20</v>
      </c>
      <c r="P46">
        <f t="shared" si="5"/>
        <v>241248</v>
      </c>
    </row>
    <row r="47" spans="1:16" x14ac:dyDescent="0.25">
      <c r="B47">
        <v>61000</v>
      </c>
      <c r="C47" s="6">
        <v>43329</v>
      </c>
      <c r="D47" s="3">
        <f t="shared" si="2"/>
        <v>24.489795918367346</v>
      </c>
      <c r="K47" s="11">
        <f t="shared" si="4"/>
        <v>263543.77140000003</v>
      </c>
      <c r="L47" s="11">
        <v>235000</v>
      </c>
      <c r="M47" s="6">
        <v>43226</v>
      </c>
      <c r="N47" s="5">
        <f t="shared" si="6"/>
        <v>-24.193548387096776</v>
      </c>
      <c r="O47">
        <v>-20</v>
      </c>
      <c r="P47">
        <f t="shared" si="5"/>
        <v>192998.39999999999</v>
      </c>
    </row>
    <row r="48" spans="1:16" x14ac:dyDescent="0.25">
      <c r="K48" s="8">
        <f t="shared" si="4"/>
        <v>342606.90282000008</v>
      </c>
      <c r="L48" s="8">
        <v>410000</v>
      </c>
      <c r="M48" s="6">
        <v>43257</v>
      </c>
      <c r="N48">
        <f t="shared" si="6"/>
        <v>74.468085106382972</v>
      </c>
      <c r="O48">
        <v>74.468085106382972</v>
      </c>
      <c r="P48">
        <f t="shared" si="5"/>
        <v>336720.61276595743</v>
      </c>
    </row>
    <row r="49" spans="11:16" x14ac:dyDescent="0.25">
      <c r="K49" s="8">
        <f t="shared" si="4"/>
        <v>445388.97366600012</v>
      </c>
      <c r="L49" s="8">
        <v>447000</v>
      </c>
      <c r="M49" s="6">
        <v>43287</v>
      </c>
      <c r="N49">
        <f t="shared" si="6"/>
        <v>9.0243902439024382</v>
      </c>
      <c r="O49">
        <v>9.0243902439024382</v>
      </c>
      <c r="P49">
        <f t="shared" si="5"/>
        <v>367107.59489361697</v>
      </c>
    </row>
    <row r="50" spans="11:16" x14ac:dyDescent="0.25">
      <c r="K50" s="10">
        <f t="shared" si="4"/>
        <v>579005.66576580016</v>
      </c>
      <c r="L50" s="10">
        <v>446000</v>
      </c>
      <c r="M50" s="6">
        <v>43318</v>
      </c>
      <c r="N50">
        <f t="shared" si="6"/>
        <v>-0.22371364653243847</v>
      </c>
      <c r="O50">
        <v>-0.22371364653243847</v>
      </c>
      <c r="P50">
        <f t="shared" si="5"/>
        <v>366286.32510638295</v>
      </c>
    </row>
    <row r="51" spans="11:16" x14ac:dyDescent="0.25">
      <c r="K51" s="11">
        <f t="shared" si="4"/>
        <v>752707.3654955402</v>
      </c>
      <c r="L51" s="11">
        <v>310000</v>
      </c>
      <c r="M51" s="6">
        <v>43410</v>
      </c>
      <c r="N51" s="5">
        <f t="shared" si="6"/>
        <v>-30.493273542600896</v>
      </c>
      <c r="O51">
        <v>-20</v>
      </c>
      <c r="P51">
        <f t="shared" si="5"/>
        <v>293029.06008510635</v>
      </c>
    </row>
    <row r="52" spans="11:16" x14ac:dyDescent="0.25">
      <c r="K52" s="8">
        <f t="shared" si="4"/>
        <v>978519.57514420233</v>
      </c>
      <c r="L52" s="8">
        <v>490000</v>
      </c>
      <c r="M52" s="6">
        <v>43440</v>
      </c>
      <c r="N52">
        <f t="shared" si="6"/>
        <v>58.064516129032256</v>
      </c>
      <c r="O52">
        <v>58.064516129032256</v>
      </c>
      <c r="P52">
        <f t="shared" si="5"/>
        <v>463174.96594097454</v>
      </c>
    </row>
    <row r="53" spans="11:16" x14ac:dyDescent="0.25">
      <c r="K53" s="11">
        <f t="shared" si="4"/>
        <v>1272075.4476874631</v>
      </c>
      <c r="L53" s="11">
        <v>180000</v>
      </c>
      <c r="M53" t="s">
        <v>40</v>
      </c>
      <c r="N53" s="5">
        <f t="shared" si="6"/>
        <v>-63.265306122448976</v>
      </c>
      <c r="O53">
        <v>-20</v>
      </c>
      <c r="P53">
        <f t="shared" si="5"/>
        <v>370539.97275277961</v>
      </c>
    </row>
    <row r="54" spans="11:16" x14ac:dyDescent="0.25">
      <c r="K54" s="11">
        <f t="shared" si="4"/>
        <v>1653698.0819937021</v>
      </c>
      <c r="L54" s="11">
        <v>25000</v>
      </c>
      <c r="M54" s="5" t="s">
        <v>41</v>
      </c>
      <c r="N54" s="5">
        <f t="shared" si="6"/>
        <v>-86.111111111111114</v>
      </c>
      <c r="O54">
        <v>-20</v>
      </c>
      <c r="P54">
        <f t="shared" si="5"/>
        <v>296431.97820222366</v>
      </c>
    </row>
    <row r="55" spans="11:16" x14ac:dyDescent="0.25">
      <c r="K55" s="10">
        <f t="shared" si="4"/>
        <v>2149807.5065918127</v>
      </c>
      <c r="L55">
        <v>125000</v>
      </c>
      <c r="M55" t="s">
        <v>43</v>
      </c>
      <c r="O55">
        <v>0</v>
      </c>
      <c r="P55">
        <f t="shared" si="5"/>
        <v>296431.97820222366</v>
      </c>
    </row>
    <row r="56" spans="11:16" x14ac:dyDescent="0.25">
      <c r="K56" s="10">
        <f t="shared" si="4"/>
        <v>2794749.7585693565</v>
      </c>
      <c r="L56" s="3">
        <v>212000</v>
      </c>
      <c r="M56" t="s">
        <v>44</v>
      </c>
      <c r="N56" s="3">
        <f>(L56-L55)*100/L55</f>
        <v>69.599999999999994</v>
      </c>
      <c r="O56">
        <v>69.599999999999994</v>
      </c>
      <c r="P56">
        <f t="shared" si="5"/>
        <v>502748.63503097132</v>
      </c>
    </row>
    <row r="57" spans="11:16" x14ac:dyDescent="0.25">
      <c r="K57" s="10">
        <f t="shared" si="4"/>
        <v>3633174.6861401638</v>
      </c>
      <c r="L57" s="5">
        <v>160000</v>
      </c>
      <c r="M57" t="s">
        <v>45</v>
      </c>
      <c r="N57" s="5">
        <f t="shared" ref="N57:N64" si="7">(L57-L56)*100/L56</f>
        <v>-24.528301886792452</v>
      </c>
      <c r="O57">
        <v>-20</v>
      </c>
      <c r="P57">
        <f t="shared" si="5"/>
        <v>402198.90802477708</v>
      </c>
    </row>
    <row r="58" spans="11:16" x14ac:dyDescent="0.25">
      <c r="K58" s="10">
        <f t="shared" si="4"/>
        <v>4723127.0919822128</v>
      </c>
      <c r="L58" s="3">
        <v>190000</v>
      </c>
      <c r="M58" t="s">
        <v>46</v>
      </c>
      <c r="N58" s="3">
        <f t="shared" si="7"/>
        <v>18.75</v>
      </c>
      <c r="O58">
        <v>18.75</v>
      </c>
      <c r="P58">
        <f t="shared" si="5"/>
        <v>477611.20327942277</v>
      </c>
    </row>
    <row r="59" spans="11:16" x14ac:dyDescent="0.25">
      <c r="K59" s="10">
        <f t="shared" si="4"/>
        <v>6140065.2195768766</v>
      </c>
      <c r="L59" s="3">
        <v>546000</v>
      </c>
      <c r="M59" t="s">
        <v>47</v>
      </c>
      <c r="N59" s="3">
        <f t="shared" si="7"/>
        <v>187.36842105263159</v>
      </c>
      <c r="O59">
        <v>187.36842105263159</v>
      </c>
      <c r="P59">
        <f t="shared" si="5"/>
        <v>1372503.7736345518</v>
      </c>
    </row>
    <row r="60" spans="11:16" x14ac:dyDescent="0.25">
      <c r="K60" s="10">
        <f t="shared" si="4"/>
        <v>7982084.7854499398</v>
      </c>
      <c r="L60" s="5">
        <v>250000</v>
      </c>
      <c r="M60" s="6" t="s">
        <v>48</v>
      </c>
      <c r="N60" s="5">
        <f t="shared" si="7"/>
        <v>-54.212454212454212</v>
      </c>
      <c r="O60">
        <v>-20</v>
      </c>
      <c r="P60">
        <f t="shared" si="5"/>
        <v>1098003.0189076415</v>
      </c>
    </row>
    <row r="61" spans="11:16" x14ac:dyDescent="0.25">
      <c r="K61" s="10">
        <f t="shared" si="4"/>
        <v>10376710.221084923</v>
      </c>
      <c r="L61" s="3">
        <v>825000</v>
      </c>
      <c r="M61" s="6" t="s">
        <v>49</v>
      </c>
      <c r="N61" s="3">
        <f t="shared" si="7"/>
        <v>230</v>
      </c>
      <c r="O61">
        <v>230</v>
      </c>
      <c r="P61" s="10">
        <f t="shared" si="5"/>
        <v>3623409.9623952173</v>
      </c>
    </row>
    <row r="62" spans="11:16" ht="15.75" thickBot="1" x14ac:dyDescent="0.3">
      <c r="K62" s="10">
        <f t="shared" si="4"/>
        <v>13489723.287410399</v>
      </c>
      <c r="L62" s="5">
        <v>520000</v>
      </c>
      <c r="M62" s="6" t="s">
        <v>50</v>
      </c>
      <c r="N62" s="5">
        <f t="shared" si="7"/>
        <v>-36.969696969696969</v>
      </c>
      <c r="O62">
        <v>-20</v>
      </c>
      <c r="P62">
        <f t="shared" si="5"/>
        <v>2898727.9699161737</v>
      </c>
    </row>
    <row r="63" spans="11:16" ht="16.5" thickTop="1" thickBot="1" x14ac:dyDescent="0.3">
      <c r="K63" s="10">
        <f t="shared" si="4"/>
        <v>17536640.273633521</v>
      </c>
      <c r="L63" s="5">
        <v>428000</v>
      </c>
      <c r="M63" s="12" t="s">
        <v>51</v>
      </c>
      <c r="N63" s="5">
        <f t="shared" si="7"/>
        <v>-17.692307692307693</v>
      </c>
      <c r="O63">
        <v>-20</v>
      </c>
      <c r="P63">
        <f t="shared" si="5"/>
        <v>2318982.3759329389</v>
      </c>
    </row>
    <row r="64" spans="11:16" ht="16.5" thickTop="1" thickBot="1" x14ac:dyDescent="0.3">
      <c r="K64" s="10">
        <f t="shared" si="4"/>
        <v>22797632.355723578</v>
      </c>
      <c r="L64" s="5">
        <v>54000</v>
      </c>
      <c r="M64" s="12" t="s">
        <v>52</v>
      </c>
      <c r="N64" s="5">
        <f t="shared" si="7"/>
        <v>-87.383177570093451</v>
      </c>
      <c r="O64">
        <v>-20</v>
      </c>
      <c r="P64">
        <f t="shared" si="5"/>
        <v>1855185.9007463511</v>
      </c>
    </row>
    <row r="65" spans="11:13" ht="15.75" thickTop="1" x14ac:dyDescent="0.25">
      <c r="K65" s="10">
        <f t="shared" si="4"/>
        <v>29636922.062440652</v>
      </c>
      <c r="L65" s="10">
        <f t="shared" ref="L65:L72" si="8">L64*1.3</f>
        <v>70200</v>
      </c>
      <c r="M65">
        <v>29</v>
      </c>
    </row>
    <row r="66" spans="11:13" x14ac:dyDescent="0.25">
      <c r="K66" s="10">
        <f t="shared" si="4"/>
        <v>38527998.681172848</v>
      </c>
      <c r="L66" s="10">
        <f t="shared" si="8"/>
        <v>91260</v>
      </c>
      <c r="M66">
        <v>2</v>
      </c>
    </row>
    <row r="67" spans="11:13" x14ac:dyDescent="0.25">
      <c r="K67" s="10">
        <f t="shared" si="4"/>
        <v>50086398.285524704</v>
      </c>
      <c r="L67" s="10">
        <f t="shared" si="8"/>
        <v>118638</v>
      </c>
      <c r="M67">
        <v>3</v>
      </c>
    </row>
    <row r="68" spans="11:13" x14ac:dyDescent="0.25">
      <c r="K68" s="8">
        <f t="shared" si="4"/>
        <v>65112317.77118212</v>
      </c>
      <c r="L68" s="10">
        <f t="shared" si="8"/>
        <v>154229.4</v>
      </c>
      <c r="M68">
        <v>4</v>
      </c>
    </row>
    <row r="69" spans="11:13" x14ac:dyDescent="0.25">
      <c r="K69" s="8">
        <f t="shared" si="4"/>
        <v>84646013.102536753</v>
      </c>
      <c r="L69" s="10">
        <f t="shared" si="8"/>
        <v>200498.22</v>
      </c>
      <c r="M69">
        <v>5</v>
      </c>
    </row>
    <row r="70" spans="11:13" x14ac:dyDescent="0.25">
      <c r="K70" s="8">
        <f t="shared" si="4"/>
        <v>110039817.03329778</v>
      </c>
      <c r="L70" s="10">
        <f t="shared" si="8"/>
        <v>260647.68600000002</v>
      </c>
      <c r="M70">
        <v>6</v>
      </c>
    </row>
    <row r="71" spans="11:13" x14ac:dyDescent="0.25">
      <c r="K71" s="8">
        <f t="shared" si="4"/>
        <v>143051762.14328712</v>
      </c>
      <c r="L71" s="10">
        <f t="shared" si="8"/>
        <v>338841.99180000002</v>
      </c>
      <c r="M71">
        <v>9</v>
      </c>
    </row>
    <row r="72" spans="11:13" x14ac:dyDescent="0.25">
      <c r="K72" s="8">
        <f t="shared" si="4"/>
        <v>185967290.78627327</v>
      </c>
      <c r="L72" s="10">
        <f t="shared" si="8"/>
        <v>440494.58934000006</v>
      </c>
      <c r="M72">
        <v>10</v>
      </c>
    </row>
  </sheetData>
  <pageMargins left="0.7" right="0.7" top="0.75" bottom="0.75" header="0.3" footer="0.3"/>
  <pageSetup orientation="portrait" r:id="rId1"/>
  <headerFooter>
    <oddFooter>&amp;C&amp;1#&amp;"Calibri"&amp;9&amp;K000000Information Classification: GENERAL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7"/>
  <sheetViews>
    <sheetView workbookViewId="0">
      <selection activeCell="A38" sqref="A38"/>
    </sheetView>
  </sheetViews>
  <sheetFormatPr defaultRowHeight="15" x14ac:dyDescent="0.25"/>
  <cols>
    <col min="2" max="2" width="18" bestFit="1" customWidth="1"/>
    <col min="3" max="3" width="13.5703125" bestFit="1" customWidth="1"/>
    <col min="13" max="13" width="18.140625" bestFit="1" customWidth="1"/>
    <col min="14" max="14" width="13.5703125" bestFit="1" customWidth="1"/>
    <col min="15" max="15" width="23.7109375" bestFit="1" customWidth="1"/>
  </cols>
  <sheetData>
    <row r="1" spans="1:16" x14ac:dyDescent="0.25">
      <c r="A1">
        <v>1220</v>
      </c>
      <c r="B1" t="s">
        <v>82</v>
      </c>
      <c r="C1" t="s">
        <v>83</v>
      </c>
      <c r="D1" t="s">
        <v>86</v>
      </c>
      <c r="M1" t="s">
        <v>84</v>
      </c>
      <c r="N1" t="s">
        <v>85</v>
      </c>
      <c r="O1" t="s">
        <v>87</v>
      </c>
    </row>
    <row r="2" spans="1:16" x14ac:dyDescent="0.25">
      <c r="B2">
        <v>107</v>
      </c>
      <c r="C2">
        <v>187</v>
      </c>
      <c r="M2" t="s">
        <v>88</v>
      </c>
      <c r="N2" t="s">
        <v>89</v>
      </c>
      <c r="O2" t="s">
        <v>90</v>
      </c>
    </row>
    <row r="3" spans="1:16" x14ac:dyDescent="0.25">
      <c r="M3" t="s">
        <v>91</v>
      </c>
      <c r="N3" t="s">
        <v>92</v>
      </c>
      <c r="O3" t="s">
        <v>93</v>
      </c>
    </row>
    <row r="4" spans="1:16" x14ac:dyDescent="0.25">
      <c r="M4" t="s">
        <v>94</v>
      </c>
      <c r="N4" t="s">
        <v>95</v>
      </c>
      <c r="O4" t="s">
        <v>96</v>
      </c>
    </row>
    <row r="9" spans="1:16" x14ac:dyDescent="0.25">
      <c r="A9">
        <v>1220</v>
      </c>
    </row>
    <row r="10" spans="1:16" x14ac:dyDescent="0.25">
      <c r="B10" t="s">
        <v>97</v>
      </c>
    </row>
    <row r="11" spans="1:16" x14ac:dyDescent="0.25">
      <c r="B11" t="s">
        <v>109</v>
      </c>
    </row>
    <row r="12" spans="1:16" x14ac:dyDescent="0.25">
      <c r="A12" t="s">
        <v>100</v>
      </c>
      <c r="B12" t="s">
        <v>98</v>
      </c>
      <c r="C12" t="s">
        <v>99</v>
      </c>
      <c r="D12" t="s">
        <v>103</v>
      </c>
      <c r="E12" t="s">
        <v>101</v>
      </c>
      <c r="F12" t="s">
        <v>104</v>
      </c>
      <c r="G12" t="s">
        <v>102</v>
      </c>
      <c r="J12" t="s">
        <v>100</v>
      </c>
      <c r="K12" t="s">
        <v>98</v>
      </c>
      <c r="L12" t="s">
        <v>99</v>
      </c>
      <c r="M12" t="s">
        <v>103</v>
      </c>
      <c r="N12" t="s">
        <v>101</v>
      </c>
      <c r="O12" t="s">
        <v>104</v>
      </c>
      <c r="P12" t="s">
        <v>102</v>
      </c>
    </row>
    <row r="13" spans="1:16" x14ac:dyDescent="0.25">
      <c r="A13">
        <v>295</v>
      </c>
      <c r="B13" t="s">
        <v>105</v>
      </c>
      <c r="C13">
        <v>255</v>
      </c>
      <c r="D13">
        <v>6</v>
      </c>
      <c r="E13">
        <f>D13*100/A13</f>
        <v>2.0338983050847457</v>
      </c>
      <c r="F13">
        <f>A13-D13</f>
        <v>289</v>
      </c>
      <c r="G13">
        <f>F13*100/A13</f>
        <v>97.966101694915253</v>
      </c>
      <c r="J13">
        <v>247</v>
      </c>
      <c r="K13" t="s">
        <v>105</v>
      </c>
      <c r="L13">
        <v>230</v>
      </c>
      <c r="M13">
        <v>242</v>
      </c>
      <c r="N13">
        <f>M13*100/J13</f>
        <v>97.97570850202429</v>
      </c>
      <c r="O13">
        <f>J13-M13</f>
        <v>5</v>
      </c>
      <c r="P13">
        <f>O13*100/J13</f>
        <v>2.0242914979757085</v>
      </c>
    </row>
    <row r="14" spans="1:16" x14ac:dyDescent="0.25">
      <c r="A14">
        <v>108</v>
      </c>
      <c r="B14" t="s">
        <v>106</v>
      </c>
      <c r="C14">
        <v>188</v>
      </c>
      <c r="D14">
        <v>25</v>
      </c>
      <c r="E14">
        <f>D14*100/A14</f>
        <v>23.148148148148149</v>
      </c>
      <c r="F14">
        <f>A14-D14</f>
        <v>83</v>
      </c>
      <c r="G14">
        <f>F14*100/A14</f>
        <v>76.851851851851848</v>
      </c>
      <c r="J14">
        <v>104</v>
      </c>
      <c r="K14" t="s">
        <v>106</v>
      </c>
      <c r="L14">
        <v>182</v>
      </c>
      <c r="M14">
        <v>91</v>
      </c>
      <c r="N14">
        <f>M14*100/J14</f>
        <v>87.5</v>
      </c>
      <c r="O14">
        <f>J14-M14</f>
        <v>13</v>
      </c>
      <c r="P14">
        <f>O14*100/J14</f>
        <v>12.5</v>
      </c>
    </row>
    <row r="15" spans="1:16" x14ac:dyDescent="0.25">
      <c r="A15">
        <v>187</v>
      </c>
      <c r="B15" t="s">
        <v>107</v>
      </c>
      <c r="C15">
        <v>151</v>
      </c>
      <c r="D15">
        <v>72</v>
      </c>
      <c r="E15">
        <f t="shared" ref="E15:E27" si="0">D15*100/A15</f>
        <v>38.502673796791441</v>
      </c>
      <c r="F15">
        <f t="shared" ref="F15:F27" si="1">A15-D15</f>
        <v>115</v>
      </c>
      <c r="G15">
        <f t="shared" ref="G15:G27" si="2">F15*100/A15</f>
        <v>61.497326203208559</v>
      </c>
      <c r="J15">
        <v>193</v>
      </c>
      <c r="K15" t="s">
        <v>107</v>
      </c>
      <c r="L15">
        <v>154</v>
      </c>
      <c r="M15">
        <v>128</v>
      </c>
      <c r="N15">
        <f>M15*100/J15</f>
        <v>66.321243523316056</v>
      </c>
      <c r="O15">
        <f>J15-M15</f>
        <v>65</v>
      </c>
      <c r="P15">
        <f>O15*100/J15</f>
        <v>33.678756476683937</v>
      </c>
    </row>
    <row r="16" spans="1:16" x14ac:dyDescent="0.25">
      <c r="A16">
        <v>167</v>
      </c>
      <c r="B16" t="s">
        <v>108</v>
      </c>
      <c r="C16">
        <v>121</v>
      </c>
      <c r="D16">
        <v>111</v>
      </c>
      <c r="E16">
        <f t="shared" si="0"/>
        <v>66.467065868263475</v>
      </c>
      <c r="F16">
        <f t="shared" si="1"/>
        <v>56</v>
      </c>
      <c r="G16">
        <f t="shared" si="2"/>
        <v>33.532934131736525</v>
      </c>
      <c r="J16">
        <v>169</v>
      </c>
      <c r="K16" t="s">
        <v>108</v>
      </c>
      <c r="L16">
        <v>119</v>
      </c>
      <c r="M16">
        <v>66</v>
      </c>
      <c r="N16">
        <f>M16*100/J16</f>
        <v>39.053254437869825</v>
      </c>
      <c r="O16">
        <f>J16-M16</f>
        <v>103</v>
      </c>
      <c r="P16">
        <f>O16*100/J16</f>
        <v>60.946745562130175</v>
      </c>
    </row>
    <row r="17" spans="5:7" x14ac:dyDescent="0.25">
      <c r="E17" t="e">
        <f t="shared" si="0"/>
        <v>#DIV/0!</v>
      </c>
      <c r="F17">
        <f t="shared" si="1"/>
        <v>0</v>
      </c>
      <c r="G17" t="e">
        <f t="shared" si="2"/>
        <v>#DIV/0!</v>
      </c>
    </row>
    <row r="18" spans="5:7" x14ac:dyDescent="0.25">
      <c r="E18" t="e">
        <f t="shared" si="0"/>
        <v>#DIV/0!</v>
      </c>
      <c r="F18">
        <f t="shared" si="1"/>
        <v>0</v>
      </c>
      <c r="G18" t="e">
        <f t="shared" si="2"/>
        <v>#DIV/0!</v>
      </c>
    </row>
    <row r="19" spans="5:7" x14ac:dyDescent="0.25">
      <c r="E19" t="e">
        <f t="shared" si="0"/>
        <v>#DIV/0!</v>
      </c>
      <c r="F19">
        <f t="shared" si="1"/>
        <v>0</v>
      </c>
      <c r="G19" t="e">
        <f t="shared" si="2"/>
        <v>#DIV/0!</v>
      </c>
    </row>
    <row r="20" spans="5:7" x14ac:dyDescent="0.25">
      <c r="E20" t="e">
        <f t="shared" si="0"/>
        <v>#DIV/0!</v>
      </c>
      <c r="F20">
        <f t="shared" si="1"/>
        <v>0</v>
      </c>
      <c r="G20" t="e">
        <f t="shared" si="2"/>
        <v>#DIV/0!</v>
      </c>
    </row>
    <row r="21" spans="5:7" x14ac:dyDescent="0.25">
      <c r="E21" t="e">
        <f t="shared" si="0"/>
        <v>#DIV/0!</v>
      </c>
      <c r="F21">
        <f t="shared" si="1"/>
        <v>0</v>
      </c>
      <c r="G21" t="e">
        <f t="shared" si="2"/>
        <v>#DIV/0!</v>
      </c>
    </row>
    <row r="22" spans="5:7" x14ac:dyDescent="0.25">
      <c r="E22" t="e">
        <f t="shared" si="0"/>
        <v>#DIV/0!</v>
      </c>
      <c r="F22">
        <f t="shared" si="1"/>
        <v>0</v>
      </c>
      <c r="G22" t="e">
        <f t="shared" si="2"/>
        <v>#DIV/0!</v>
      </c>
    </row>
    <row r="23" spans="5:7" x14ac:dyDescent="0.25">
      <c r="E23" t="e">
        <f t="shared" si="0"/>
        <v>#DIV/0!</v>
      </c>
      <c r="F23">
        <f t="shared" si="1"/>
        <v>0</v>
      </c>
      <c r="G23" t="e">
        <f t="shared" si="2"/>
        <v>#DIV/0!</v>
      </c>
    </row>
    <row r="24" spans="5:7" x14ac:dyDescent="0.25">
      <c r="E24" t="e">
        <f t="shared" si="0"/>
        <v>#DIV/0!</v>
      </c>
      <c r="F24">
        <f t="shared" si="1"/>
        <v>0</v>
      </c>
      <c r="G24" t="e">
        <f t="shared" si="2"/>
        <v>#DIV/0!</v>
      </c>
    </row>
    <row r="25" spans="5:7" x14ac:dyDescent="0.25">
      <c r="E25" t="e">
        <f t="shared" si="0"/>
        <v>#DIV/0!</v>
      </c>
      <c r="F25">
        <f t="shared" si="1"/>
        <v>0</v>
      </c>
      <c r="G25" t="e">
        <f t="shared" si="2"/>
        <v>#DIV/0!</v>
      </c>
    </row>
    <row r="26" spans="5:7" x14ac:dyDescent="0.25">
      <c r="E26" t="e">
        <f t="shared" si="0"/>
        <v>#DIV/0!</v>
      </c>
      <c r="F26">
        <f t="shared" si="1"/>
        <v>0</v>
      </c>
      <c r="G26" t="e">
        <f t="shared" si="2"/>
        <v>#DIV/0!</v>
      </c>
    </row>
    <row r="27" spans="5:7" x14ac:dyDescent="0.25">
      <c r="E27" t="e">
        <f t="shared" si="0"/>
        <v>#DIV/0!</v>
      </c>
      <c r="F27">
        <f t="shared" si="1"/>
        <v>0</v>
      </c>
      <c r="G27" t="e">
        <f t="shared" si="2"/>
        <v>#DIV/0!</v>
      </c>
    </row>
    <row r="33" spans="2:3" x14ac:dyDescent="0.25">
      <c r="B33" t="s">
        <v>154</v>
      </c>
      <c r="C33" t="s">
        <v>155</v>
      </c>
    </row>
    <row r="34" spans="2:3" x14ac:dyDescent="0.25">
      <c r="B34" t="s">
        <v>156</v>
      </c>
      <c r="C34" t="s">
        <v>157</v>
      </c>
    </row>
    <row r="35" spans="2:3" x14ac:dyDescent="0.25">
      <c r="B35" t="s">
        <v>158</v>
      </c>
    </row>
    <row r="36" spans="2:3" x14ac:dyDescent="0.25">
      <c r="B36" t="s">
        <v>159</v>
      </c>
      <c r="C36" t="s">
        <v>160</v>
      </c>
    </row>
    <row r="37" spans="2:3" x14ac:dyDescent="0.25">
      <c r="B37" t="s">
        <v>161</v>
      </c>
    </row>
  </sheetData>
  <pageMargins left="0.7" right="0.7" top="0.75" bottom="0.75" header="0.3" footer="0.3"/>
  <pageSetup orientation="portrait" r:id="rId1"/>
  <headerFooter>
    <oddFooter>&amp;C&amp;1#&amp;"Calibri"&amp;9&amp;K000000Information Classification: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90"/>
  <sheetViews>
    <sheetView topLeftCell="L1" zoomScaleNormal="100" workbookViewId="0">
      <selection activeCell="M37" sqref="M37"/>
    </sheetView>
  </sheetViews>
  <sheetFormatPr defaultRowHeight="15" x14ac:dyDescent="0.25"/>
  <cols>
    <col min="1" max="8" width="0" hidden="1" customWidth="1"/>
    <col min="9" max="9" width="11" hidden="1" customWidth="1"/>
    <col min="10" max="10" width="9.28515625" hidden="1" customWidth="1"/>
    <col min="11" max="11" width="10" hidden="1" customWidth="1"/>
    <col min="12" max="12" width="9.28515625" bestFit="1" customWidth="1"/>
    <col min="13" max="13" width="12.140625" bestFit="1" customWidth="1"/>
    <col min="14" max="15" width="12" bestFit="1" customWidth="1"/>
    <col min="17" max="17" width="15" hidden="1" customWidth="1"/>
    <col min="18" max="19" width="0" hidden="1" customWidth="1"/>
    <col min="20" max="20" width="12.7109375" customWidth="1"/>
    <col min="22" max="22" width="9.28515625" bestFit="1" customWidth="1"/>
    <col min="23" max="23" width="12.140625" bestFit="1" customWidth="1"/>
    <col min="24" max="25" width="12" bestFit="1" customWidth="1"/>
    <col min="27" max="27" width="9.28515625" bestFit="1" customWidth="1"/>
    <col min="28" max="28" width="12.140625" bestFit="1" customWidth="1"/>
    <col min="29" max="30" width="12" bestFit="1" customWidth="1"/>
    <col min="32" max="32" width="15" hidden="1" customWidth="1"/>
    <col min="33" max="34" width="0" hidden="1" customWidth="1"/>
  </cols>
  <sheetData>
    <row r="1" spans="1:35" x14ac:dyDescent="0.25">
      <c r="A1">
        <v>20</v>
      </c>
      <c r="B1">
        <v>130000</v>
      </c>
      <c r="C1">
        <f xml:space="preserve"> QUOTIENT(B1,13000)*75</f>
        <v>750</v>
      </c>
      <c r="D1">
        <f>C1*A1</f>
        <v>15000</v>
      </c>
      <c r="E1">
        <f xml:space="preserve"> D1</f>
        <v>15000</v>
      </c>
      <c r="H1">
        <v>50</v>
      </c>
      <c r="I1">
        <v>2000000</v>
      </c>
      <c r="J1">
        <f>QUOTIENT(I1,9500)*20/2</f>
        <v>2100</v>
      </c>
      <c r="K1">
        <f>J1*H1</f>
        <v>105000</v>
      </c>
      <c r="L1">
        <v>150</v>
      </c>
      <c r="M1">
        <v>100000</v>
      </c>
      <c r="N1">
        <f>(QUOTIENT(M1,25000)*25)</f>
        <v>100</v>
      </c>
      <c r="O1">
        <f>N1*L1</f>
        <v>15000</v>
      </c>
      <c r="T1">
        <v>200000</v>
      </c>
      <c r="V1">
        <v>100</v>
      </c>
      <c r="W1">
        <v>100000</v>
      </c>
      <c r="X1">
        <f>(QUOTIENT(W1,30000)*25)</f>
        <v>75</v>
      </c>
      <c r="Y1">
        <f>X1*V1</f>
        <v>7500</v>
      </c>
      <c r="AA1">
        <v>40</v>
      </c>
      <c r="AB1">
        <v>80000</v>
      </c>
      <c r="AC1">
        <f>(QUOTIENT(AB1,9354)*20)</f>
        <v>160</v>
      </c>
      <c r="AD1">
        <f>AC1*AA1</f>
        <v>6400</v>
      </c>
      <c r="AE1">
        <f>AC1*4.9</f>
        <v>784</v>
      </c>
      <c r="AI1">
        <f>(QUOTIENT(AB1,9354)*20)</f>
        <v>160</v>
      </c>
    </row>
    <row r="2" spans="1:35" x14ac:dyDescent="0.25">
      <c r="A2">
        <v>20</v>
      </c>
      <c r="B2">
        <f>B1+D1</f>
        <v>145000</v>
      </c>
      <c r="C2">
        <f t="shared" ref="C2:C65" si="0" xml:space="preserve"> QUOTIENT(B2,13000)*75</f>
        <v>825</v>
      </c>
      <c r="D2">
        <f t="shared" ref="D2:D65" si="1">C2*A2</f>
        <v>16500</v>
      </c>
      <c r="E2">
        <f>D2+E1</f>
        <v>31500</v>
      </c>
      <c r="H2">
        <v>50</v>
      </c>
      <c r="I2">
        <f>I1+(K1)</f>
        <v>2105000</v>
      </c>
      <c r="J2">
        <f t="shared" ref="J2:J65" si="2">QUOTIENT(I2,9500)*20/2</f>
        <v>2210</v>
      </c>
      <c r="K2">
        <f t="shared" ref="K2:K65" si="3">J2*H2</f>
        <v>110500</v>
      </c>
      <c r="L2">
        <f>L1</f>
        <v>150</v>
      </c>
      <c r="M2">
        <f>M1+(O1)</f>
        <v>115000</v>
      </c>
      <c r="N2">
        <f t="shared" ref="N2:N65" si="4">(QUOTIENT(M2,25000)*25)</f>
        <v>100</v>
      </c>
      <c r="O2">
        <f t="shared" ref="O2:O65" si="5">N2*L2</f>
        <v>15000</v>
      </c>
      <c r="P2">
        <v>43964</v>
      </c>
      <c r="T2">
        <f>O2+T1</f>
        <v>215000</v>
      </c>
      <c r="V2">
        <f>V1</f>
        <v>100</v>
      </c>
      <c r="W2">
        <f t="shared" ref="W2:W7" si="6">W1+(Y1)</f>
        <v>107500</v>
      </c>
      <c r="X2">
        <f t="shared" ref="X2:X65" si="7">(QUOTIENT(W2,30000)*25)</f>
        <v>75</v>
      </c>
      <c r="Y2">
        <f t="shared" ref="Y2:Y65" si="8">X2*V2</f>
        <v>7500</v>
      </c>
      <c r="AB2">
        <f>AB1+(AD1)</f>
        <v>86400</v>
      </c>
      <c r="AC2">
        <f t="shared" ref="AC2:AC65" si="9">(QUOTIENT(AB2,9354)*20)</f>
        <v>180</v>
      </c>
      <c r="AD2">
        <f t="shared" ref="AD2:AD65" si="10">AC2*AA2</f>
        <v>0</v>
      </c>
      <c r="AE2">
        <f t="shared" ref="AE2:AE65" si="11">AC2*4.9</f>
        <v>882.00000000000011</v>
      </c>
      <c r="AI2">
        <f t="shared" ref="AI2:AI65" si="12">(QUOTIENT(AB2,9354)*20)</f>
        <v>180</v>
      </c>
    </row>
    <row r="3" spans="1:35" x14ac:dyDescent="0.25">
      <c r="A3">
        <v>20</v>
      </c>
      <c r="B3">
        <f t="shared" ref="B3:B66" si="13">B2+D2</f>
        <v>161500</v>
      </c>
      <c r="C3">
        <f t="shared" si="0"/>
        <v>900</v>
      </c>
      <c r="D3">
        <f t="shared" si="1"/>
        <v>18000</v>
      </c>
      <c r="E3">
        <f t="shared" ref="E3:E37" si="14">D3+E2</f>
        <v>49500</v>
      </c>
      <c r="H3">
        <v>50</v>
      </c>
      <c r="I3">
        <f t="shared" ref="I3:I66" si="15">I2+(K2)</f>
        <v>2215500</v>
      </c>
      <c r="J3">
        <f t="shared" si="2"/>
        <v>2330</v>
      </c>
      <c r="K3">
        <f t="shared" si="3"/>
        <v>116500</v>
      </c>
      <c r="L3">
        <f t="shared" ref="L3:L66" si="16">L2</f>
        <v>150</v>
      </c>
      <c r="M3">
        <f t="shared" ref="M3:M66" si="17">M2+(O2)</f>
        <v>130000</v>
      </c>
      <c r="N3">
        <f t="shared" si="4"/>
        <v>125</v>
      </c>
      <c r="O3">
        <f t="shared" si="5"/>
        <v>18750</v>
      </c>
      <c r="P3">
        <v>43965</v>
      </c>
      <c r="T3">
        <f t="shared" ref="T3:T66" si="18">O3+T2</f>
        <v>233750</v>
      </c>
      <c r="V3">
        <f t="shared" ref="V3:V66" si="19">V2</f>
        <v>100</v>
      </c>
      <c r="W3">
        <f t="shared" si="6"/>
        <v>115000</v>
      </c>
      <c r="X3">
        <f t="shared" si="7"/>
        <v>75</v>
      </c>
      <c r="Y3">
        <f t="shared" si="8"/>
        <v>7500</v>
      </c>
      <c r="AA3">
        <v>40</v>
      </c>
      <c r="AB3">
        <f t="shared" ref="AB3:AB66" si="20">AB2+(AD2)</f>
        <v>86400</v>
      </c>
      <c r="AC3">
        <f t="shared" si="9"/>
        <v>180</v>
      </c>
      <c r="AD3">
        <f t="shared" si="10"/>
        <v>7200</v>
      </c>
      <c r="AE3">
        <f t="shared" si="11"/>
        <v>882.00000000000011</v>
      </c>
      <c r="AI3">
        <f t="shared" si="12"/>
        <v>180</v>
      </c>
    </row>
    <row r="4" spans="1:35" x14ac:dyDescent="0.25">
      <c r="A4">
        <v>20</v>
      </c>
      <c r="B4">
        <f t="shared" si="13"/>
        <v>179500</v>
      </c>
      <c r="C4">
        <f t="shared" si="0"/>
        <v>975</v>
      </c>
      <c r="D4">
        <f t="shared" si="1"/>
        <v>19500</v>
      </c>
      <c r="E4">
        <f t="shared" si="14"/>
        <v>69000</v>
      </c>
      <c r="H4">
        <v>50</v>
      </c>
      <c r="I4">
        <f t="shared" si="15"/>
        <v>2332000</v>
      </c>
      <c r="J4">
        <f t="shared" si="2"/>
        <v>2450</v>
      </c>
      <c r="K4">
        <f t="shared" si="3"/>
        <v>122500</v>
      </c>
      <c r="L4">
        <f t="shared" si="16"/>
        <v>150</v>
      </c>
      <c r="M4">
        <f t="shared" si="17"/>
        <v>148750</v>
      </c>
      <c r="N4">
        <f t="shared" si="4"/>
        <v>125</v>
      </c>
      <c r="O4">
        <f t="shared" si="5"/>
        <v>18750</v>
      </c>
      <c r="P4">
        <v>43966</v>
      </c>
      <c r="T4">
        <f t="shared" si="18"/>
        <v>252500</v>
      </c>
      <c r="V4">
        <f t="shared" si="19"/>
        <v>100</v>
      </c>
      <c r="W4">
        <f t="shared" si="6"/>
        <v>122500</v>
      </c>
      <c r="X4">
        <f t="shared" si="7"/>
        <v>100</v>
      </c>
      <c r="Y4">
        <f t="shared" si="8"/>
        <v>10000</v>
      </c>
      <c r="AA4">
        <v>40</v>
      </c>
      <c r="AB4">
        <f t="shared" si="20"/>
        <v>93600</v>
      </c>
      <c r="AC4">
        <f t="shared" si="9"/>
        <v>200</v>
      </c>
      <c r="AD4">
        <f t="shared" si="10"/>
        <v>8000</v>
      </c>
      <c r="AE4">
        <f t="shared" si="11"/>
        <v>980.00000000000011</v>
      </c>
      <c r="AI4">
        <f t="shared" si="12"/>
        <v>200</v>
      </c>
    </row>
    <row r="5" spans="1:35" x14ac:dyDescent="0.25">
      <c r="A5">
        <v>20</v>
      </c>
      <c r="B5">
        <f t="shared" si="13"/>
        <v>199000</v>
      </c>
      <c r="C5">
        <f t="shared" si="0"/>
        <v>1125</v>
      </c>
      <c r="D5">
        <f t="shared" si="1"/>
        <v>22500</v>
      </c>
      <c r="E5">
        <f t="shared" si="14"/>
        <v>91500</v>
      </c>
      <c r="H5">
        <v>50</v>
      </c>
      <c r="I5">
        <f t="shared" si="15"/>
        <v>2454500</v>
      </c>
      <c r="J5">
        <f t="shared" si="2"/>
        <v>2580</v>
      </c>
      <c r="K5">
        <f t="shared" si="3"/>
        <v>129000</v>
      </c>
      <c r="L5">
        <f t="shared" si="16"/>
        <v>150</v>
      </c>
      <c r="M5">
        <f t="shared" si="17"/>
        <v>167500</v>
      </c>
      <c r="N5">
        <f t="shared" si="4"/>
        <v>150</v>
      </c>
      <c r="O5">
        <f t="shared" si="5"/>
        <v>22500</v>
      </c>
      <c r="P5">
        <v>43969</v>
      </c>
      <c r="T5">
        <f t="shared" si="18"/>
        <v>275000</v>
      </c>
      <c r="V5">
        <f t="shared" si="19"/>
        <v>100</v>
      </c>
      <c r="W5">
        <f t="shared" si="6"/>
        <v>132500</v>
      </c>
      <c r="X5">
        <f t="shared" si="7"/>
        <v>100</v>
      </c>
      <c r="Y5">
        <f t="shared" si="8"/>
        <v>10000</v>
      </c>
      <c r="AB5">
        <f t="shared" si="20"/>
        <v>101600</v>
      </c>
      <c r="AC5">
        <f t="shared" si="9"/>
        <v>200</v>
      </c>
      <c r="AD5">
        <f t="shared" si="10"/>
        <v>0</v>
      </c>
      <c r="AE5">
        <f t="shared" si="11"/>
        <v>980.00000000000011</v>
      </c>
      <c r="AI5">
        <f t="shared" si="12"/>
        <v>200</v>
      </c>
    </row>
    <row r="6" spans="1:35" x14ac:dyDescent="0.25">
      <c r="A6">
        <v>20</v>
      </c>
      <c r="B6">
        <f t="shared" si="13"/>
        <v>221500</v>
      </c>
      <c r="C6">
        <f t="shared" si="0"/>
        <v>1275</v>
      </c>
      <c r="D6">
        <f t="shared" si="1"/>
        <v>25500</v>
      </c>
      <c r="E6">
        <f t="shared" si="14"/>
        <v>117000</v>
      </c>
      <c r="H6">
        <v>50</v>
      </c>
      <c r="I6">
        <f t="shared" si="15"/>
        <v>2583500</v>
      </c>
      <c r="J6">
        <f t="shared" si="2"/>
        <v>2710</v>
      </c>
      <c r="K6">
        <f t="shared" si="3"/>
        <v>135500</v>
      </c>
      <c r="L6">
        <f t="shared" si="16"/>
        <v>150</v>
      </c>
      <c r="M6">
        <f t="shared" si="17"/>
        <v>190000</v>
      </c>
      <c r="N6">
        <f t="shared" si="4"/>
        <v>175</v>
      </c>
      <c r="O6">
        <f t="shared" si="5"/>
        <v>26250</v>
      </c>
      <c r="P6">
        <v>43970</v>
      </c>
      <c r="T6">
        <f t="shared" si="18"/>
        <v>301250</v>
      </c>
      <c r="V6">
        <f t="shared" si="19"/>
        <v>100</v>
      </c>
      <c r="W6">
        <f t="shared" si="6"/>
        <v>142500</v>
      </c>
      <c r="X6">
        <f t="shared" si="7"/>
        <v>100</v>
      </c>
      <c r="Y6">
        <f t="shared" si="8"/>
        <v>10000</v>
      </c>
      <c r="AB6">
        <f t="shared" si="20"/>
        <v>101600</v>
      </c>
      <c r="AC6">
        <f t="shared" si="9"/>
        <v>200</v>
      </c>
      <c r="AD6">
        <f t="shared" si="10"/>
        <v>0</v>
      </c>
      <c r="AE6">
        <f t="shared" si="11"/>
        <v>980.00000000000011</v>
      </c>
      <c r="AI6">
        <f t="shared" si="12"/>
        <v>200</v>
      </c>
    </row>
    <row r="7" spans="1:35" x14ac:dyDescent="0.25">
      <c r="A7">
        <v>20</v>
      </c>
      <c r="B7">
        <f t="shared" si="13"/>
        <v>247000</v>
      </c>
      <c r="C7">
        <f t="shared" si="0"/>
        <v>1425</v>
      </c>
      <c r="D7">
        <f t="shared" si="1"/>
        <v>28500</v>
      </c>
      <c r="E7">
        <f t="shared" si="14"/>
        <v>145500</v>
      </c>
      <c r="H7">
        <v>50</v>
      </c>
      <c r="I7">
        <f t="shared" si="15"/>
        <v>2719000</v>
      </c>
      <c r="J7">
        <f t="shared" si="2"/>
        <v>2860</v>
      </c>
      <c r="K7">
        <f t="shared" si="3"/>
        <v>143000</v>
      </c>
      <c r="L7">
        <f t="shared" si="16"/>
        <v>150</v>
      </c>
      <c r="M7">
        <f t="shared" si="17"/>
        <v>216250</v>
      </c>
      <c r="N7">
        <f t="shared" si="4"/>
        <v>200</v>
      </c>
      <c r="O7">
        <f t="shared" si="5"/>
        <v>30000</v>
      </c>
      <c r="P7">
        <v>43971</v>
      </c>
      <c r="T7">
        <f t="shared" si="18"/>
        <v>331250</v>
      </c>
      <c r="V7">
        <f t="shared" si="19"/>
        <v>100</v>
      </c>
      <c r="W7">
        <f t="shared" si="6"/>
        <v>152500</v>
      </c>
      <c r="X7">
        <f t="shared" si="7"/>
        <v>125</v>
      </c>
      <c r="Y7">
        <f t="shared" si="8"/>
        <v>12500</v>
      </c>
      <c r="AA7">
        <v>40</v>
      </c>
      <c r="AB7">
        <f t="shared" si="20"/>
        <v>101600</v>
      </c>
      <c r="AC7">
        <f t="shared" si="9"/>
        <v>200</v>
      </c>
      <c r="AD7">
        <f t="shared" si="10"/>
        <v>8000</v>
      </c>
      <c r="AE7">
        <f t="shared" si="11"/>
        <v>980.00000000000011</v>
      </c>
      <c r="AI7">
        <f t="shared" si="12"/>
        <v>200</v>
      </c>
    </row>
    <row r="8" spans="1:35" x14ac:dyDescent="0.25">
      <c r="A8">
        <v>20</v>
      </c>
      <c r="B8">
        <f t="shared" si="13"/>
        <v>275500</v>
      </c>
      <c r="C8">
        <f t="shared" si="0"/>
        <v>1575</v>
      </c>
      <c r="D8">
        <f t="shared" si="1"/>
        <v>31500</v>
      </c>
      <c r="E8">
        <f t="shared" si="14"/>
        <v>177000</v>
      </c>
      <c r="H8">
        <v>50</v>
      </c>
      <c r="I8">
        <f t="shared" si="15"/>
        <v>2862000</v>
      </c>
      <c r="J8">
        <f t="shared" si="2"/>
        <v>3010</v>
      </c>
      <c r="K8">
        <f t="shared" si="3"/>
        <v>150500</v>
      </c>
      <c r="L8">
        <f t="shared" si="16"/>
        <v>150</v>
      </c>
      <c r="M8">
        <f t="shared" si="17"/>
        <v>246250</v>
      </c>
      <c r="N8">
        <f t="shared" si="4"/>
        <v>225</v>
      </c>
      <c r="O8">
        <f t="shared" si="5"/>
        <v>33750</v>
      </c>
      <c r="P8">
        <v>43972</v>
      </c>
      <c r="T8">
        <f t="shared" si="18"/>
        <v>365000</v>
      </c>
      <c r="V8">
        <f t="shared" si="19"/>
        <v>100</v>
      </c>
      <c r="W8">
        <f t="shared" ref="W8:W66" si="21">W7+(Y7)</f>
        <v>165000</v>
      </c>
      <c r="X8">
        <f t="shared" si="7"/>
        <v>125</v>
      </c>
      <c r="Y8">
        <f t="shared" si="8"/>
        <v>12500</v>
      </c>
      <c r="AA8">
        <v>40</v>
      </c>
      <c r="AB8">
        <f t="shared" si="20"/>
        <v>109600</v>
      </c>
      <c r="AC8">
        <f t="shared" si="9"/>
        <v>220</v>
      </c>
      <c r="AD8">
        <f t="shared" si="10"/>
        <v>8800</v>
      </c>
      <c r="AE8">
        <f t="shared" si="11"/>
        <v>1078</v>
      </c>
      <c r="AF8" t="s">
        <v>115</v>
      </c>
      <c r="AI8">
        <f t="shared" si="12"/>
        <v>220</v>
      </c>
    </row>
    <row r="9" spans="1:35" x14ac:dyDescent="0.25">
      <c r="A9">
        <v>20</v>
      </c>
      <c r="B9">
        <f t="shared" si="13"/>
        <v>307000</v>
      </c>
      <c r="C9">
        <f t="shared" si="0"/>
        <v>1725</v>
      </c>
      <c r="D9">
        <f t="shared" si="1"/>
        <v>34500</v>
      </c>
      <c r="E9">
        <f t="shared" si="14"/>
        <v>211500</v>
      </c>
      <c r="H9">
        <v>50</v>
      </c>
      <c r="I9">
        <f t="shared" si="15"/>
        <v>3012500</v>
      </c>
      <c r="J9">
        <f t="shared" si="2"/>
        <v>3170</v>
      </c>
      <c r="K9">
        <f t="shared" si="3"/>
        <v>158500</v>
      </c>
      <c r="L9">
        <f t="shared" si="16"/>
        <v>150</v>
      </c>
      <c r="M9">
        <f t="shared" si="17"/>
        <v>280000</v>
      </c>
      <c r="N9">
        <f t="shared" si="4"/>
        <v>275</v>
      </c>
      <c r="O9">
        <f t="shared" si="5"/>
        <v>41250</v>
      </c>
      <c r="P9">
        <v>43973</v>
      </c>
      <c r="T9">
        <f t="shared" si="18"/>
        <v>406250</v>
      </c>
      <c r="V9">
        <f t="shared" si="19"/>
        <v>100</v>
      </c>
      <c r="W9">
        <f t="shared" si="21"/>
        <v>177500</v>
      </c>
      <c r="X9">
        <f t="shared" si="7"/>
        <v>125</v>
      </c>
      <c r="Y9">
        <f t="shared" si="8"/>
        <v>12500</v>
      </c>
      <c r="AA9">
        <v>40</v>
      </c>
      <c r="AB9">
        <f t="shared" si="20"/>
        <v>118400</v>
      </c>
      <c r="AC9">
        <f t="shared" si="9"/>
        <v>240</v>
      </c>
      <c r="AD9">
        <f t="shared" si="10"/>
        <v>9600</v>
      </c>
      <c r="AE9">
        <f t="shared" si="11"/>
        <v>1176</v>
      </c>
      <c r="AF9" t="s">
        <v>116</v>
      </c>
      <c r="AI9">
        <f t="shared" si="12"/>
        <v>240</v>
      </c>
    </row>
    <row r="10" spans="1:35" x14ac:dyDescent="0.25">
      <c r="A10">
        <v>20</v>
      </c>
      <c r="B10">
        <f t="shared" si="13"/>
        <v>341500</v>
      </c>
      <c r="C10">
        <f t="shared" si="0"/>
        <v>1950</v>
      </c>
      <c r="D10">
        <f t="shared" si="1"/>
        <v>39000</v>
      </c>
      <c r="E10">
        <f t="shared" si="14"/>
        <v>250500</v>
      </c>
      <c r="H10">
        <v>50</v>
      </c>
      <c r="I10">
        <f t="shared" si="15"/>
        <v>3171000</v>
      </c>
      <c r="J10">
        <f t="shared" si="2"/>
        <v>3330</v>
      </c>
      <c r="K10">
        <f t="shared" si="3"/>
        <v>166500</v>
      </c>
      <c r="L10">
        <f t="shared" si="16"/>
        <v>150</v>
      </c>
      <c r="M10">
        <f t="shared" si="17"/>
        <v>321250</v>
      </c>
      <c r="N10">
        <f t="shared" si="4"/>
        <v>300</v>
      </c>
      <c r="O10">
        <f t="shared" si="5"/>
        <v>45000</v>
      </c>
      <c r="P10">
        <v>43977</v>
      </c>
      <c r="T10">
        <f t="shared" si="18"/>
        <v>451250</v>
      </c>
      <c r="V10">
        <f t="shared" si="19"/>
        <v>100</v>
      </c>
      <c r="W10">
        <f t="shared" si="21"/>
        <v>190000</v>
      </c>
      <c r="X10">
        <f t="shared" si="7"/>
        <v>150</v>
      </c>
      <c r="Y10">
        <f t="shared" si="8"/>
        <v>15000</v>
      </c>
      <c r="AA10">
        <v>40</v>
      </c>
      <c r="AB10">
        <f t="shared" si="20"/>
        <v>128000</v>
      </c>
      <c r="AC10">
        <f t="shared" si="9"/>
        <v>260</v>
      </c>
      <c r="AD10">
        <f t="shared" si="10"/>
        <v>10400</v>
      </c>
      <c r="AE10">
        <f t="shared" si="11"/>
        <v>1274</v>
      </c>
      <c r="AF10" t="s">
        <v>117</v>
      </c>
      <c r="AI10">
        <f t="shared" si="12"/>
        <v>260</v>
      </c>
    </row>
    <row r="11" spans="1:35" x14ac:dyDescent="0.25">
      <c r="A11">
        <v>20</v>
      </c>
      <c r="B11">
        <f t="shared" si="13"/>
        <v>380500</v>
      </c>
      <c r="C11">
        <f t="shared" si="0"/>
        <v>2175</v>
      </c>
      <c r="D11">
        <f t="shared" si="1"/>
        <v>43500</v>
      </c>
      <c r="E11">
        <f t="shared" si="14"/>
        <v>294000</v>
      </c>
      <c r="H11">
        <v>50</v>
      </c>
      <c r="I11">
        <f t="shared" si="15"/>
        <v>3337500</v>
      </c>
      <c r="J11">
        <f t="shared" si="2"/>
        <v>3510</v>
      </c>
      <c r="K11">
        <f t="shared" si="3"/>
        <v>175500</v>
      </c>
      <c r="L11">
        <f t="shared" si="16"/>
        <v>150</v>
      </c>
      <c r="M11">
        <f t="shared" si="17"/>
        <v>366250</v>
      </c>
      <c r="N11">
        <f t="shared" si="4"/>
        <v>350</v>
      </c>
      <c r="O11">
        <f t="shared" si="5"/>
        <v>52500</v>
      </c>
      <c r="P11">
        <v>43978</v>
      </c>
      <c r="T11">
        <f t="shared" si="18"/>
        <v>503750</v>
      </c>
      <c r="V11">
        <f t="shared" si="19"/>
        <v>100</v>
      </c>
      <c r="W11">
        <f t="shared" si="21"/>
        <v>205000</v>
      </c>
      <c r="X11">
        <f t="shared" si="7"/>
        <v>150</v>
      </c>
      <c r="Y11">
        <f t="shared" si="8"/>
        <v>15000</v>
      </c>
      <c r="AA11">
        <v>40</v>
      </c>
      <c r="AB11">
        <f t="shared" si="20"/>
        <v>138400</v>
      </c>
      <c r="AC11">
        <f t="shared" si="9"/>
        <v>280</v>
      </c>
      <c r="AD11">
        <f t="shared" si="10"/>
        <v>11200</v>
      </c>
      <c r="AE11">
        <f t="shared" si="11"/>
        <v>1372</v>
      </c>
      <c r="AF11" t="s">
        <v>118</v>
      </c>
      <c r="AI11">
        <f t="shared" si="12"/>
        <v>280</v>
      </c>
    </row>
    <row r="12" spans="1:35" x14ac:dyDescent="0.25">
      <c r="A12">
        <v>20</v>
      </c>
      <c r="B12">
        <f t="shared" si="13"/>
        <v>424000</v>
      </c>
      <c r="C12">
        <f t="shared" si="0"/>
        <v>2400</v>
      </c>
      <c r="D12">
        <f t="shared" si="1"/>
        <v>48000</v>
      </c>
      <c r="E12">
        <f t="shared" si="14"/>
        <v>342000</v>
      </c>
      <c r="H12">
        <v>50</v>
      </c>
      <c r="I12">
        <f t="shared" si="15"/>
        <v>3513000</v>
      </c>
      <c r="J12">
        <f t="shared" si="2"/>
        <v>3690</v>
      </c>
      <c r="K12">
        <f t="shared" si="3"/>
        <v>184500</v>
      </c>
      <c r="L12">
        <f t="shared" si="16"/>
        <v>150</v>
      </c>
      <c r="M12">
        <f t="shared" si="17"/>
        <v>418750</v>
      </c>
      <c r="N12">
        <f t="shared" si="4"/>
        <v>400</v>
      </c>
      <c r="O12">
        <f t="shared" si="5"/>
        <v>60000</v>
      </c>
      <c r="P12">
        <v>43979</v>
      </c>
      <c r="T12">
        <f t="shared" si="18"/>
        <v>563750</v>
      </c>
      <c r="V12">
        <f t="shared" si="19"/>
        <v>100</v>
      </c>
      <c r="W12">
        <f t="shared" si="21"/>
        <v>220000</v>
      </c>
      <c r="X12">
        <f t="shared" si="7"/>
        <v>175</v>
      </c>
      <c r="Y12">
        <f t="shared" si="8"/>
        <v>17500</v>
      </c>
      <c r="AB12">
        <f t="shared" si="20"/>
        <v>149600</v>
      </c>
      <c r="AC12">
        <f t="shared" si="9"/>
        <v>300</v>
      </c>
      <c r="AD12">
        <f t="shared" si="10"/>
        <v>0</v>
      </c>
      <c r="AE12">
        <f t="shared" si="11"/>
        <v>1470</v>
      </c>
      <c r="AI12">
        <f t="shared" si="12"/>
        <v>300</v>
      </c>
    </row>
    <row r="13" spans="1:35" x14ac:dyDescent="0.25">
      <c r="A13">
        <v>20</v>
      </c>
      <c r="B13">
        <f t="shared" si="13"/>
        <v>472000</v>
      </c>
      <c r="C13">
        <f t="shared" si="0"/>
        <v>2700</v>
      </c>
      <c r="D13">
        <f t="shared" si="1"/>
        <v>54000</v>
      </c>
      <c r="E13">
        <f t="shared" si="14"/>
        <v>396000</v>
      </c>
      <c r="H13">
        <v>50</v>
      </c>
      <c r="I13">
        <f t="shared" si="15"/>
        <v>3697500</v>
      </c>
      <c r="J13">
        <f t="shared" si="2"/>
        <v>3890</v>
      </c>
      <c r="K13">
        <f t="shared" si="3"/>
        <v>194500</v>
      </c>
      <c r="L13">
        <f t="shared" si="16"/>
        <v>150</v>
      </c>
      <c r="M13">
        <f t="shared" si="17"/>
        <v>478750</v>
      </c>
      <c r="N13">
        <f t="shared" si="4"/>
        <v>475</v>
      </c>
      <c r="O13">
        <f t="shared" si="5"/>
        <v>71250</v>
      </c>
      <c r="P13">
        <v>43980</v>
      </c>
      <c r="T13">
        <f t="shared" si="18"/>
        <v>635000</v>
      </c>
      <c r="V13">
        <f t="shared" si="19"/>
        <v>100</v>
      </c>
      <c r="W13">
        <f t="shared" si="21"/>
        <v>237500</v>
      </c>
      <c r="X13">
        <f t="shared" si="7"/>
        <v>175</v>
      </c>
      <c r="Y13">
        <f t="shared" si="8"/>
        <v>17500</v>
      </c>
      <c r="AB13">
        <f t="shared" si="20"/>
        <v>149600</v>
      </c>
      <c r="AC13">
        <f t="shared" si="9"/>
        <v>300</v>
      </c>
      <c r="AD13">
        <f t="shared" si="10"/>
        <v>0</v>
      </c>
      <c r="AE13">
        <f t="shared" si="11"/>
        <v>1470</v>
      </c>
      <c r="AI13">
        <f t="shared" si="12"/>
        <v>300</v>
      </c>
    </row>
    <row r="14" spans="1:35" x14ac:dyDescent="0.25">
      <c r="A14">
        <v>20</v>
      </c>
      <c r="B14">
        <f t="shared" si="13"/>
        <v>526000</v>
      </c>
      <c r="C14">
        <f t="shared" si="0"/>
        <v>3000</v>
      </c>
      <c r="D14">
        <f t="shared" si="1"/>
        <v>60000</v>
      </c>
      <c r="E14">
        <f t="shared" si="14"/>
        <v>456000</v>
      </c>
      <c r="H14">
        <v>50</v>
      </c>
      <c r="I14">
        <f t="shared" si="15"/>
        <v>3892000</v>
      </c>
      <c r="J14">
        <f t="shared" si="2"/>
        <v>4090</v>
      </c>
      <c r="K14">
        <f t="shared" si="3"/>
        <v>204500</v>
      </c>
      <c r="L14">
        <f t="shared" si="16"/>
        <v>150</v>
      </c>
      <c r="M14">
        <f t="shared" si="17"/>
        <v>550000</v>
      </c>
      <c r="N14">
        <f t="shared" si="4"/>
        <v>550</v>
      </c>
      <c r="O14">
        <f t="shared" si="5"/>
        <v>82500</v>
      </c>
      <c r="P14">
        <v>43983</v>
      </c>
      <c r="T14">
        <f t="shared" si="18"/>
        <v>717500</v>
      </c>
      <c r="V14">
        <f t="shared" si="19"/>
        <v>100</v>
      </c>
      <c r="W14">
        <f t="shared" si="21"/>
        <v>255000</v>
      </c>
      <c r="X14">
        <f t="shared" si="7"/>
        <v>200</v>
      </c>
      <c r="Y14">
        <f t="shared" si="8"/>
        <v>20000</v>
      </c>
      <c r="AB14">
        <f t="shared" si="20"/>
        <v>149600</v>
      </c>
      <c r="AC14">
        <f t="shared" si="9"/>
        <v>300</v>
      </c>
      <c r="AD14">
        <f t="shared" si="10"/>
        <v>0</v>
      </c>
      <c r="AE14">
        <f t="shared" si="11"/>
        <v>1470</v>
      </c>
      <c r="AI14">
        <f t="shared" si="12"/>
        <v>300</v>
      </c>
    </row>
    <row r="15" spans="1:35" x14ac:dyDescent="0.25">
      <c r="A15">
        <v>20</v>
      </c>
      <c r="B15">
        <f t="shared" si="13"/>
        <v>586000</v>
      </c>
      <c r="C15">
        <f t="shared" si="0"/>
        <v>3375</v>
      </c>
      <c r="D15">
        <f t="shared" si="1"/>
        <v>67500</v>
      </c>
      <c r="E15">
        <f t="shared" si="14"/>
        <v>523500</v>
      </c>
      <c r="H15">
        <v>50</v>
      </c>
      <c r="I15">
        <f t="shared" si="15"/>
        <v>4096500</v>
      </c>
      <c r="J15">
        <f t="shared" si="2"/>
        <v>4310</v>
      </c>
      <c r="K15">
        <f t="shared" si="3"/>
        <v>215500</v>
      </c>
      <c r="L15">
        <f t="shared" si="16"/>
        <v>150</v>
      </c>
      <c r="M15">
        <f t="shared" si="17"/>
        <v>632500</v>
      </c>
      <c r="N15">
        <f t="shared" si="4"/>
        <v>625</v>
      </c>
      <c r="O15">
        <f t="shared" si="5"/>
        <v>93750</v>
      </c>
      <c r="P15">
        <v>43984</v>
      </c>
      <c r="T15">
        <f t="shared" si="18"/>
        <v>811250</v>
      </c>
      <c r="V15">
        <f t="shared" si="19"/>
        <v>100</v>
      </c>
      <c r="W15">
        <f t="shared" si="21"/>
        <v>275000</v>
      </c>
      <c r="X15">
        <f t="shared" si="7"/>
        <v>225</v>
      </c>
      <c r="Y15">
        <f t="shared" si="8"/>
        <v>22500</v>
      </c>
      <c r="AA15">
        <v>40</v>
      </c>
      <c r="AB15">
        <f t="shared" si="20"/>
        <v>149600</v>
      </c>
      <c r="AC15">
        <f t="shared" si="9"/>
        <v>300</v>
      </c>
      <c r="AD15">
        <f t="shared" si="10"/>
        <v>12000</v>
      </c>
      <c r="AE15">
        <f t="shared" si="11"/>
        <v>1470</v>
      </c>
      <c r="AI15">
        <f t="shared" si="12"/>
        <v>300</v>
      </c>
    </row>
    <row r="16" spans="1:35" x14ac:dyDescent="0.25">
      <c r="A16">
        <v>20</v>
      </c>
      <c r="B16">
        <f t="shared" si="13"/>
        <v>653500</v>
      </c>
      <c r="C16">
        <f t="shared" si="0"/>
        <v>3750</v>
      </c>
      <c r="D16">
        <f t="shared" si="1"/>
        <v>75000</v>
      </c>
      <c r="E16">
        <f t="shared" si="14"/>
        <v>598500</v>
      </c>
      <c r="H16">
        <v>50</v>
      </c>
      <c r="I16">
        <f t="shared" si="15"/>
        <v>4312000</v>
      </c>
      <c r="J16">
        <f t="shared" si="2"/>
        <v>4530</v>
      </c>
      <c r="K16">
        <f t="shared" si="3"/>
        <v>226500</v>
      </c>
      <c r="L16">
        <f t="shared" si="16"/>
        <v>150</v>
      </c>
      <c r="M16">
        <f t="shared" si="17"/>
        <v>726250</v>
      </c>
      <c r="N16">
        <f t="shared" si="4"/>
        <v>725</v>
      </c>
      <c r="O16">
        <f t="shared" si="5"/>
        <v>108750</v>
      </c>
      <c r="P16">
        <v>43985</v>
      </c>
      <c r="T16">
        <f t="shared" si="18"/>
        <v>920000</v>
      </c>
      <c r="V16">
        <f t="shared" si="19"/>
        <v>100</v>
      </c>
      <c r="W16">
        <f t="shared" si="21"/>
        <v>297500</v>
      </c>
      <c r="X16">
        <f t="shared" si="7"/>
        <v>225</v>
      </c>
      <c r="Y16">
        <f t="shared" si="8"/>
        <v>22500</v>
      </c>
      <c r="AB16">
        <f t="shared" si="20"/>
        <v>161600</v>
      </c>
      <c r="AC16">
        <f t="shared" si="9"/>
        <v>340</v>
      </c>
      <c r="AD16">
        <f t="shared" si="10"/>
        <v>0</v>
      </c>
      <c r="AE16">
        <f t="shared" si="11"/>
        <v>1666.0000000000002</v>
      </c>
      <c r="AI16">
        <f t="shared" si="12"/>
        <v>340</v>
      </c>
    </row>
    <row r="17" spans="1:38" x14ac:dyDescent="0.25">
      <c r="A17">
        <v>20</v>
      </c>
      <c r="B17">
        <f t="shared" si="13"/>
        <v>728500</v>
      </c>
      <c r="C17">
        <f t="shared" si="0"/>
        <v>4200</v>
      </c>
      <c r="D17">
        <f t="shared" si="1"/>
        <v>84000</v>
      </c>
      <c r="E17">
        <f t="shared" si="14"/>
        <v>682500</v>
      </c>
      <c r="H17">
        <v>50</v>
      </c>
      <c r="I17">
        <f t="shared" si="15"/>
        <v>4538500</v>
      </c>
      <c r="J17">
        <f t="shared" si="2"/>
        <v>4770</v>
      </c>
      <c r="K17">
        <f t="shared" si="3"/>
        <v>238500</v>
      </c>
      <c r="L17">
        <f t="shared" si="16"/>
        <v>150</v>
      </c>
      <c r="M17">
        <f t="shared" si="17"/>
        <v>835000</v>
      </c>
      <c r="N17">
        <f t="shared" si="4"/>
        <v>825</v>
      </c>
      <c r="O17">
        <f t="shared" si="5"/>
        <v>123750</v>
      </c>
      <c r="P17">
        <v>43986</v>
      </c>
      <c r="T17">
        <f t="shared" si="18"/>
        <v>1043750</v>
      </c>
      <c r="V17">
        <f t="shared" si="19"/>
        <v>100</v>
      </c>
      <c r="W17">
        <f t="shared" si="21"/>
        <v>320000</v>
      </c>
      <c r="X17">
        <f t="shared" si="7"/>
        <v>250</v>
      </c>
      <c r="Y17">
        <f t="shared" si="8"/>
        <v>25000</v>
      </c>
      <c r="AA17">
        <v>40</v>
      </c>
      <c r="AB17">
        <f t="shared" si="20"/>
        <v>161600</v>
      </c>
      <c r="AC17">
        <f t="shared" si="9"/>
        <v>340</v>
      </c>
      <c r="AD17">
        <f t="shared" si="10"/>
        <v>13600</v>
      </c>
      <c r="AE17">
        <f t="shared" si="11"/>
        <v>1666.0000000000002</v>
      </c>
      <c r="AF17" t="s">
        <v>111</v>
      </c>
      <c r="AI17">
        <f t="shared" si="12"/>
        <v>340</v>
      </c>
    </row>
    <row r="18" spans="1:38" x14ac:dyDescent="0.25">
      <c r="A18">
        <v>20</v>
      </c>
      <c r="B18">
        <f t="shared" si="13"/>
        <v>812500</v>
      </c>
      <c r="C18">
        <f t="shared" si="0"/>
        <v>4650</v>
      </c>
      <c r="D18">
        <f t="shared" si="1"/>
        <v>93000</v>
      </c>
      <c r="E18">
        <f t="shared" si="14"/>
        <v>775500</v>
      </c>
      <c r="H18">
        <v>50</v>
      </c>
      <c r="I18">
        <f t="shared" si="15"/>
        <v>4777000</v>
      </c>
      <c r="J18">
        <f t="shared" si="2"/>
        <v>5020</v>
      </c>
      <c r="K18">
        <f t="shared" si="3"/>
        <v>251000</v>
      </c>
      <c r="L18">
        <f t="shared" si="16"/>
        <v>150</v>
      </c>
      <c r="M18">
        <f t="shared" si="17"/>
        <v>958750</v>
      </c>
      <c r="N18">
        <f t="shared" si="4"/>
        <v>950</v>
      </c>
      <c r="O18">
        <f t="shared" si="5"/>
        <v>142500</v>
      </c>
      <c r="P18">
        <v>43987</v>
      </c>
      <c r="T18">
        <f t="shared" si="18"/>
        <v>1186250</v>
      </c>
      <c r="V18">
        <f t="shared" si="19"/>
        <v>100</v>
      </c>
      <c r="W18">
        <f t="shared" si="21"/>
        <v>345000</v>
      </c>
      <c r="X18">
        <f t="shared" si="7"/>
        <v>275</v>
      </c>
      <c r="Y18">
        <f t="shared" si="8"/>
        <v>27500</v>
      </c>
      <c r="Z18" s="29"/>
      <c r="AA18">
        <v>40</v>
      </c>
      <c r="AB18">
        <f t="shared" si="20"/>
        <v>175200</v>
      </c>
      <c r="AC18">
        <f t="shared" si="9"/>
        <v>360</v>
      </c>
      <c r="AD18">
        <f t="shared" si="10"/>
        <v>14400</v>
      </c>
      <c r="AE18">
        <f t="shared" si="11"/>
        <v>1764.0000000000002</v>
      </c>
      <c r="AF18" t="s">
        <v>110</v>
      </c>
      <c r="AI18">
        <f t="shared" si="12"/>
        <v>360</v>
      </c>
    </row>
    <row r="19" spans="1:38" x14ac:dyDescent="0.25">
      <c r="A19">
        <v>20</v>
      </c>
      <c r="B19">
        <f t="shared" si="13"/>
        <v>905500</v>
      </c>
      <c r="C19">
        <f t="shared" si="0"/>
        <v>5175</v>
      </c>
      <c r="D19">
        <f t="shared" si="1"/>
        <v>103500</v>
      </c>
      <c r="E19">
        <f t="shared" si="14"/>
        <v>879000</v>
      </c>
      <c r="H19">
        <v>50</v>
      </c>
      <c r="I19">
        <f t="shared" si="15"/>
        <v>5028000</v>
      </c>
      <c r="J19">
        <f t="shared" si="2"/>
        <v>5290</v>
      </c>
      <c r="K19">
        <f t="shared" si="3"/>
        <v>264500</v>
      </c>
      <c r="L19">
        <f t="shared" si="16"/>
        <v>150</v>
      </c>
      <c r="M19">
        <f t="shared" si="17"/>
        <v>1101250</v>
      </c>
      <c r="N19">
        <f t="shared" si="4"/>
        <v>1100</v>
      </c>
      <c r="O19">
        <f t="shared" si="5"/>
        <v>165000</v>
      </c>
      <c r="P19">
        <v>43988</v>
      </c>
      <c r="T19">
        <f t="shared" si="18"/>
        <v>1351250</v>
      </c>
      <c r="V19">
        <f t="shared" si="19"/>
        <v>100</v>
      </c>
      <c r="W19">
        <f t="shared" si="21"/>
        <v>372500</v>
      </c>
      <c r="X19">
        <f t="shared" si="7"/>
        <v>300</v>
      </c>
      <c r="Y19">
        <f t="shared" si="8"/>
        <v>30000</v>
      </c>
      <c r="AB19">
        <f t="shared" si="20"/>
        <v>189600</v>
      </c>
      <c r="AC19">
        <f t="shared" si="9"/>
        <v>400</v>
      </c>
      <c r="AD19">
        <f t="shared" si="10"/>
        <v>0</v>
      </c>
      <c r="AE19">
        <f t="shared" si="11"/>
        <v>1960.0000000000002</v>
      </c>
      <c r="AF19" t="s">
        <v>114</v>
      </c>
      <c r="AI19">
        <f t="shared" si="12"/>
        <v>400</v>
      </c>
    </row>
    <row r="20" spans="1:38" x14ac:dyDescent="0.25">
      <c r="A20">
        <v>20</v>
      </c>
      <c r="B20">
        <f t="shared" si="13"/>
        <v>1009000</v>
      </c>
      <c r="C20">
        <f t="shared" si="0"/>
        <v>5775</v>
      </c>
      <c r="D20">
        <f t="shared" si="1"/>
        <v>115500</v>
      </c>
      <c r="E20">
        <f t="shared" si="14"/>
        <v>994500</v>
      </c>
      <c r="H20">
        <v>50</v>
      </c>
      <c r="I20">
        <f t="shared" si="15"/>
        <v>5292500</v>
      </c>
      <c r="J20">
        <f t="shared" si="2"/>
        <v>5570</v>
      </c>
      <c r="K20">
        <f t="shared" si="3"/>
        <v>278500</v>
      </c>
      <c r="L20">
        <f t="shared" si="16"/>
        <v>150</v>
      </c>
      <c r="M20">
        <f t="shared" si="17"/>
        <v>1266250</v>
      </c>
      <c r="N20">
        <f t="shared" si="4"/>
        <v>1250</v>
      </c>
      <c r="O20">
        <f t="shared" si="5"/>
        <v>187500</v>
      </c>
      <c r="P20">
        <v>43989</v>
      </c>
      <c r="T20">
        <f t="shared" si="18"/>
        <v>1538750</v>
      </c>
      <c r="V20">
        <f t="shared" si="19"/>
        <v>100</v>
      </c>
      <c r="W20">
        <f t="shared" si="21"/>
        <v>402500</v>
      </c>
      <c r="X20">
        <f t="shared" si="7"/>
        <v>325</v>
      </c>
      <c r="Y20">
        <f t="shared" si="8"/>
        <v>32500</v>
      </c>
      <c r="Z20" s="29"/>
      <c r="AB20">
        <f t="shared" si="20"/>
        <v>189600</v>
      </c>
      <c r="AC20">
        <f t="shared" si="9"/>
        <v>400</v>
      </c>
      <c r="AD20">
        <f t="shared" si="10"/>
        <v>0</v>
      </c>
      <c r="AE20">
        <f t="shared" si="11"/>
        <v>1960.0000000000002</v>
      </c>
      <c r="AF20" t="s">
        <v>113</v>
      </c>
      <c r="AI20">
        <f t="shared" si="12"/>
        <v>400</v>
      </c>
    </row>
    <row r="21" spans="1:38" x14ac:dyDescent="0.25">
      <c r="A21">
        <v>20</v>
      </c>
      <c r="B21">
        <f t="shared" si="13"/>
        <v>1124500</v>
      </c>
      <c r="C21">
        <f t="shared" si="0"/>
        <v>6450</v>
      </c>
      <c r="D21">
        <f t="shared" si="1"/>
        <v>129000</v>
      </c>
      <c r="E21">
        <f t="shared" si="14"/>
        <v>1123500</v>
      </c>
      <c r="H21">
        <v>50</v>
      </c>
      <c r="I21">
        <f t="shared" si="15"/>
        <v>5571000</v>
      </c>
      <c r="J21">
        <f t="shared" si="2"/>
        <v>5860</v>
      </c>
      <c r="K21">
        <f t="shared" si="3"/>
        <v>293000</v>
      </c>
      <c r="L21">
        <f t="shared" si="16"/>
        <v>150</v>
      </c>
      <c r="M21">
        <f t="shared" si="17"/>
        <v>1453750</v>
      </c>
      <c r="N21">
        <f t="shared" si="4"/>
        <v>1450</v>
      </c>
      <c r="O21">
        <f t="shared" si="5"/>
        <v>217500</v>
      </c>
      <c r="P21">
        <v>43990</v>
      </c>
      <c r="T21">
        <f t="shared" si="18"/>
        <v>1756250</v>
      </c>
      <c r="V21">
        <f t="shared" si="19"/>
        <v>100</v>
      </c>
      <c r="W21">
        <f t="shared" si="21"/>
        <v>435000</v>
      </c>
      <c r="X21">
        <f t="shared" si="7"/>
        <v>350</v>
      </c>
      <c r="Y21">
        <f t="shared" si="8"/>
        <v>35000</v>
      </c>
      <c r="AA21">
        <v>40</v>
      </c>
      <c r="AB21">
        <f t="shared" si="20"/>
        <v>189600</v>
      </c>
      <c r="AC21">
        <f t="shared" si="9"/>
        <v>400</v>
      </c>
      <c r="AD21">
        <f t="shared" si="10"/>
        <v>16000</v>
      </c>
      <c r="AE21">
        <f t="shared" si="11"/>
        <v>1960.0000000000002</v>
      </c>
      <c r="AF21" t="s">
        <v>112</v>
      </c>
      <c r="AI21">
        <f t="shared" si="12"/>
        <v>400</v>
      </c>
    </row>
    <row r="22" spans="1:38" x14ac:dyDescent="0.25">
      <c r="A22">
        <v>20</v>
      </c>
      <c r="B22">
        <f t="shared" si="13"/>
        <v>1253500</v>
      </c>
      <c r="C22">
        <f t="shared" si="0"/>
        <v>7200</v>
      </c>
      <c r="D22">
        <f t="shared" si="1"/>
        <v>144000</v>
      </c>
      <c r="E22">
        <f t="shared" si="14"/>
        <v>1267500</v>
      </c>
      <c r="H22">
        <v>50</v>
      </c>
      <c r="I22">
        <f t="shared" si="15"/>
        <v>5864000</v>
      </c>
      <c r="J22">
        <f t="shared" si="2"/>
        <v>6170</v>
      </c>
      <c r="K22">
        <f t="shared" si="3"/>
        <v>308500</v>
      </c>
      <c r="L22">
        <f t="shared" si="16"/>
        <v>150</v>
      </c>
      <c r="M22">
        <f t="shared" si="17"/>
        <v>1671250</v>
      </c>
      <c r="N22">
        <f t="shared" si="4"/>
        <v>1650</v>
      </c>
      <c r="O22">
        <f t="shared" si="5"/>
        <v>247500</v>
      </c>
      <c r="P22">
        <v>43993</v>
      </c>
      <c r="T22">
        <f t="shared" si="18"/>
        <v>2003750</v>
      </c>
      <c r="V22">
        <f t="shared" si="19"/>
        <v>100</v>
      </c>
      <c r="W22">
        <f t="shared" si="21"/>
        <v>470000</v>
      </c>
      <c r="X22">
        <f t="shared" si="7"/>
        <v>375</v>
      </c>
      <c r="Y22">
        <f t="shared" si="8"/>
        <v>37500</v>
      </c>
      <c r="Z22" s="29"/>
      <c r="AA22">
        <v>40</v>
      </c>
      <c r="AB22">
        <f t="shared" si="20"/>
        <v>205600</v>
      </c>
      <c r="AC22">
        <f t="shared" si="9"/>
        <v>420</v>
      </c>
      <c r="AD22">
        <f t="shared" si="10"/>
        <v>16800</v>
      </c>
      <c r="AE22">
        <f t="shared" si="11"/>
        <v>2058</v>
      </c>
      <c r="AI22">
        <f t="shared" si="12"/>
        <v>420</v>
      </c>
    </row>
    <row r="23" spans="1:38" x14ac:dyDescent="0.25">
      <c r="A23">
        <v>20</v>
      </c>
      <c r="B23">
        <f t="shared" si="13"/>
        <v>1397500</v>
      </c>
      <c r="C23">
        <f t="shared" si="0"/>
        <v>8025</v>
      </c>
      <c r="D23">
        <f t="shared" si="1"/>
        <v>160500</v>
      </c>
      <c r="E23">
        <f t="shared" si="14"/>
        <v>1428000</v>
      </c>
      <c r="H23">
        <v>50</v>
      </c>
      <c r="I23">
        <f t="shared" si="15"/>
        <v>6172500</v>
      </c>
      <c r="J23">
        <f t="shared" si="2"/>
        <v>6490</v>
      </c>
      <c r="K23">
        <f t="shared" si="3"/>
        <v>324500</v>
      </c>
      <c r="L23">
        <f t="shared" si="16"/>
        <v>150</v>
      </c>
      <c r="M23">
        <f t="shared" si="17"/>
        <v>1918750</v>
      </c>
      <c r="N23">
        <f t="shared" si="4"/>
        <v>1900</v>
      </c>
      <c r="O23">
        <f t="shared" si="5"/>
        <v>285000</v>
      </c>
      <c r="P23">
        <v>43994</v>
      </c>
      <c r="T23">
        <f t="shared" si="18"/>
        <v>2288750</v>
      </c>
      <c r="V23">
        <f t="shared" si="19"/>
        <v>100</v>
      </c>
      <c r="W23">
        <f t="shared" si="21"/>
        <v>507500</v>
      </c>
      <c r="X23">
        <f t="shared" si="7"/>
        <v>400</v>
      </c>
      <c r="Y23">
        <f t="shared" si="8"/>
        <v>40000</v>
      </c>
      <c r="AA23">
        <v>40</v>
      </c>
      <c r="AB23">
        <f t="shared" si="20"/>
        <v>222400</v>
      </c>
      <c r="AC23">
        <f t="shared" si="9"/>
        <v>460</v>
      </c>
      <c r="AD23">
        <f t="shared" si="10"/>
        <v>18400</v>
      </c>
      <c r="AE23">
        <f t="shared" si="11"/>
        <v>2254</v>
      </c>
      <c r="AF23" t="s">
        <v>119</v>
      </c>
      <c r="AI23">
        <f t="shared" si="12"/>
        <v>460</v>
      </c>
    </row>
    <row r="24" spans="1:38" x14ac:dyDescent="0.25">
      <c r="A24">
        <v>20</v>
      </c>
      <c r="B24">
        <f t="shared" si="13"/>
        <v>1558000</v>
      </c>
      <c r="C24">
        <f t="shared" si="0"/>
        <v>8925</v>
      </c>
      <c r="D24">
        <f t="shared" si="1"/>
        <v>178500</v>
      </c>
      <c r="E24">
        <f t="shared" si="14"/>
        <v>1606500</v>
      </c>
      <c r="H24">
        <v>50</v>
      </c>
      <c r="I24">
        <f t="shared" si="15"/>
        <v>6497000</v>
      </c>
      <c r="J24">
        <f t="shared" si="2"/>
        <v>6830</v>
      </c>
      <c r="K24">
        <f t="shared" si="3"/>
        <v>341500</v>
      </c>
      <c r="L24">
        <f t="shared" si="16"/>
        <v>150</v>
      </c>
      <c r="M24">
        <f t="shared" si="17"/>
        <v>2203750</v>
      </c>
      <c r="N24">
        <f t="shared" si="4"/>
        <v>2200</v>
      </c>
      <c r="O24">
        <f t="shared" si="5"/>
        <v>330000</v>
      </c>
      <c r="P24">
        <v>43995</v>
      </c>
      <c r="T24">
        <f t="shared" si="18"/>
        <v>2618750</v>
      </c>
      <c r="V24">
        <f t="shared" si="19"/>
        <v>100</v>
      </c>
      <c r="W24">
        <f t="shared" si="21"/>
        <v>547500</v>
      </c>
      <c r="X24">
        <f t="shared" si="7"/>
        <v>450</v>
      </c>
      <c r="Y24">
        <f t="shared" si="8"/>
        <v>45000</v>
      </c>
      <c r="Z24" s="29"/>
      <c r="AA24">
        <v>40</v>
      </c>
      <c r="AB24">
        <f t="shared" si="20"/>
        <v>240800</v>
      </c>
      <c r="AC24">
        <f t="shared" si="9"/>
        <v>500</v>
      </c>
      <c r="AD24">
        <f t="shared" si="10"/>
        <v>20000</v>
      </c>
      <c r="AE24">
        <f t="shared" si="11"/>
        <v>2450</v>
      </c>
      <c r="AI24">
        <f t="shared" si="12"/>
        <v>500</v>
      </c>
    </row>
    <row r="25" spans="1:38" x14ac:dyDescent="0.25">
      <c r="A25">
        <v>20</v>
      </c>
      <c r="B25">
        <f t="shared" si="13"/>
        <v>1736500</v>
      </c>
      <c r="C25">
        <f t="shared" si="0"/>
        <v>9975</v>
      </c>
      <c r="D25">
        <f t="shared" si="1"/>
        <v>199500</v>
      </c>
      <c r="E25">
        <f t="shared" si="14"/>
        <v>1806000</v>
      </c>
      <c r="H25">
        <v>50</v>
      </c>
      <c r="I25">
        <f t="shared" si="15"/>
        <v>6838500</v>
      </c>
      <c r="J25">
        <f t="shared" si="2"/>
        <v>7190</v>
      </c>
      <c r="K25">
        <f t="shared" si="3"/>
        <v>359500</v>
      </c>
      <c r="L25">
        <f t="shared" si="16"/>
        <v>150</v>
      </c>
      <c r="M25">
        <f t="shared" si="17"/>
        <v>2533750</v>
      </c>
      <c r="N25">
        <f t="shared" si="4"/>
        <v>2525</v>
      </c>
      <c r="O25">
        <f t="shared" si="5"/>
        <v>378750</v>
      </c>
      <c r="P25">
        <v>43996</v>
      </c>
      <c r="T25">
        <f t="shared" si="18"/>
        <v>2997500</v>
      </c>
      <c r="V25">
        <f t="shared" si="19"/>
        <v>100</v>
      </c>
      <c r="W25">
        <f t="shared" si="21"/>
        <v>592500</v>
      </c>
      <c r="X25">
        <f t="shared" si="7"/>
        <v>475</v>
      </c>
      <c r="Y25">
        <f t="shared" si="8"/>
        <v>47500</v>
      </c>
      <c r="AA25">
        <v>40</v>
      </c>
      <c r="AB25">
        <f t="shared" si="20"/>
        <v>260800</v>
      </c>
      <c r="AC25">
        <f t="shared" si="9"/>
        <v>540</v>
      </c>
      <c r="AD25">
        <f t="shared" si="10"/>
        <v>21600</v>
      </c>
      <c r="AE25">
        <f t="shared" si="11"/>
        <v>2646</v>
      </c>
      <c r="AI25">
        <f t="shared" si="12"/>
        <v>540</v>
      </c>
    </row>
    <row r="26" spans="1:38" x14ac:dyDescent="0.25">
      <c r="A26">
        <v>20</v>
      </c>
      <c r="B26">
        <f t="shared" si="13"/>
        <v>1936000</v>
      </c>
      <c r="C26">
        <f t="shared" si="0"/>
        <v>11100</v>
      </c>
      <c r="D26">
        <f t="shared" si="1"/>
        <v>222000</v>
      </c>
      <c r="E26">
        <f t="shared" si="14"/>
        <v>2028000</v>
      </c>
      <c r="H26">
        <v>50</v>
      </c>
      <c r="I26">
        <f t="shared" si="15"/>
        <v>7198000</v>
      </c>
      <c r="J26">
        <f t="shared" si="2"/>
        <v>7570</v>
      </c>
      <c r="K26">
        <f t="shared" si="3"/>
        <v>378500</v>
      </c>
      <c r="L26">
        <f t="shared" si="16"/>
        <v>150</v>
      </c>
      <c r="M26">
        <f t="shared" si="17"/>
        <v>2912500</v>
      </c>
      <c r="N26">
        <f t="shared" si="4"/>
        <v>2900</v>
      </c>
      <c r="O26">
        <f t="shared" si="5"/>
        <v>435000</v>
      </c>
      <c r="P26">
        <v>43997</v>
      </c>
      <c r="T26">
        <f t="shared" si="18"/>
        <v>3432500</v>
      </c>
      <c r="V26">
        <f t="shared" si="19"/>
        <v>100</v>
      </c>
      <c r="W26">
        <f t="shared" si="21"/>
        <v>640000</v>
      </c>
      <c r="X26">
        <f t="shared" si="7"/>
        <v>525</v>
      </c>
      <c r="Y26">
        <f t="shared" si="8"/>
        <v>52500</v>
      </c>
      <c r="Z26" s="29"/>
      <c r="AB26">
        <f t="shared" si="20"/>
        <v>282400</v>
      </c>
      <c r="AC26">
        <f t="shared" si="9"/>
        <v>600</v>
      </c>
      <c r="AD26">
        <f t="shared" si="10"/>
        <v>0</v>
      </c>
      <c r="AE26">
        <f t="shared" si="11"/>
        <v>2940</v>
      </c>
      <c r="AI26">
        <f t="shared" si="12"/>
        <v>600</v>
      </c>
    </row>
    <row r="27" spans="1:38" x14ac:dyDescent="0.25">
      <c r="A27">
        <v>20</v>
      </c>
      <c r="B27">
        <f t="shared" si="13"/>
        <v>2158000</v>
      </c>
      <c r="C27">
        <f t="shared" si="0"/>
        <v>12450</v>
      </c>
      <c r="D27">
        <f t="shared" si="1"/>
        <v>249000</v>
      </c>
      <c r="E27">
        <f t="shared" si="14"/>
        <v>2277000</v>
      </c>
      <c r="H27">
        <v>50</v>
      </c>
      <c r="I27">
        <f t="shared" si="15"/>
        <v>7576500</v>
      </c>
      <c r="J27">
        <f t="shared" si="2"/>
        <v>7970</v>
      </c>
      <c r="K27">
        <f t="shared" si="3"/>
        <v>398500</v>
      </c>
      <c r="L27">
        <f t="shared" si="16"/>
        <v>150</v>
      </c>
      <c r="M27">
        <f t="shared" si="17"/>
        <v>3347500</v>
      </c>
      <c r="N27">
        <f t="shared" si="4"/>
        <v>3325</v>
      </c>
      <c r="O27">
        <f t="shared" si="5"/>
        <v>498750</v>
      </c>
      <c r="P27">
        <v>44000</v>
      </c>
      <c r="T27">
        <f t="shared" si="18"/>
        <v>3931250</v>
      </c>
      <c r="V27">
        <f t="shared" si="19"/>
        <v>100</v>
      </c>
      <c r="W27">
        <f t="shared" si="21"/>
        <v>692500</v>
      </c>
      <c r="X27">
        <f t="shared" si="7"/>
        <v>575</v>
      </c>
      <c r="Y27">
        <f t="shared" si="8"/>
        <v>57500</v>
      </c>
      <c r="AB27">
        <f t="shared" si="20"/>
        <v>282400</v>
      </c>
      <c r="AC27">
        <f t="shared" si="9"/>
        <v>600</v>
      </c>
      <c r="AD27">
        <f t="shared" si="10"/>
        <v>0</v>
      </c>
      <c r="AE27">
        <f t="shared" si="11"/>
        <v>2940</v>
      </c>
      <c r="AF27" t="s">
        <v>120</v>
      </c>
      <c r="AI27">
        <f t="shared" si="12"/>
        <v>600</v>
      </c>
      <c r="AL27">
        <v>49</v>
      </c>
    </row>
    <row r="28" spans="1:38" x14ac:dyDescent="0.25">
      <c r="A28">
        <v>20</v>
      </c>
      <c r="B28">
        <f t="shared" si="13"/>
        <v>2407000</v>
      </c>
      <c r="C28">
        <f t="shared" si="0"/>
        <v>13875</v>
      </c>
      <c r="D28">
        <f t="shared" si="1"/>
        <v>277500</v>
      </c>
      <c r="E28">
        <f t="shared" si="14"/>
        <v>2554500</v>
      </c>
      <c r="H28">
        <v>50</v>
      </c>
      <c r="I28">
        <f t="shared" si="15"/>
        <v>7975000</v>
      </c>
      <c r="J28">
        <f t="shared" si="2"/>
        <v>8390</v>
      </c>
      <c r="K28">
        <f t="shared" si="3"/>
        <v>419500</v>
      </c>
      <c r="L28">
        <f t="shared" si="16"/>
        <v>150</v>
      </c>
      <c r="M28">
        <f t="shared" si="17"/>
        <v>3846250</v>
      </c>
      <c r="N28">
        <f t="shared" si="4"/>
        <v>3825</v>
      </c>
      <c r="O28">
        <f t="shared" si="5"/>
        <v>573750</v>
      </c>
      <c r="P28">
        <v>44001</v>
      </c>
      <c r="T28">
        <f t="shared" si="18"/>
        <v>4505000</v>
      </c>
      <c r="V28">
        <f t="shared" si="19"/>
        <v>100</v>
      </c>
      <c r="W28">
        <f t="shared" si="21"/>
        <v>750000</v>
      </c>
      <c r="X28">
        <f t="shared" si="7"/>
        <v>625</v>
      </c>
      <c r="Y28">
        <f t="shared" si="8"/>
        <v>62500</v>
      </c>
      <c r="Z28" s="29"/>
      <c r="AA28">
        <v>-100</v>
      </c>
      <c r="AB28">
        <f t="shared" si="20"/>
        <v>282400</v>
      </c>
      <c r="AC28">
        <f t="shared" si="9"/>
        <v>600</v>
      </c>
      <c r="AD28">
        <f t="shared" si="10"/>
        <v>-60000</v>
      </c>
      <c r="AE28">
        <f t="shared" si="11"/>
        <v>2940</v>
      </c>
      <c r="AF28" t="s">
        <v>121</v>
      </c>
      <c r="AI28">
        <f t="shared" si="12"/>
        <v>600</v>
      </c>
      <c r="AL28">
        <v>49</v>
      </c>
    </row>
    <row r="29" spans="1:38" x14ac:dyDescent="0.25">
      <c r="A29">
        <v>20</v>
      </c>
      <c r="B29">
        <f t="shared" si="13"/>
        <v>2684500</v>
      </c>
      <c r="C29">
        <f t="shared" si="0"/>
        <v>15450</v>
      </c>
      <c r="D29">
        <f t="shared" si="1"/>
        <v>309000</v>
      </c>
      <c r="E29">
        <f t="shared" si="14"/>
        <v>2863500</v>
      </c>
      <c r="H29">
        <v>50</v>
      </c>
      <c r="I29">
        <f t="shared" si="15"/>
        <v>8394500</v>
      </c>
      <c r="J29">
        <f t="shared" si="2"/>
        <v>8830</v>
      </c>
      <c r="K29">
        <f t="shared" si="3"/>
        <v>441500</v>
      </c>
      <c r="L29">
        <f t="shared" si="16"/>
        <v>150</v>
      </c>
      <c r="M29">
        <f t="shared" si="17"/>
        <v>4420000</v>
      </c>
      <c r="N29">
        <f t="shared" si="4"/>
        <v>4400</v>
      </c>
      <c r="O29">
        <f t="shared" si="5"/>
        <v>660000</v>
      </c>
      <c r="P29">
        <v>44002</v>
      </c>
      <c r="T29">
        <f t="shared" si="18"/>
        <v>5165000</v>
      </c>
      <c r="V29">
        <f t="shared" si="19"/>
        <v>100</v>
      </c>
      <c r="W29">
        <f t="shared" si="21"/>
        <v>812500</v>
      </c>
      <c r="X29">
        <f t="shared" si="7"/>
        <v>675</v>
      </c>
      <c r="Y29">
        <f t="shared" si="8"/>
        <v>67500</v>
      </c>
      <c r="AA29">
        <v>40</v>
      </c>
      <c r="AB29">
        <f t="shared" si="20"/>
        <v>222400</v>
      </c>
      <c r="AC29">
        <f t="shared" si="9"/>
        <v>460</v>
      </c>
      <c r="AD29">
        <f t="shared" si="10"/>
        <v>18400</v>
      </c>
      <c r="AE29">
        <f t="shared" si="11"/>
        <v>2254</v>
      </c>
      <c r="AF29" t="s">
        <v>122</v>
      </c>
      <c r="AI29">
        <f t="shared" si="12"/>
        <v>460</v>
      </c>
      <c r="AL29">
        <v>49</v>
      </c>
    </row>
    <row r="30" spans="1:38" x14ac:dyDescent="0.25">
      <c r="A30">
        <v>20</v>
      </c>
      <c r="B30">
        <f t="shared" si="13"/>
        <v>2993500</v>
      </c>
      <c r="C30">
        <f t="shared" si="0"/>
        <v>17250</v>
      </c>
      <c r="D30">
        <f t="shared" si="1"/>
        <v>345000</v>
      </c>
      <c r="E30">
        <f t="shared" si="14"/>
        <v>3208500</v>
      </c>
      <c r="H30">
        <v>50</v>
      </c>
      <c r="I30">
        <f t="shared" si="15"/>
        <v>8836000</v>
      </c>
      <c r="J30">
        <f t="shared" si="2"/>
        <v>9300</v>
      </c>
      <c r="K30">
        <f t="shared" si="3"/>
        <v>465000</v>
      </c>
      <c r="L30">
        <f t="shared" si="16"/>
        <v>150</v>
      </c>
      <c r="M30">
        <f t="shared" si="17"/>
        <v>5080000</v>
      </c>
      <c r="N30">
        <f t="shared" si="4"/>
        <v>5075</v>
      </c>
      <c r="O30">
        <f t="shared" si="5"/>
        <v>761250</v>
      </c>
      <c r="P30">
        <v>44003</v>
      </c>
      <c r="T30">
        <f t="shared" si="18"/>
        <v>5926250</v>
      </c>
      <c r="V30">
        <f t="shared" si="19"/>
        <v>100</v>
      </c>
      <c r="W30">
        <f t="shared" si="21"/>
        <v>880000</v>
      </c>
      <c r="X30">
        <f t="shared" si="7"/>
        <v>725</v>
      </c>
      <c r="Y30">
        <f t="shared" si="8"/>
        <v>72500</v>
      </c>
      <c r="Z30" s="29"/>
      <c r="AA30">
        <v>40</v>
      </c>
      <c r="AB30">
        <f t="shared" si="20"/>
        <v>240800</v>
      </c>
      <c r="AC30">
        <f t="shared" si="9"/>
        <v>500</v>
      </c>
      <c r="AD30">
        <f t="shared" si="10"/>
        <v>20000</v>
      </c>
      <c r="AE30">
        <f t="shared" si="11"/>
        <v>2450</v>
      </c>
      <c r="AF30" t="s">
        <v>123</v>
      </c>
      <c r="AI30">
        <f t="shared" si="12"/>
        <v>500</v>
      </c>
    </row>
    <row r="31" spans="1:38" x14ac:dyDescent="0.25">
      <c r="A31">
        <v>20</v>
      </c>
      <c r="B31">
        <f t="shared" si="13"/>
        <v>3338500</v>
      </c>
      <c r="C31">
        <f t="shared" si="0"/>
        <v>19200</v>
      </c>
      <c r="D31">
        <f t="shared" si="1"/>
        <v>384000</v>
      </c>
      <c r="E31">
        <f t="shared" si="14"/>
        <v>3592500</v>
      </c>
      <c r="H31">
        <v>50</v>
      </c>
      <c r="I31">
        <f t="shared" si="15"/>
        <v>9301000</v>
      </c>
      <c r="J31">
        <f t="shared" si="2"/>
        <v>9790</v>
      </c>
      <c r="K31">
        <f t="shared" si="3"/>
        <v>489500</v>
      </c>
      <c r="L31">
        <f t="shared" si="16"/>
        <v>150</v>
      </c>
      <c r="M31">
        <f t="shared" si="17"/>
        <v>5841250</v>
      </c>
      <c r="N31">
        <f t="shared" si="4"/>
        <v>5825</v>
      </c>
      <c r="O31">
        <f t="shared" si="5"/>
        <v>873750</v>
      </c>
      <c r="P31">
        <v>44004</v>
      </c>
      <c r="T31">
        <f t="shared" si="18"/>
        <v>6800000</v>
      </c>
      <c r="V31">
        <f t="shared" si="19"/>
        <v>100</v>
      </c>
      <c r="W31">
        <f t="shared" si="21"/>
        <v>952500</v>
      </c>
      <c r="X31">
        <f t="shared" si="7"/>
        <v>775</v>
      </c>
      <c r="Y31">
        <f t="shared" si="8"/>
        <v>77500</v>
      </c>
      <c r="AA31">
        <v>-100</v>
      </c>
      <c r="AB31">
        <f t="shared" si="20"/>
        <v>260800</v>
      </c>
      <c r="AC31">
        <f t="shared" si="9"/>
        <v>540</v>
      </c>
      <c r="AD31">
        <f t="shared" si="10"/>
        <v>-54000</v>
      </c>
      <c r="AE31">
        <f t="shared" si="11"/>
        <v>2646</v>
      </c>
      <c r="AI31">
        <f t="shared" si="12"/>
        <v>540</v>
      </c>
    </row>
    <row r="32" spans="1:38" x14ac:dyDescent="0.25">
      <c r="A32">
        <v>20</v>
      </c>
      <c r="B32">
        <f t="shared" si="13"/>
        <v>3722500</v>
      </c>
      <c r="C32">
        <f t="shared" si="0"/>
        <v>21450</v>
      </c>
      <c r="D32">
        <f t="shared" si="1"/>
        <v>429000</v>
      </c>
      <c r="E32">
        <f t="shared" si="14"/>
        <v>4021500</v>
      </c>
      <c r="H32">
        <v>50</v>
      </c>
      <c r="I32">
        <f t="shared" si="15"/>
        <v>9790500</v>
      </c>
      <c r="J32">
        <f t="shared" si="2"/>
        <v>10300</v>
      </c>
      <c r="K32">
        <f t="shared" si="3"/>
        <v>515000</v>
      </c>
      <c r="L32">
        <f t="shared" si="16"/>
        <v>150</v>
      </c>
      <c r="M32">
        <f t="shared" si="17"/>
        <v>6715000</v>
      </c>
      <c r="N32">
        <f t="shared" si="4"/>
        <v>6700</v>
      </c>
      <c r="O32">
        <f t="shared" si="5"/>
        <v>1005000</v>
      </c>
      <c r="P32">
        <v>44007</v>
      </c>
      <c r="T32">
        <f t="shared" si="18"/>
        <v>7805000</v>
      </c>
      <c r="V32">
        <f t="shared" si="19"/>
        <v>100</v>
      </c>
      <c r="W32">
        <f t="shared" si="21"/>
        <v>1030000</v>
      </c>
      <c r="X32">
        <f t="shared" si="7"/>
        <v>850</v>
      </c>
      <c r="Y32">
        <f t="shared" si="8"/>
        <v>85000</v>
      </c>
      <c r="Z32" s="29"/>
      <c r="AA32">
        <v>40</v>
      </c>
      <c r="AB32">
        <f t="shared" si="20"/>
        <v>206800</v>
      </c>
      <c r="AC32">
        <f t="shared" si="9"/>
        <v>440</v>
      </c>
      <c r="AD32">
        <f t="shared" si="10"/>
        <v>17600</v>
      </c>
      <c r="AE32">
        <f t="shared" si="11"/>
        <v>2156</v>
      </c>
      <c r="AI32">
        <f t="shared" si="12"/>
        <v>440</v>
      </c>
    </row>
    <row r="33" spans="1:35" x14ac:dyDescent="0.25">
      <c r="A33">
        <v>20</v>
      </c>
      <c r="B33">
        <f t="shared" si="13"/>
        <v>4151500</v>
      </c>
      <c r="C33">
        <f t="shared" si="0"/>
        <v>23925</v>
      </c>
      <c r="D33">
        <f t="shared" si="1"/>
        <v>478500</v>
      </c>
      <c r="E33">
        <f t="shared" si="14"/>
        <v>4500000</v>
      </c>
      <c r="H33">
        <v>50</v>
      </c>
      <c r="I33">
        <f t="shared" si="15"/>
        <v>10305500</v>
      </c>
      <c r="J33">
        <f t="shared" si="2"/>
        <v>10840</v>
      </c>
      <c r="K33">
        <f t="shared" si="3"/>
        <v>542000</v>
      </c>
      <c r="L33">
        <f t="shared" si="16"/>
        <v>150</v>
      </c>
      <c r="M33">
        <f t="shared" si="17"/>
        <v>7720000</v>
      </c>
      <c r="N33">
        <f t="shared" si="4"/>
        <v>7700</v>
      </c>
      <c r="O33">
        <f t="shared" si="5"/>
        <v>1155000</v>
      </c>
      <c r="P33">
        <v>44008</v>
      </c>
      <c r="T33">
        <f t="shared" si="18"/>
        <v>8960000</v>
      </c>
      <c r="V33">
        <f t="shared" si="19"/>
        <v>100</v>
      </c>
      <c r="W33">
        <f t="shared" si="21"/>
        <v>1115000</v>
      </c>
      <c r="X33">
        <f t="shared" si="7"/>
        <v>925</v>
      </c>
      <c r="Y33">
        <f t="shared" si="8"/>
        <v>92500</v>
      </c>
      <c r="AB33">
        <f t="shared" si="20"/>
        <v>224400</v>
      </c>
      <c r="AC33">
        <f t="shared" si="9"/>
        <v>460</v>
      </c>
      <c r="AD33">
        <f t="shared" si="10"/>
        <v>0</v>
      </c>
      <c r="AE33">
        <f t="shared" si="11"/>
        <v>2254</v>
      </c>
      <c r="AI33">
        <f t="shared" si="12"/>
        <v>460</v>
      </c>
    </row>
    <row r="34" spans="1:35" x14ac:dyDescent="0.25">
      <c r="A34">
        <v>20</v>
      </c>
      <c r="B34">
        <f t="shared" si="13"/>
        <v>4630000</v>
      </c>
      <c r="C34">
        <f t="shared" si="0"/>
        <v>26700</v>
      </c>
      <c r="D34">
        <f t="shared" si="1"/>
        <v>534000</v>
      </c>
      <c r="E34">
        <f t="shared" si="14"/>
        <v>5034000</v>
      </c>
      <c r="H34">
        <v>50</v>
      </c>
      <c r="I34">
        <f t="shared" si="15"/>
        <v>10847500</v>
      </c>
      <c r="J34">
        <f t="shared" si="2"/>
        <v>11410</v>
      </c>
      <c r="K34">
        <f t="shared" si="3"/>
        <v>570500</v>
      </c>
      <c r="L34">
        <f t="shared" si="16"/>
        <v>150</v>
      </c>
      <c r="M34">
        <f t="shared" si="17"/>
        <v>8875000</v>
      </c>
      <c r="N34">
        <f t="shared" si="4"/>
        <v>8875</v>
      </c>
      <c r="O34">
        <f t="shared" si="5"/>
        <v>1331250</v>
      </c>
      <c r="P34">
        <v>44009</v>
      </c>
      <c r="T34">
        <f t="shared" si="18"/>
        <v>10291250</v>
      </c>
      <c r="V34">
        <f t="shared" si="19"/>
        <v>100</v>
      </c>
      <c r="W34">
        <f t="shared" si="21"/>
        <v>1207500</v>
      </c>
      <c r="X34">
        <f t="shared" si="7"/>
        <v>1000</v>
      </c>
      <c r="Y34">
        <f t="shared" si="8"/>
        <v>100000</v>
      </c>
      <c r="Z34" s="29"/>
      <c r="AB34">
        <f t="shared" si="20"/>
        <v>224400</v>
      </c>
      <c r="AC34">
        <f t="shared" si="9"/>
        <v>460</v>
      </c>
      <c r="AD34">
        <f t="shared" si="10"/>
        <v>0</v>
      </c>
      <c r="AE34">
        <f t="shared" si="11"/>
        <v>2254</v>
      </c>
      <c r="AI34">
        <f t="shared" si="12"/>
        <v>460</v>
      </c>
    </row>
    <row r="35" spans="1:35" x14ac:dyDescent="0.25">
      <c r="A35">
        <v>20</v>
      </c>
      <c r="B35">
        <f t="shared" si="13"/>
        <v>5164000</v>
      </c>
      <c r="C35">
        <f t="shared" si="0"/>
        <v>29775</v>
      </c>
      <c r="D35">
        <f t="shared" si="1"/>
        <v>595500</v>
      </c>
      <c r="E35">
        <f t="shared" si="14"/>
        <v>5629500</v>
      </c>
      <c r="H35">
        <v>50</v>
      </c>
      <c r="I35">
        <f t="shared" si="15"/>
        <v>11418000</v>
      </c>
      <c r="J35">
        <f t="shared" si="2"/>
        <v>12010</v>
      </c>
      <c r="K35">
        <f t="shared" si="3"/>
        <v>600500</v>
      </c>
      <c r="L35">
        <f t="shared" si="16"/>
        <v>150</v>
      </c>
      <c r="M35">
        <f t="shared" si="17"/>
        <v>10206250</v>
      </c>
      <c r="N35">
        <f t="shared" si="4"/>
        <v>10200</v>
      </c>
      <c r="O35">
        <f t="shared" si="5"/>
        <v>1530000</v>
      </c>
      <c r="P35">
        <v>44010</v>
      </c>
      <c r="T35">
        <f t="shared" si="18"/>
        <v>11821250</v>
      </c>
      <c r="V35">
        <f t="shared" si="19"/>
        <v>100</v>
      </c>
      <c r="W35">
        <f t="shared" si="21"/>
        <v>1307500</v>
      </c>
      <c r="X35">
        <f t="shared" si="7"/>
        <v>1075</v>
      </c>
      <c r="Y35">
        <f t="shared" si="8"/>
        <v>107500</v>
      </c>
      <c r="AA35">
        <v>40</v>
      </c>
      <c r="AB35">
        <f t="shared" si="20"/>
        <v>224400</v>
      </c>
      <c r="AC35">
        <f t="shared" si="9"/>
        <v>460</v>
      </c>
      <c r="AD35">
        <f t="shared" si="10"/>
        <v>18400</v>
      </c>
      <c r="AE35">
        <f t="shared" si="11"/>
        <v>2254</v>
      </c>
      <c r="AI35">
        <f t="shared" si="12"/>
        <v>460</v>
      </c>
    </row>
    <row r="36" spans="1:35" x14ac:dyDescent="0.25">
      <c r="A36">
        <v>20</v>
      </c>
      <c r="B36">
        <f t="shared" si="13"/>
        <v>5759500</v>
      </c>
      <c r="C36">
        <f t="shared" si="0"/>
        <v>33225</v>
      </c>
      <c r="D36">
        <f t="shared" si="1"/>
        <v>664500</v>
      </c>
      <c r="E36">
        <f t="shared" si="14"/>
        <v>6294000</v>
      </c>
      <c r="H36">
        <v>50</v>
      </c>
      <c r="I36">
        <f t="shared" si="15"/>
        <v>12018500</v>
      </c>
      <c r="J36">
        <f t="shared" si="2"/>
        <v>12650</v>
      </c>
      <c r="K36">
        <f t="shared" si="3"/>
        <v>632500</v>
      </c>
      <c r="L36">
        <f t="shared" si="16"/>
        <v>150</v>
      </c>
      <c r="M36">
        <f t="shared" si="17"/>
        <v>11736250</v>
      </c>
      <c r="N36">
        <f t="shared" si="4"/>
        <v>11725</v>
      </c>
      <c r="O36">
        <f t="shared" si="5"/>
        <v>1758750</v>
      </c>
      <c r="P36">
        <v>44011</v>
      </c>
      <c r="T36">
        <f t="shared" si="18"/>
        <v>13580000</v>
      </c>
      <c r="V36">
        <f t="shared" si="19"/>
        <v>100</v>
      </c>
      <c r="W36">
        <f t="shared" si="21"/>
        <v>1415000</v>
      </c>
      <c r="X36">
        <f t="shared" si="7"/>
        <v>1175</v>
      </c>
      <c r="Y36">
        <f t="shared" si="8"/>
        <v>117500</v>
      </c>
      <c r="Z36" s="29"/>
      <c r="AA36">
        <v>40</v>
      </c>
      <c r="AB36">
        <f t="shared" si="20"/>
        <v>242800</v>
      </c>
      <c r="AC36">
        <f t="shared" si="9"/>
        <v>500</v>
      </c>
      <c r="AD36">
        <f t="shared" si="10"/>
        <v>20000</v>
      </c>
      <c r="AE36">
        <f t="shared" si="11"/>
        <v>2450</v>
      </c>
      <c r="AI36">
        <f t="shared" si="12"/>
        <v>500</v>
      </c>
    </row>
    <row r="37" spans="1:35" x14ac:dyDescent="0.25">
      <c r="A37">
        <v>20</v>
      </c>
      <c r="B37">
        <f t="shared" si="13"/>
        <v>6424000</v>
      </c>
      <c r="C37">
        <f t="shared" si="0"/>
        <v>37050</v>
      </c>
      <c r="D37">
        <f t="shared" si="1"/>
        <v>741000</v>
      </c>
      <c r="E37">
        <f t="shared" si="14"/>
        <v>7035000</v>
      </c>
      <c r="H37">
        <v>50</v>
      </c>
      <c r="I37">
        <f t="shared" si="15"/>
        <v>12651000</v>
      </c>
      <c r="J37">
        <f t="shared" si="2"/>
        <v>13310</v>
      </c>
      <c r="K37">
        <f t="shared" si="3"/>
        <v>665500</v>
      </c>
      <c r="L37">
        <f t="shared" si="16"/>
        <v>150</v>
      </c>
      <c r="M37">
        <f t="shared" si="17"/>
        <v>13495000</v>
      </c>
      <c r="N37">
        <f t="shared" si="4"/>
        <v>13475</v>
      </c>
      <c r="O37">
        <f t="shared" si="5"/>
        <v>2021250</v>
      </c>
      <c r="T37">
        <f t="shared" si="18"/>
        <v>15601250</v>
      </c>
      <c r="V37">
        <f t="shared" si="19"/>
        <v>100</v>
      </c>
      <c r="W37">
        <f t="shared" si="21"/>
        <v>1532500</v>
      </c>
      <c r="X37">
        <f t="shared" si="7"/>
        <v>1275</v>
      </c>
      <c r="Y37">
        <f>X37*V37</f>
        <v>127500</v>
      </c>
      <c r="AA37">
        <v>40</v>
      </c>
      <c r="AB37">
        <f t="shared" si="20"/>
        <v>262800</v>
      </c>
      <c r="AC37">
        <f t="shared" si="9"/>
        <v>560</v>
      </c>
      <c r="AD37">
        <f t="shared" si="10"/>
        <v>22400</v>
      </c>
      <c r="AE37">
        <f t="shared" si="11"/>
        <v>2744</v>
      </c>
      <c r="AI37">
        <f t="shared" si="12"/>
        <v>560</v>
      </c>
    </row>
    <row r="38" spans="1:35" x14ac:dyDescent="0.25">
      <c r="A38">
        <v>20</v>
      </c>
      <c r="B38">
        <f t="shared" si="13"/>
        <v>7165000</v>
      </c>
      <c r="C38">
        <f t="shared" si="0"/>
        <v>41325</v>
      </c>
      <c r="D38">
        <f t="shared" si="1"/>
        <v>826500</v>
      </c>
      <c r="H38">
        <v>50</v>
      </c>
      <c r="I38">
        <f t="shared" si="15"/>
        <v>13316500</v>
      </c>
      <c r="J38">
        <f t="shared" si="2"/>
        <v>14010</v>
      </c>
      <c r="K38">
        <f t="shared" si="3"/>
        <v>700500</v>
      </c>
      <c r="L38">
        <f t="shared" si="16"/>
        <v>150</v>
      </c>
      <c r="M38">
        <f t="shared" si="17"/>
        <v>15516250</v>
      </c>
      <c r="N38">
        <f t="shared" si="4"/>
        <v>15500</v>
      </c>
      <c r="O38">
        <f t="shared" si="5"/>
        <v>2325000</v>
      </c>
      <c r="T38">
        <f t="shared" si="18"/>
        <v>17926250</v>
      </c>
      <c r="V38">
        <f t="shared" si="19"/>
        <v>100</v>
      </c>
      <c r="W38">
        <f t="shared" si="21"/>
        <v>1660000</v>
      </c>
      <c r="X38">
        <f t="shared" si="7"/>
        <v>1375</v>
      </c>
      <c r="Y38">
        <f t="shared" si="8"/>
        <v>137500</v>
      </c>
      <c r="Z38" s="29"/>
      <c r="AA38">
        <v>40</v>
      </c>
      <c r="AB38">
        <f t="shared" si="20"/>
        <v>285200</v>
      </c>
      <c r="AC38">
        <f t="shared" si="9"/>
        <v>600</v>
      </c>
      <c r="AD38">
        <f t="shared" si="10"/>
        <v>24000</v>
      </c>
      <c r="AE38">
        <f t="shared" si="11"/>
        <v>2940</v>
      </c>
      <c r="AI38">
        <f t="shared" si="12"/>
        <v>600</v>
      </c>
    </row>
    <row r="39" spans="1:35" x14ac:dyDescent="0.25">
      <c r="A39">
        <v>20</v>
      </c>
      <c r="B39">
        <f t="shared" si="13"/>
        <v>7991500</v>
      </c>
      <c r="C39">
        <f t="shared" si="0"/>
        <v>46050</v>
      </c>
      <c r="D39">
        <f t="shared" si="1"/>
        <v>921000</v>
      </c>
      <c r="H39">
        <v>50</v>
      </c>
      <c r="I39">
        <f t="shared" si="15"/>
        <v>14017000</v>
      </c>
      <c r="J39">
        <f t="shared" si="2"/>
        <v>14750</v>
      </c>
      <c r="K39">
        <f t="shared" si="3"/>
        <v>737500</v>
      </c>
      <c r="L39">
        <f t="shared" si="16"/>
        <v>150</v>
      </c>
      <c r="M39">
        <f t="shared" si="17"/>
        <v>17841250</v>
      </c>
      <c r="N39">
        <f t="shared" si="4"/>
        <v>17825</v>
      </c>
      <c r="O39">
        <f t="shared" si="5"/>
        <v>2673750</v>
      </c>
      <c r="T39">
        <f t="shared" si="18"/>
        <v>20600000</v>
      </c>
      <c r="V39">
        <f t="shared" si="19"/>
        <v>100</v>
      </c>
      <c r="W39">
        <f t="shared" si="21"/>
        <v>1797500</v>
      </c>
      <c r="X39">
        <f t="shared" si="7"/>
        <v>1475</v>
      </c>
      <c r="Y39">
        <f t="shared" si="8"/>
        <v>147500</v>
      </c>
      <c r="AA39">
        <v>40</v>
      </c>
      <c r="AB39">
        <f t="shared" si="20"/>
        <v>309200</v>
      </c>
      <c r="AC39">
        <f t="shared" si="9"/>
        <v>660</v>
      </c>
      <c r="AD39">
        <f t="shared" si="10"/>
        <v>26400</v>
      </c>
      <c r="AE39">
        <f t="shared" si="11"/>
        <v>3234.0000000000005</v>
      </c>
      <c r="AI39">
        <f t="shared" si="12"/>
        <v>660</v>
      </c>
    </row>
    <row r="40" spans="1:35" x14ac:dyDescent="0.25">
      <c r="A40">
        <v>20</v>
      </c>
      <c r="B40">
        <f t="shared" si="13"/>
        <v>8912500</v>
      </c>
      <c r="C40">
        <f t="shared" si="0"/>
        <v>51375</v>
      </c>
      <c r="D40">
        <f t="shared" si="1"/>
        <v>1027500</v>
      </c>
      <c r="H40">
        <v>50</v>
      </c>
      <c r="I40">
        <f t="shared" si="15"/>
        <v>14754500</v>
      </c>
      <c r="J40">
        <f t="shared" si="2"/>
        <v>15530</v>
      </c>
      <c r="K40">
        <f t="shared" si="3"/>
        <v>776500</v>
      </c>
      <c r="L40">
        <f t="shared" si="16"/>
        <v>150</v>
      </c>
      <c r="M40">
        <f t="shared" si="17"/>
        <v>20515000</v>
      </c>
      <c r="N40">
        <f t="shared" si="4"/>
        <v>20500</v>
      </c>
      <c r="O40">
        <f t="shared" si="5"/>
        <v>3075000</v>
      </c>
      <c r="T40">
        <f t="shared" si="18"/>
        <v>23675000</v>
      </c>
      <c r="V40">
        <f t="shared" si="19"/>
        <v>100</v>
      </c>
      <c r="W40">
        <f t="shared" si="21"/>
        <v>1945000</v>
      </c>
      <c r="X40">
        <f t="shared" si="7"/>
        <v>1600</v>
      </c>
      <c r="Y40">
        <f t="shared" si="8"/>
        <v>160000</v>
      </c>
      <c r="Z40" s="29"/>
      <c r="AB40">
        <f t="shared" si="20"/>
        <v>335600</v>
      </c>
      <c r="AC40">
        <f t="shared" si="9"/>
        <v>700</v>
      </c>
      <c r="AD40">
        <f t="shared" si="10"/>
        <v>0</v>
      </c>
      <c r="AE40">
        <f t="shared" si="11"/>
        <v>3430.0000000000005</v>
      </c>
      <c r="AI40">
        <f t="shared" si="12"/>
        <v>700</v>
      </c>
    </row>
    <row r="41" spans="1:35" x14ac:dyDescent="0.25">
      <c r="A41">
        <v>20</v>
      </c>
      <c r="B41">
        <f t="shared" si="13"/>
        <v>9940000</v>
      </c>
      <c r="C41">
        <f t="shared" si="0"/>
        <v>57300</v>
      </c>
      <c r="D41">
        <f t="shared" si="1"/>
        <v>1146000</v>
      </c>
      <c r="H41">
        <v>50</v>
      </c>
      <c r="I41">
        <f t="shared" si="15"/>
        <v>15531000</v>
      </c>
      <c r="J41">
        <f t="shared" si="2"/>
        <v>16340</v>
      </c>
      <c r="K41">
        <f t="shared" si="3"/>
        <v>817000</v>
      </c>
      <c r="L41">
        <f t="shared" si="16"/>
        <v>150</v>
      </c>
      <c r="M41">
        <f t="shared" si="17"/>
        <v>23590000</v>
      </c>
      <c r="N41">
        <f t="shared" si="4"/>
        <v>23575</v>
      </c>
      <c r="O41">
        <f t="shared" si="5"/>
        <v>3536250</v>
      </c>
      <c r="T41">
        <f t="shared" si="18"/>
        <v>27211250</v>
      </c>
      <c r="V41">
        <f t="shared" si="19"/>
        <v>100</v>
      </c>
      <c r="W41">
        <f t="shared" si="21"/>
        <v>2105000</v>
      </c>
      <c r="X41">
        <f t="shared" si="7"/>
        <v>1750</v>
      </c>
      <c r="Y41">
        <f t="shared" si="8"/>
        <v>175000</v>
      </c>
      <c r="AB41">
        <f t="shared" si="20"/>
        <v>335600</v>
      </c>
      <c r="AC41">
        <f t="shared" si="9"/>
        <v>700</v>
      </c>
      <c r="AD41">
        <f t="shared" si="10"/>
        <v>0</v>
      </c>
      <c r="AE41">
        <f t="shared" si="11"/>
        <v>3430.0000000000005</v>
      </c>
      <c r="AI41">
        <f t="shared" si="12"/>
        <v>700</v>
      </c>
    </row>
    <row r="42" spans="1:35" x14ac:dyDescent="0.25">
      <c r="A42">
        <v>20</v>
      </c>
      <c r="B42">
        <f t="shared" si="13"/>
        <v>11086000</v>
      </c>
      <c r="C42">
        <f t="shared" si="0"/>
        <v>63900</v>
      </c>
      <c r="D42">
        <f t="shared" si="1"/>
        <v>1278000</v>
      </c>
      <c r="H42">
        <v>50</v>
      </c>
      <c r="I42">
        <f t="shared" si="15"/>
        <v>16348000</v>
      </c>
      <c r="J42">
        <f t="shared" si="2"/>
        <v>17200</v>
      </c>
      <c r="K42">
        <f t="shared" si="3"/>
        <v>860000</v>
      </c>
      <c r="L42">
        <f t="shared" si="16"/>
        <v>150</v>
      </c>
      <c r="M42">
        <f t="shared" si="17"/>
        <v>27126250</v>
      </c>
      <c r="N42">
        <f t="shared" si="4"/>
        <v>27125</v>
      </c>
      <c r="O42">
        <f t="shared" si="5"/>
        <v>4068750</v>
      </c>
      <c r="T42">
        <f t="shared" si="18"/>
        <v>31280000</v>
      </c>
      <c r="V42">
        <f t="shared" si="19"/>
        <v>100</v>
      </c>
      <c r="W42">
        <f t="shared" si="21"/>
        <v>2280000</v>
      </c>
      <c r="X42">
        <f t="shared" si="7"/>
        <v>1900</v>
      </c>
      <c r="Y42">
        <f t="shared" si="8"/>
        <v>190000</v>
      </c>
      <c r="Z42" s="29"/>
      <c r="AA42">
        <v>40</v>
      </c>
      <c r="AB42">
        <f t="shared" si="20"/>
        <v>335600</v>
      </c>
      <c r="AC42">
        <f t="shared" si="9"/>
        <v>700</v>
      </c>
      <c r="AD42">
        <f t="shared" si="10"/>
        <v>28000</v>
      </c>
      <c r="AE42">
        <f t="shared" si="11"/>
        <v>3430.0000000000005</v>
      </c>
      <c r="AI42">
        <f t="shared" si="12"/>
        <v>700</v>
      </c>
    </row>
    <row r="43" spans="1:35" x14ac:dyDescent="0.25">
      <c r="A43">
        <v>20</v>
      </c>
      <c r="B43">
        <f t="shared" si="13"/>
        <v>12364000</v>
      </c>
      <c r="C43">
        <f t="shared" si="0"/>
        <v>71325</v>
      </c>
      <c r="D43">
        <f t="shared" si="1"/>
        <v>1426500</v>
      </c>
      <c r="H43">
        <v>50</v>
      </c>
      <c r="I43">
        <f t="shared" si="15"/>
        <v>17208000</v>
      </c>
      <c r="J43">
        <f t="shared" si="2"/>
        <v>18110</v>
      </c>
      <c r="K43">
        <f t="shared" si="3"/>
        <v>905500</v>
      </c>
      <c r="L43">
        <f t="shared" si="16"/>
        <v>150</v>
      </c>
      <c r="M43">
        <f t="shared" si="17"/>
        <v>31195000</v>
      </c>
      <c r="N43">
        <f t="shared" si="4"/>
        <v>31175</v>
      </c>
      <c r="O43">
        <f t="shared" si="5"/>
        <v>4676250</v>
      </c>
      <c r="T43">
        <f t="shared" si="18"/>
        <v>35956250</v>
      </c>
      <c r="V43">
        <f t="shared" si="19"/>
        <v>100</v>
      </c>
      <c r="W43">
        <f t="shared" si="21"/>
        <v>2470000</v>
      </c>
      <c r="X43">
        <f t="shared" si="7"/>
        <v>2050</v>
      </c>
      <c r="Y43">
        <f t="shared" si="8"/>
        <v>205000</v>
      </c>
      <c r="AA43">
        <v>40</v>
      </c>
      <c r="AB43">
        <f t="shared" si="20"/>
        <v>363600</v>
      </c>
      <c r="AC43">
        <f t="shared" si="9"/>
        <v>760</v>
      </c>
      <c r="AD43">
        <f t="shared" si="10"/>
        <v>30400</v>
      </c>
      <c r="AE43">
        <f t="shared" si="11"/>
        <v>3724.0000000000005</v>
      </c>
      <c r="AI43">
        <f t="shared" si="12"/>
        <v>760</v>
      </c>
    </row>
    <row r="44" spans="1:35" x14ac:dyDescent="0.25">
      <c r="A44">
        <v>20</v>
      </c>
      <c r="B44">
        <f t="shared" si="13"/>
        <v>13790500</v>
      </c>
      <c r="C44">
        <f t="shared" si="0"/>
        <v>79500</v>
      </c>
      <c r="D44">
        <f t="shared" si="1"/>
        <v>1590000</v>
      </c>
      <c r="H44">
        <v>50</v>
      </c>
      <c r="I44">
        <f t="shared" si="15"/>
        <v>18113500</v>
      </c>
      <c r="J44">
        <f t="shared" si="2"/>
        <v>19060</v>
      </c>
      <c r="K44">
        <f t="shared" si="3"/>
        <v>953000</v>
      </c>
      <c r="L44">
        <f t="shared" si="16"/>
        <v>150</v>
      </c>
      <c r="M44">
        <f t="shared" si="17"/>
        <v>35871250</v>
      </c>
      <c r="N44">
        <f t="shared" si="4"/>
        <v>35850</v>
      </c>
      <c r="O44">
        <f t="shared" si="5"/>
        <v>5377500</v>
      </c>
      <c r="T44">
        <f t="shared" si="18"/>
        <v>41333750</v>
      </c>
      <c r="V44">
        <f t="shared" si="19"/>
        <v>100</v>
      </c>
      <c r="W44">
        <f t="shared" si="21"/>
        <v>2675000</v>
      </c>
      <c r="X44">
        <f t="shared" si="7"/>
        <v>2225</v>
      </c>
      <c r="Y44">
        <f t="shared" si="8"/>
        <v>222500</v>
      </c>
      <c r="Z44" s="29"/>
      <c r="AA44">
        <v>40</v>
      </c>
      <c r="AB44">
        <f t="shared" si="20"/>
        <v>394000</v>
      </c>
      <c r="AC44">
        <f t="shared" si="9"/>
        <v>840</v>
      </c>
      <c r="AD44">
        <f t="shared" si="10"/>
        <v>33600</v>
      </c>
      <c r="AE44">
        <f t="shared" si="11"/>
        <v>4116</v>
      </c>
      <c r="AI44">
        <f t="shared" si="12"/>
        <v>840</v>
      </c>
    </row>
    <row r="45" spans="1:35" x14ac:dyDescent="0.25">
      <c r="A45">
        <v>20</v>
      </c>
      <c r="B45">
        <f t="shared" si="13"/>
        <v>15380500</v>
      </c>
      <c r="C45">
        <f t="shared" si="0"/>
        <v>88725</v>
      </c>
      <c r="D45">
        <f t="shared" si="1"/>
        <v>1774500</v>
      </c>
      <c r="H45">
        <v>50</v>
      </c>
      <c r="I45">
        <f t="shared" si="15"/>
        <v>19066500</v>
      </c>
      <c r="J45">
        <f t="shared" si="2"/>
        <v>20070</v>
      </c>
      <c r="K45">
        <f t="shared" si="3"/>
        <v>1003500</v>
      </c>
      <c r="L45">
        <f t="shared" si="16"/>
        <v>150</v>
      </c>
      <c r="M45">
        <f t="shared" si="17"/>
        <v>41248750</v>
      </c>
      <c r="N45">
        <f t="shared" si="4"/>
        <v>41225</v>
      </c>
      <c r="O45">
        <f t="shared" si="5"/>
        <v>6183750</v>
      </c>
      <c r="T45">
        <f t="shared" si="18"/>
        <v>47517500</v>
      </c>
      <c r="V45">
        <f t="shared" si="19"/>
        <v>100</v>
      </c>
      <c r="W45">
        <f t="shared" si="21"/>
        <v>2897500</v>
      </c>
      <c r="X45">
        <f t="shared" si="7"/>
        <v>2400</v>
      </c>
      <c r="Y45">
        <f t="shared" si="8"/>
        <v>240000</v>
      </c>
      <c r="AA45">
        <v>40</v>
      </c>
      <c r="AB45">
        <f t="shared" si="20"/>
        <v>427600</v>
      </c>
      <c r="AC45">
        <f t="shared" si="9"/>
        <v>900</v>
      </c>
      <c r="AD45">
        <f t="shared" si="10"/>
        <v>36000</v>
      </c>
      <c r="AE45">
        <f t="shared" si="11"/>
        <v>4410</v>
      </c>
      <c r="AI45">
        <f t="shared" si="12"/>
        <v>900</v>
      </c>
    </row>
    <row r="46" spans="1:35" x14ac:dyDescent="0.25">
      <c r="A46">
        <v>20</v>
      </c>
      <c r="B46">
        <f t="shared" si="13"/>
        <v>17155000</v>
      </c>
      <c r="C46">
        <f t="shared" si="0"/>
        <v>98925</v>
      </c>
      <c r="D46">
        <f t="shared" si="1"/>
        <v>1978500</v>
      </c>
      <c r="H46">
        <v>50</v>
      </c>
      <c r="I46">
        <f t="shared" si="15"/>
        <v>20070000</v>
      </c>
      <c r="J46">
        <f t="shared" si="2"/>
        <v>21120</v>
      </c>
      <c r="K46">
        <f t="shared" si="3"/>
        <v>1056000</v>
      </c>
      <c r="L46">
        <f t="shared" si="16"/>
        <v>150</v>
      </c>
      <c r="M46">
        <f t="shared" si="17"/>
        <v>47432500</v>
      </c>
      <c r="N46">
        <f t="shared" si="4"/>
        <v>47425</v>
      </c>
      <c r="O46">
        <f t="shared" si="5"/>
        <v>7113750</v>
      </c>
      <c r="T46">
        <f t="shared" si="18"/>
        <v>54631250</v>
      </c>
      <c r="V46">
        <f t="shared" si="19"/>
        <v>100</v>
      </c>
      <c r="W46">
        <f t="shared" si="21"/>
        <v>3137500</v>
      </c>
      <c r="X46">
        <f t="shared" si="7"/>
        <v>2600</v>
      </c>
      <c r="Y46">
        <f t="shared" si="8"/>
        <v>260000</v>
      </c>
      <c r="Z46" s="29"/>
      <c r="AA46">
        <v>40</v>
      </c>
      <c r="AB46">
        <f t="shared" si="20"/>
        <v>463600</v>
      </c>
      <c r="AC46">
        <f t="shared" si="9"/>
        <v>980</v>
      </c>
      <c r="AD46">
        <f t="shared" si="10"/>
        <v>39200</v>
      </c>
      <c r="AE46">
        <f t="shared" si="11"/>
        <v>4802</v>
      </c>
      <c r="AI46">
        <f t="shared" si="12"/>
        <v>980</v>
      </c>
    </row>
    <row r="47" spans="1:35" x14ac:dyDescent="0.25">
      <c r="A47">
        <v>20</v>
      </c>
      <c r="B47">
        <f t="shared" si="13"/>
        <v>19133500</v>
      </c>
      <c r="C47">
        <f t="shared" si="0"/>
        <v>110325</v>
      </c>
      <c r="D47">
        <f t="shared" si="1"/>
        <v>2206500</v>
      </c>
      <c r="H47">
        <v>50</v>
      </c>
      <c r="I47">
        <f t="shared" si="15"/>
        <v>21126000</v>
      </c>
      <c r="J47">
        <f t="shared" si="2"/>
        <v>22230</v>
      </c>
      <c r="K47">
        <f t="shared" si="3"/>
        <v>1111500</v>
      </c>
      <c r="L47">
        <f t="shared" si="16"/>
        <v>150</v>
      </c>
      <c r="M47">
        <f t="shared" si="17"/>
        <v>54546250</v>
      </c>
      <c r="N47">
        <f t="shared" si="4"/>
        <v>54525</v>
      </c>
      <c r="O47">
        <f t="shared" si="5"/>
        <v>8178750</v>
      </c>
      <c r="T47">
        <f t="shared" si="18"/>
        <v>62810000</v>
      </c>
      <c r="V47">
        <f t="shared" si="19"/>
        <v>100</v>
      </c>
      <c r="W47">
        <f t="shared" si="21"/>
        <v>3397500</v>
      </c>
      <c r="X47">
        <f t="shared" si="7"/>
        <v>2825</v>
      </c>
      <c r="Y47">
        <f t="shared" si="8"/>
        <v>282500</v>
      </c>
      <c r="AB47">
        <f t="shared" si="20"/>
        <v>502800</v>
      </c>
      <c r="AC47">
        <f t="shared" si="9"/>
        <v>1060</v>
      </c>
      <c r="AD47">
        <f t="shared" si="10"/>
        <v>0</v>
      </c>
      <c r="AE47">
        <f t="shared" si="11"/>
        <v>5194</v>
      </c>
      <c r="AI47">
        <f t="shared" si="12"/>
        <v>1060</v>
      </c>
    </row>
    <row r="48" spans="1:35" x14ac:dyDescent="0.25">
      <c r="A48">
        <v>20</v>
      </c>
      <c r="B48">
        <f t="shared" si="13"/>
        <v>21340000</v>
      </c>
      <c r="C48">
        <f t="shared" si="0"/>
        <v>123075</v>
      </c>
      <c r="D48">
        <f t="shared" si="1"/>
        <v>2461500</v>
      </c>
      <c r="H48">
        <v>50</v>
      </c>
      <c r="I48">
        <f t="shared" si="15"/>
        <v>22237500</v>
      </c>
      <c r="J48">
        <f t="shared" si="2"/>
        <v>23400</v>
      </c>
      <c r="K48">
        <f t="shared" si="3"/>
        <v>1170000</v>
      </c>
      <c r="L48">
        <f t="shared" si="16"/>
        <v>150</v>
      </c>
      <c r="M48">
        <f t="shared" si="17"/>
        <v>62725000</v>
      </c>
      <c r="N48">
        <f t="shared" si="4"/>
        <v>62725</v>
      </c>
      <c r="O48">
        <f t="shared" si="5"/>
        <v>9408750</v>
      </c>
      <c r="T48">
        <f t="shared" si="18"/>
        <v>72218750</v>
      </c>
      <c r="V48">
        <f t="shared" si="19"/>
        <v>100</v>
      </c>
      <c r="W48">
        <f t="shared" si="21"/>
        <v>3680000</v>
      </c>
      <c r="X48">
        <f t="shared" si="7"/>
        <v>3050</v>
      </c>
      <c r="Y48">
        <f t="shared" si="8"/>
        <v>305000</v>
      </c>
      <c r="Z48" s="29"/>
      <c r="AB48">
        <f t="shared" si="20"/>
        <v>502800</v>
      </c>
      <c r="AC48">
        <f t="shared" si="9"/>
        <v>1060</v>
      </c>
      <c r="AD48">
        <f t="shared" si="10"/>
        <v>0</v>
      </c>
      <c r="AE48">
        <f t="shared" si="11"/>
        <v>5194</v>
      </c>
      <c r="AI48">
        <f t="shared" si="12"/>
        <v>1060</v>
      </c>
    </row>
    <row r="49" spans="1:35" x14ac:dyDescent="0.25">
      <c r="A49">
        <v>20</v>
      </c>
      <c r="B49">
        <f t="shared" si="13"/>
        <v>23801500</v>
      </c>
      <c r="C49">
        <f t="shared" si="0"/>
        <v>137250</v>
      </c>
      <c r="D49">
        <f t="shared" si="1"/>
        <v>2745000</v>
      </c>
      <c r="H49">
        <v>50</v>
      </c>
      <c r="I49">
        <f t="shared" si="15"/>
        <v>23407500</v>
      </c>
      <c r="J49">
        <f t="shared" si="2"/>
        <v>24630</v>
      </c>
      <c r="K49">
        <f t="shared" si="3"/>
        <v>1231500</v>
      </c>
      <c r="L49">
        <f t="shared" si="16"/>
        <v>150</v>
      </c>
      <c r="M49">
        <f t="shared" si="17"/>
        <v>72133750</v>
      </c>
      <c r="N49">
        <f t="shared" si="4"/>
        <v>72125</v>
      </c>
      <c r="O49">
        <f t="shared" si="5"/>
        <v>10818750</v>
      </c>
      <c r="T49">
        <f t="shared" si="18"/>
        <v>83037500</v>
      </c>
      <c r="V49">
        <f t="shared" si="19"/>
        <v>100</v>
      </c>
      <c r="W49">
        <f t="shared" si="21"/>
        <v>3985000</v>
      </c>
      <c r="X49">
        <f t="shared" si="7"/>
        <v>3300</v>
      </c>
      <c r="Y49">
        <f t="shared" si="8"/>
        <v>330000</v>
      </c>
      <c r="AA49">
        <v>40</v>
      </c>
      <c r="AB49">
        <f t="shared" si="20"/>
        <v>502800</v>
      </c>
      <c r="AC49">
        <f t="shared" si="9"/>
        <v>1060</v>
      </c>
      <c r="AD49">
        <f t="shared" si="10"/>
        <v>42400</v>
      </c>
      <c r="AE49">
        <f t="shared" si="11"/>
        <v>5194</v>
      </c>
      <c r="AI49">
        <f t="shared" si="12"/>
        <v>1060</v>
      </c>
    </row>
    <row r="50" spans="1:35" x14ac:dyDescent="0.25">
      <c r="A50">
        <v>20</v>
      </c>
      <c r="B50">
        <f t="shared" si="13"/>
        <v>26546500</v>
      </c>
      <c r="C50">
        <f t="shared" si="0"/>
        <v>153150</v>
      </c>
      <c r="D50">
        <f t="shared" si="1"/>
        <v>3063000</v>
      </c>
      <c r="H50">
        <v>50</v>
      </c>
      <c r="I50">
        <f t="shared" si="15"/>
        <v>24639000</v>
      </c>
      <c r="J50">
        <f t="shared" si="2"/>
        <v>25930</v>
      </c>
      <c r="K50">
        <f t="shared" si="3"/>
        <v>1296500</v>
      </c>
      <c r="L50">
        <f t="shared" si="16"/>
        <v>150</v>
      </c>
      <c r="M50">
        <f t="shared" si="17"/>
        <v>82952500</v>
      </c>
      <c r="N50">
        <f t="shared" si="4"/>
        <v>82950</v>
      </c>
      <c r="O50">
        <f t="shared" si="5"/>
        <v>12442500</v>
      </c>
      <c r="T50">
        <f t="shared" si="18"/>
        <v>95480000</v>
      </c>
      <c r="V50">
        <f t="shared" si="19"/>
        <v>100</v>
      </c>
      <c r="W50">
        <f t="shared" si="21"/>
        <v>4315000</v>
      </c>
      <c r="X50">
        <f t="shared" si="7"/>
        <v>3575</v>
      </c>
      <c r="Y50">
        <f t="shared" si="8"/>
        <v>357500</v>
      </c>
      <c r="Z50" s="29"/>
      <c r="AA50">
        <v>40</v>
      </c>
      <c r="AB50">
        <f t="shared" si="20"/>
        <v>545200</v>
      </c>
      <c r="AC50">
        <f t="shared" si="9"/>
        <v>1160</v>
      </c>
      <c r="AD50">
        <f t="shared" si="10"/>
        <v>46400</v>
      </c>
      <c r="AE50">
        <f t="shared" si="11"/>
        <v>5684</v>
      </c>
      <c r="AI50">
        <f t="shared" si="12"/>
        <v>1160</v>
      </c>
    </row>
    <row r="51" spans="1:35" x14ac:dyDescent="0.25">
      <c r="A51">
        <v>20</v>
      </c>
      <c r="B51">
        <f t="shared" si="13"/>
        <v>29609500</v>
      </c>
      <c r="C51">
        <f t="shared" si="0"/>
        <v>170775</v>
      </c>
      <c r="D51">
        <f t="shared" si="1"/>
        <v>3415500</v>
      </c>
      <c r="H51">
        <v>50</v>
      </c>
      <c r="I51">
        <f t="shared" si="15"/>
        <v>25935500</v>
      </c>
      <c r="J51">
        <f t="shared" si="2"/>
        <v>27300</v>
      </c>
      <c r="K51">
        <f t="shared" si="3"/>
        <v>1365000</v>
      </c>
      <c r="L51">
        <f t="shared" si="16"/>
        <v>150</v>
      </c>
      <c r="M51">
        <f t="shared" si="17"/>
        <v>95395000</v>
      </c>
      <c r="N51">
        <f t="shared" si="4"/>
        <v>95375</v>
      </c>
      <c r="O51">
        <f t="shared" si="5"/>
        <v>14306250</v>
      </c>
      <c r="T51">
        <f t="shared" si="18"/>
        <v>109786250</v>
      </c>
      <c r="V51">
        <f t="shared" si="19"/>
        <v>100</v>
      </c>
      <c r="W51">
        <f t="shared" si="21"/>
        <v>4672500</v>
      </c>
      <c r="X51">
        <f t="shared" si="7"/>
        <v>3875</v>
      </c>
      <c r="Y51">
        <f t="shared" si="8"/>
        <v>387500</v>
      </c>
      <c r="AB51">
        <f t="shared" si="20"/>
        <v>591600</v>
      </c>
      <c r="AC51">
        <f t="shared" si="9"/>
        <v>1260</v>
      </c>
      <c r="AD51">
        <f t="shared" si="10"/>
        <v>0</v>
      </c>
      <c r="AE51">
        <f t="shared" si="11"/>
        <v>6174</v>
      </c>
      <c r="AI51">
        <f t="shared" si="12"/>
        <v>1260</v>
      </c>
    </row>
    <row r="52" spans="1:35" x14ac:dyDescent="0.25">
      <c r="A52">
        <v>20</v>
      </c>
      <c r="B52">
        <f t="shared" si="13"/>
        <v>33025000</v>
      </c>
      <c r="C52">
        <f t="shared" si="0"/>
        <v>190500</v>
      </c>
      <c r="D52">
        <f t="shared" si="1"/>
        <v>3810000</v>
      </c>
      <c r="H52">
        <v>50</v>
      </c>
      <c r="I52">
        <f t="shared" si="15"/>
        <v>27300500</v>
      </c>
      <c r="J52">
        <f t="shared" si="2"/>
        <v>28730</v>
      </c>
      <c r="K52">
        <f t="shared" si="3"/>
        <v>1436500</v>
      </c>
      <c r="L52">
        <f t="shared" si="16"/>
        <v>150</v>
      </c>
      <c r="M52">
        <f t="shared" si="17"/>
        <v>109701250</v>
      </c>
      <c r="N52">
        <f t="shared" si="4"/>
        <v>109700</v>
      </c>
      <c r="O52">
        <f t="shared" si="5"/>
        <v>16455000</v>
      </c>
      <c r="T52">
        <f t="shared" si="18"/>
        <v>126241250</v>
      </c>
      <c r="V52">
        <f t="shared" si="19"/>
        <v>100</v>
      </c>
      <c r="W52">
        <f t="shared" si="21"/>
        <v>5060000</v>
      </c>
      <c r="X52">
        <f t="shared" si="7"/>
        <v>4200</v>
      </c>
      <c r="Y52">
        <f t="shared" si="8"/>
        <v>420000</v>
      </c>
      <c r="AA52">
        <v>40</v>
      </c>
      <c r="AB52">
        <f t="shared" si="20"/>
        <v>591600</v>
      </c>
      <c r="AC52">
        <f t="shared" si="9"/>
        <v>1260</v>
      </c>
      <c r="AD52">
        <f t="shared" si="10"/>
        <v>50400</v>
      </c>
      <c r="AE52">
        <f t="shared" si="11"/>
        <v>6174</v>
      </c>
      <c r="AI52">
        <f t="shared" si="12"/>
        <v>1260</v>
      </c>
    </row>
    <row r="53" spans="1:35" x14ac:dyDescent="0.25">
      <c r="A53">
        <v>20</v>
      </c>
      <c r="B53">
        <f t="shared" si="13"/>
        <v>36835000</v>
      </c>
      <c r="C53">
        <f t="shared" si="0"/>
        <v>212475</v>
      </c>
      <c r="D53">
        <f t="shared" si="1"/>
        <v>4249500</v>
      </c>
      <c r="H53">
        <v>50</v>
      </c>
      <c r="I53">
        <f t="shared" si="15"/>
        <v>28737000</v>
      </c>
      <c r="J53">
        <f t="shared" si="2"/>
        <v>30240</v>
      </c>
      <c r="K53">
        <f t="shared" si="3"/>
        <v>1512000</v>
      </c>
      <c r="L53">
        <f t="shared" si="16"/>
        <v>150</v>
      </c>
      <c r="M53">
        <f t="shared" si="17"/>
        <v>126156250</v>
      </c>
      <c r="N53">
        <f t="shared" si="4"/>
        <v>126150</v>
      </c>
      <c r="O53">
        <f t="shared" si="5"/>
        <v>18922500</v>
      </c>
      <c r="T53">
        <f t="shared" si="18"/>
        <v>145163750</v>
      </c>
      <c r="V53">
        <f t="shared" si="19"/>
        <v>100</v>
      </c>
      <c r="W53">
        <f t="shared" si="21"/>
        <v>5480000</v>
      </c>
      <c r="X53">
        <f t="shared" si="7"/>
        <v>4550</v>
      </c>
      <c r="Y53">
        <f t="shared" si="8"/>
        <v>455000</v>
      </c>
      <c r="AA53">
        <v>40</v>
      </c>
      <c r="AB53">
        <f t="shared" si="20"/>
        <v>642000</v>
      </c>
      <c r="AC53">
        <f t="shared" si="9"/>
        <v>1360</v>
      </c>
      <c r="AD53">
        <f t="shared" si="10"/>
        <v>54400</v>
      </c>
      <c r="AE53">
        <f t="shared" si="11"/>
        <v>6664.0000000000009</v>
      </c>
      <c r="AI53">
        <f t="shared" si="12"/>
        <v>1360</v>
      </c>
    </row>
    <row r="54" spans="1:35" x14ac:dyDescent="0.25">
      <c r="A54">
        <v>20</v>
      </c>
      <c r="B54">
        <f t="shared" si="13"/>
        <v>41084500</v>
      </c>
      <c r="C54">
        <f t="shared" si="0"/>
        <v>237000</v>
      </c>
      <c r="D54">
        <f t="shared" si="1"/>
        <v>4740000</v>
      </c>
      <c r="H54">
        <v>50</v>
      </c>
      <c r="I54">
        <f t="shared" si="15"/>
        <v>30249000</v>
      </c>
      <c r="J54">
        <f t="shared" si="2"/>
        <v>31840</v>
      </c>
      <c r="K54">
        <f t="shared" si="3"/>
        <v>1592000</v>
      </c>
      <c r="L54">
        <f t="shared" si="16"/>
        <v>150</v>
      </c>
      <c r="M54">
        <f t="shared" si="17"/>
        <v>145078750</v>
      </c>
      <c r="N54">
        <f t="shared" si="4"/>
        <v>145075</v>
      </c>
      <c r="O54">
        <f t="shared" si="5"/>
        <v>21761250</v>
      </c>
      <c r="T54">
        <f t="shared" si="18"/>
        <v>166925000</v>
      </c>
      <c r="V54">
        <f t="shared" si="19"/>
        <v>100</v>
      </c>
      <c r="W54">
        <f t="shared" si="21"/>
        <v>5935000</v>
      </c>
      <c r="X54">
        <f t="shared" si="7"/>
        <v>4925</v>
      </c>
      <c r="Y54">
        <f t="shared" si="8"/>
        <v>492500</v>
      </c>
      <c r="AB54">
        <f t="shared" si="20"/>
        <v>696400</v>
      </c>
      <c r="AC54">
        <f t="shared" si="9"/>
        <v>1480</v>
      </c>
      <c r="AD54">
        <f t="shared" si="10"/>
        <v>0</v>
      </c>
      <c r="AE54">
        <f t="shared" si="11"/>
        <v>7252.0000000000009</v>
      </c>
      <c r="AI54">
        <f t="shared" si="12"/>
        <v>1480</v>
      </c>
    </row>
    <row r="55" spans="1:35" x14ac:dyDescent="0.25">
      <c r="A55">
        <v>20</v>
      </c>
      <c r="B55">
        <f t="shared" si="13"/>
        <v>45824500</v>
      </c>
      <c r="C55">
        <f t="shared" si="0"/>
        <v>264300</v>
      </c>
      <c r="D55">
        <f t="shared" si="1"/>
        <v>5286000</v>
      </c>
      <c r="H55">
        <v>50</v>
      </c>
      <c r="I55">
        <f t="shared" si="15"/>
        <v>31841000</v>
      </c>
      <c r="J55">
        <f t="shared" si="2"/>
        <v>33510</v>
      </c>
      <c r="K55">
        <f t="shared" si="3"/>
        <v>1675500</v>
      </c>
      <c r="L55">
        <f t="shared" si="16"/>
        <v>150</v>
      </c>
      <c r="M55">
        <f t="shared" si="17"/>
        <v>166840000</v>
      </c>
      <c r="N55">
        <f t="shared" si="4"/>
        <v>166825</v>
      </c>
      <c r="O55">
        <f t="shared" si="5"/>
        <v>25023750</v>
      </c>
      <c r="T55">
        <f t="shared" si="18"/>
        <v>191948750</v>
      </c>
      <c r="V55">
        <f t="shared" si="19"/>
        <v>100</v>
      </c>
      <c r="W55">
        <f t="shared" si="21"/>
        <v>6427500</v>
      </c>
      <c r="X55">
        <f t="shared" si="7"/>
        <v>5350</v>
      </c>
      <c r="Y55">
        <f t="shared" si="8"/>
        <v>535000</v>
      </c>
      <c r="AB55">
        <f t="shared" si="20"/>
        <v>696400</v>
      </c>
      <c r="AC55">
        <f t="shared" si="9"/>
        <v>1480</v>
      </c>
      <c r="AD55">
        <f t="shared" si="10"/>
        <v>0</v>
      </c>
      <c r="AE55">
        <f t="shared" si="11"/>
        <v>7252.0000000000009</v>
      </c>
      <c r="AI55">
        <f t="shared" si="12"/>
        <v>1480</v>
      </c>
    </row>
    <row r="56" spans="1:35" x14ac:dyDescent="0.25">
      <c r="A56">
        <v>20</v>
      </c>
      <c r="B56">
        <f t="shared" si="13"/>
        <v>51110500</v>
      </c>
      <c r="C56">
        <f t="shared" si="0"/>
        <v>294825</v>
      </c>
      <c r="D56">
        <f t="shared" si="1"/>
        <v>5896500</v>
      </c>
      <c r="H56">
        <v>50</v>
      </c>
      <c r="I56">
        <f t="shared" si="15"/>
        <v>33516500</v>
      </c>
      <c r="J56">
        <f t="shared" si="2"/>
        <v>35280</v>
      </c>
      <c r="K56">
        <f t="shared" si="3"/>
        <v>1764000</v>
      </c>
      <c r="L56">
        <f t="shared" si="16"/>
        <v>150</v>
      </c>
      <c r="M56">
        <f t="shared" si="17"/>
        <v>191863750</v>
      </c>
      <c r="N56">
        <f t="shared" si="4"/>
        <v>191850</v>
      </c>
      <c r="O56">
        <f t="shared" si="5"/>
        <v>28777500</v>
      </c>
      <c r="T56">
        <f t="shared" si="18"/>
        <v>220726250</v>
      </c>
      <c r="V56">
        <f t="shared" si="19"/>
        <v>100</v>
      </c>
      <c r="W56">
        <f t="shared" si="21"/>
        <v>6962500</v>
      </c>
      <c r="X56">
        <f t="shared" si="7"/>
        <v>5800</v>
      </c>
      <c r="Y56">
        <f t="shared" si="8"/>
        <v>580000</v>
      </c>
      <c r="AA56">
        <v>40</v>
      </c>
      <c r="AB56">
        <f t="shared" si="20"/>
        <v>696400</v>
      </c>
      <c r="AC56">
        <f t="shared" si="9"/>
        <v>1480</v>
      </c>
      <c r="AD56">
        <f t="shared" si="10"/>
        <v>59200</v>
      </c>
      <c r="AE56">
        <f t="shared" si="11"/>
        <v>7252.0000000000009</v>
      </c>
      <c r="AI56">
        <f t="shared" si="12"/>
        <v>1480</v>
      </c>
    </row>
    <row r="57" spans="1:35" x14ac:dyDescent="0.25">
      <c r="A57">
        <v>20</v>
      </c>
      <c r="B57">
        <f t="shared" si="13"/>
        <v>57007000</v>
      </c>
      <c r="C57">
        <f t="shared" si="0"/>
        <v>328875</v>
      </c>
      <c r="D57">
        <f t="shared" si="1"/>
        <v>6577500</v>
      </c>
      <c r="H57">
        <v>50</v>
      </c>
      <c r="I57">
        <f t="shared" si="15"/>
        <v>35280500</v>
      </c>
      <c r="J57">
        <f t="shared" si="2"/>
        <v>37130</v>
      </c>
      <c r="K57">
        <f t="shared" si="3"/>
        <v>1856500</v>
      </c>
      <c r="L57">
        <f t="shared" si="16"/>
        <v>150</v>
      </c>
      <c r="M57">
        <f t="shared" si="17"/>
        <v>220641250</v>
      </c>
      <c r="N57">
        <f t="shared" si="4"/>
        <v>220625</v>
      </c>
      <c r="O57">
        <f t="shared" si="5"/>
        <v>33093750</v>
      </c>
      <c r="T57">
        <f t="shared" si="18"/>
        <v>253820000</v>
      </c>
      <c r="V57">
        <f t="shared" si="19"/>
        <v>100</v>
      </c>
      <c r="W57">
        <f t="shared" si="21"/>
        <v>7542500</v>
      </c>
      <c r="X57">
        <f t="shared" si="7"/>
        <v>6275</v>
      </c>
      <c r="Y57">
        <f t="shared" si="8"/>
        <v>627500</v>
      </c>
      <c r="AA57">
        <v>-100</v>
      </c>
      <c r="AB57">
        <f t="shared" si="20"/>
        <v>755600</v>
      </c>
      <c r="AC57">
        <f t="shared" si="9"/>
        <v>1600</v>
      </c>
      <c r="AD57">
        <f t="shared" si="10"/>
        <v>-160000</v>
      </c>
      <c r="AE57">
        <f t="shared" si="11"/>
        <v>7840.0000000000009</v>
      </c>
      <c r="AI57">
        <f t="shared" si="12"/>
        <v>1600</v>
      </c>
    </row>
    <row r="58" spans="1:35" x14ac:dyDescent="0.25">
      <c r="A58">
        <v>20</v>
      </c>
      <c r="B58">
        <f t="shared" si="13"/>
        <v>63584500</v>
      </c>
      <c r="C58">
        <f t="shared" si="0"/>
        <v>366825</v>
      </c>
      <c r="D58">
        <f t="shared" si="1"/>
        <v>7336500</v>
      </c>
      <c r="H58">
        <v>50</v>
      </c>
      <c r="I58">
        <f t="shared" si="15"/>
        <v>37137000</v>
      </c>
      <c r="J58">
        <f t="shared" si="2"/>
        <v>39090</v>
      </c>
      <c r="K58">
        <f t="shared" si="3"/>
        <v>1954500</v>
      </c>
      <c r="L58">
        <f t="shared" si="16"/>
        <v>150</v>
      </c>
      <c r="M58">
        <f t="shared" si="17"/>
        <v>253735000</v>
      </c>
      <c r="N58">
        <f t="shared" si="4"/>
        <v>253725</v>
      </c>
      <c r="O58">
        <f t="shared" si="5"/>
        <v>38058750</v>
      </c>
      <c r="T58">
        <f t="shared" si="18"/>
        <v>291878750</v>
      </c>
      <c r="V58">
        <f t="shared" si="19"/>
        <v>100</v>
      </c>
      <c r="W58">
        <f t="shared" si="21"/>
        <v>8170000</v>
      </c>
      <c r="X58">
        <f t="shared" si="7"/>
        <v>6800</v>
      </c>
      <c r="Y58">
        <f t="shared" si="8"/>
        <v>680000</v>
      </c>
      <c r="AA58">
        <v>40</v>
      </c>
      <c r="AB58">
        <f t="shared" si="20"/>
        <v>595600</v>
      </c>
      <c r="AC58">
        <f t="shared" si="9"/>
        <v>1260</v>
      </c>
      <c r="AD58">
        <f t="shared" si="10"/>
        <v>50400</v>
      </c>
      <c r="AE58">
        <f t="shared" si="11"/>
        <v>6174</v>
      </c>
      <c r="AI58">
        <f t="shared" si="12"/>
        <v>1260</v>
      </c>
    </row>
    <row r="59" spans="1:35" x14ac:dyDescent="0.25">
      <c r="A59">
        <v>20</v>
      </c>
      <c r="B59">
        <f t="shared" si="13"/>
        <v>70921000</v>
      </c>
      <c r="C59">
        <f t="shared" si="0"/>
        <v>409125</v>
      </c>
      <c r="D59">
        <f t="shared" si="1"/>
        <v>8182500</v>
      </c>
      <c r="H59">
        <v>50</v>
      </c>
      <c r="I59">
        <f t="shared" si="15"/>
        <v>39091500</v>
      </c>
      <c r="J59">
        <f t="shared" si="2"/>
        <v>41140</v>
      </c>
      <c r="K59">
        <f t="shared" si="3"/>
        <v>2057000</v>
      </c>
      <c r="L59">
        <f t="shared" si="16"/>
        <v>150</v>
      </c>
      <c r="M59">
        <f t="shared" si="17"/>
        <v>291793750</v>
      </c>
      <c r="N59">
        <f t="shared" si="4"/>
        <v>291775</v>
      </c>
      <c r="O59">
        <f t="shared" si="5"/>
        <v>43766250</v>
      </c>
      <c r="T59">
        <f t="shared" si="18"/>
        <v>335645000</v>
      </c>
      <c r="V59">
        <f t="shared" si="19"/>
        <v>100</v>
      </c>
      <c r="W59">
        <f t="shared" si="21"/>
        <v>8850000</v>
      </c>
      <c r="X59">
        <f t="shared" si="7"/>
        <v>7375</v>
      </c>
      <c r="Y59">
        <f t="shared" si="8"/>
        <v>737500</v>
      </c>
      <c r="AA59">
        <v>40</v>
      </c>
      <c r="AB59">
        <f t="shared" si="20"/>
        <v>646000</v>
      </c>
      <c r="AC59">
        <f t="shared" si="9"/>
        <v>1380</v>
      </c>
      <c r="AD59">
        <f t="shared" si="10"/>
        <v>55200</v>
      </c>
      <c r="AE59">
        <f t="shared" si="11"/>
        <v>6762.0000000000009</v>
      </c>
      <c r="AI59">
        <f t="shared" si="12"/>
        <v>1380</v>
      </c>
    </row>
    <row r="60" spans="1:35" x14ac:dyDescent="0.25">
      <c r="A60">
        <v>20</v>
      </c>
      <c r="B60">
        <f t="shared" si="13"/>
        <v>79103500</v>
      </c>
      <c r="C60">
        <f t="shared" si="0"/>
        <v>456300</v>
      </c>
      <c r="D60">
        <f t="shared" si="1"/>
        <v>9126000</v>
      </c>
      <c r="H60">
        <v>50</v>
      </c>
      <c r="I60">
        <f t="shared" si="15"/>
        <v>41148500</v>
      </c>
      <c r="J60">
        <f t="shared" si="2"/>
        <v>43310</v>
      </c>
      <c r="K60">
        <f t="shared" si="3"/>
        <v>2165500</v>
      </c>
      <c r="L60">
        <f t="shared" si="16"/>
        <v>150</v>
      </c>
      <c r="M60">
        <f t="shared" si="17"/>
        <v>335560000</v>
      </c>
      <c r="N60">
        <f t="shared" si="4"/>
        <v>335550</v>
      </c>
      <c r="O60">
        <f t="shared" si="5"/>
        <v>50332500</v>
      </c>
      <c r="T60">
        <f t="shared" si="18"/>
        <v>385977500</v>
      </c>
      <c r="V60">
        <f t="shared" si="19"/>
        <v>100</v>
      </c>
      <c r="W60">
        <f t="shared" si="21"/>
        <v>9587500</v>
      </c>
      <c r="X60">
        <f t="shared" si="7"/>
        <v>7975</v>
      </c>
      <c r="Y60">
        <f t="shared" si="8"/>
        <v>797500</v>
      </c>
      <c r="AA60">
        <v>40</v>
      </c>
      <c r="AB60">
        <f t="shared" si="20"/>
        <v>701200</v>
      </c>
      <c r="AC60">
        <f t="shared" si="9"/>
        <v>1480</v>
      </c>
      <c r="AD60">
        <f t="shared" si="10"/>
        <v>59200</v>
      </c>
      <c r="AE60">
        <f t="shared" si="11"/>
        <v>7252.0000000000009</v>
      </c>
      <c r="AI60">
        <f t="shared" si="12"/>
        <v>1480</v>
      </c>
    </row>
    <row r="61" spans="1:35" x14ac:dyDescent="0.25">
      <c r="A61">
        <v>20</v>
      </c>
      <c r="B61">
        <f t="shared" si="13"/>
        <v>88229500</v>
      </c>
      <c r="C61">
        <f t="shared" si="0"/>
        <v>508950</v>
      </c>
      <c r="D61">
        <f t="shared" si="1"/>
        <v>10179000</v>
      </c>
      <c r="H61">
        <v>50</v>
      </c>
      <c r="I61">
        <f t="shared" si="15"/>
        <v>43314000</v>
      </c>
      <c r="J61">
        <f t="shared" si="2"/>
        <v>45590</v>
      </c>
      <c r="K61">
        <f t="shared" si="3"/>
        <v>2279500</v>
      </c>
      <c r="L61">
        <f t="shared" si="16"/>
        <v>150</v>
      </c>
      <c r="M61">
        <f t="shared" si="17"/>
        <v>385892500</v>
      </c>
      <c r="N61">
        <f t="shared" si="4"/>
        <v>385875</v>
      </c>
      <c r="O61">
        <f t="shared" si="5"/>
        <v>57881250</v>
      </c>
      <c r="T61">
        <f t="shared" si="18"/>
        <v>443858750</v>
      </c>
      <c r="V61">
        <f t="shared" si="19"/>
        <v>100</v>
      </c>
      <c r="W61">
        <f t="shared" si="21"/>
        <v>10385000</v>
      </c>
      <c r="X61">
        <f t="shared" si="7"/>
        <v>8650</v>
      </c>
      <c r="Y61">
        <f t="shared" si="8"/>
        <v>865000</v>
      </c>
      <c r="AB61">
        <f t="shared" si="20"/>
        <v>760400</v>
      </c>
      <c r="AC61">
        <f t="shared" si="9"/>
        <v>1620</v>
      </c>
      <c r="AD61">
        <f t="shared" si="10"/>
        <v>0</v>
      </c>
      <c r="AE61">
        <f t="shared" si="11"/>
        <v>7938.0000000000009</v>
      </c>
      <c r="AI61">
        <f t="shared" si="12"/>
        <v>1620</v>
      </c>
    </row>
    <row r="62" spans="1:35" x14ac:dyDescent="0.25">
      <c r="A62">
        <v>20</v>
      </c>
      <c r="B62">
        <f t="shared" si="13"/>
        <v>98408500</v>
      </c>
      <c r="C62">
        <f t="shared" si="0"/>
        <v>567675</v>
      </c>
      <c r="D62">
        <f t="shared" si="1"/>
        <v>11353500</v>
      </c>
      <c r="H62">
        <v>50</v>
      </c>
      <c r="I62">
        <f t="shared" si="15"/>
        <v>45593500</v>
      </c>
      <c r="J62">
        <f t="shared" si="2"/>
        <v>47990</v>
      </c>
      <c r="K62">
        <f t="shared" si="3"/>
        <v>2399500</v>
      </c>
      <c r="L62">
        <f t="shared" si="16"/>
        <v>150</v>
      </c>
      <c r="M62">
        <f t="shared" si="17"/>
        <v>443773750</v>
      </c>
      <c r="N62">
        <f t="shared" si="4"/>
        <v>443750</v>
      </c>
      <c r="O62">
        <f t="shared" si="5"/>
        <v>66562500</v>
      </c>
      <c r="T62">
        <f t="shared" si="18"/>
        <v>510421250</v>
      </c>
      <c r="V62">
        <f t="shared" si="19"/>
        <v>100</v>
      </c>
      <c r="W62">
        <f t="shared" si="21"/>
        <v>11250000</v>
      </c>
      <c r="X62">
        <f t="shared" si="7"/>
        <v>9375</v>
      </c>
      <c r="Y62">
        <f t="shared" si="8"/>
        <v>937500</v>
      </c>
      <c r="AB62">
        <f t="shared" si="20"/>
        <v>760400</v>
      </c>
      <c r="AC62">
        <f t="shared" si="9"/>
        <v>1620</v>
      </c>
      <c r="AD62">
        <f t="shared" si="10"/>
        <v>0</v>
      </c>
      <c r="AE62">
        <f t="shared" si="11"/>
        <v>7938.0000000000009</v>
      </c>
      <c r="AI62">
        <f t="shared" si="12"/>
        <v>1620</v>
      </c>
    </row>
    <row r="63" spans="1:35" x14ac:dyDescent="0.25">
      <c r="A63">
        <v>20</v>
      </c>
      <c r="B63">
        <f t="shared" si="13"/>
        <v>109762000</v>
      </c>
      <c r="C63">
        <f t="shared" si="0"/>
        <v>633225</v>
      </c>
      <c r="D63">
        <f t="shared" si="1"/>
        <v>12664500</v>
      </c>
      <c r="H63">
        <v>50</v>
      </c>
      <c r="I63">
        <f t="shared" si="15"/>
        <v>47993000</v>
      </c>
      <c r="J63">
        <f t="shared" si="2"/>
        <v>50510</v>
      </c>
      <c r="K63">
        <f t="shared" si="3"/>
        <v>2525500</v>
      </c>
      <c r="L63">
        <f t="shared" si="16"/>
        <v>150</v>
      </c>
      <c r="M63">
        <f t="shared" si="17"/>
        <v>510336250</v>
      </c>
      <c r="N63">
        <f t="shared" si="4"/>
        <v>510325</v>
      </c>
      <c r="O63">
        <f t="shared" si="5"/>
        <v>76548750</v>
      </c>
      <c r="T63">
        <f t="shared" si="18"/>
        <v>586970000</v>
      </c>
      <c r="V63">
        <f t="shared" si="19"/>
        <v>100</v>
      </c>
      <c r="W63">
        <f t="shared" si="21"/>
        <v>12187500</v>
      </c>
      <c r="X63">
        <f t="shared" si="7"/>
        <v>10150</v>
      </c>
      <c r="Y63">
        <f t="shared" si="8"/>
        <v>1015000</v>
      </c>
      <c r="AA63">
        <v>40</v>
      </c>
      <c r="AB63">
        <f t="shared" si="20"/>
        <v>760400</v>
      </c>
      <c r="AC63">
        <f t="shared" si="9"/>
        <v>1620</v>
      </c>
      <c r="AD63">
        <f t="shared" si="10"/>
        <v>64800</v>
      </c>
      <c r="AE63">
        <f t="shared" si="11"/>
        <v>7938.0000000000009</v>
      </c>
      <c r="AI63">
        <f t="shared" si="12"/>
        <v>1620</v>
      </c>
    </row>
    <row r="64" spans="1:35" x14ac:dyDescent="0.25">
      <c r="A64">
        <v>20</v>
      </c>
      <c r="B64">
        <f t="shared" si="13"/>
        <v>122426500</v>
      </c>
      <c r="C64">
        <f t="shared" si="0"/>
        <v>706275</v>
      </c>
      <c r="D64">
        <f t="shared" si="1"/>
        <v>14125500</v>
      </c>
      <c r="H64">
        <v>50</v>
      </c>
      <c r="I64">
        <f t="shared" si="15"/>
        <v>50518500</v>
      </c>
      <c r="J64">
        <f t="shared" si="2"/>
        <v>53170</v>
      </c>
      <c r="K64">
        <f t="shared" si="3"/>
        <v>2658500</v>
      </c>
      <c r="L64">
        <f t="shared" si="16"/>
        <v>150</v>
      </c>
      <c r="M64">
        <f t="shared" si="17"/>
        <v>586885000</v>
      </c>
      <c r="N64">
        <f t="shared" si="4"/>
        <v>586875</v>
      </c>
      <c r="O64">
        <f t="shared" si="5"/>
        <v>88031250</v>
      </c>
      <c r="T64">
        <f t="shared" si="18"/>
        <v>675001250</v>
      </c>
      <c r="V64">
        <f t="shared" si="19"/>
        <v>100</v>
      </c>
      <c r="W64">
        <f t="shared" si="21"/>
        <v>13202500</v>
      </c>
      <c r="X64">
        <f t="shared" si="7"/>
        <v>11000</v>
      </c>
      <c r="Y64">
        <f t="shared" si="8"/>
        <v>1100000</v>
      </c>
      <c r="AA64">
        <v>40</v>
      </c>
      <c r="AB64">
        <f t="shared" si="20"/>
        <v>825200</v>
      </c>
      <c r="AC64">
        <f t="shared" si="9"/>
        <v>1760</v>
      </c>
      <c r="AD64">
        <f t="shared" si="10"/>
        <v>70400</v>
      </c>
      <c r="AE64">
        <f t="shared" si="11"/>
        <v>8624</v>
      </c>
      <c r="AI64">
        <f t="shared" si="12"/>
        <v>1760</v>
      </c>
    </row>
    <row r="65" spans="1:35" x14ac:dyDescent="0.25">
      <c r="A65">
        <v>20</v>
      </c>
      <c r="B65">
        <f t="shared" si="13"/>
        <v>136552000</v>
      </c>
      <c r="C65">
        <f t="shared" si="0"/>
        <v>787800</v>
      </c>
      <c r="D65">
        <f t="shared" si="1"/>
        <v>15756000</v>
      </c>
      <c r="H65">
        <v>50</v>
      </c>
      <c r="I65">
        <f t="shared" si="15"/>
        <v>53177000</v>
      </c>
      <c r="J65">
        <f t="shared" si="2"/>
        <v>55970</v>
      </c>
      <c r="K65">
        <f t="shared" si="3"/>
        <v>2798500</v>
      </c>
      <c r="L65">
        <f t="shared" si="16"/>
        <v>150</v>
      </c>
      <c r="M65">
        <f t="shared" si="17"/>
        <v>674916250</v>
      </c>
      <c r="N65">
        <f t="shared" si="4"/>
        <v>674900</v>
      </c>
      <c r="O65">
        <f t="shared" si="5"/>
        <v>101235000</v>
      </c>
      <c r="T65">
        <f t="shared" si="18"/>
        <v>776236250</v>
      </c>
      <c r="V65">
        <f t="shared" si="19"/>
        <v>100</v>
      </c>
      <c r="W65">
        <f t="shared" si="21"/>
        <v>14302500</v>
      </c>
      <c r="X65">
        <f t="shared" si="7"/>
        <v>11900</v>
      </c>
      <c r="Y65">
        <f t="shared" si="8"/>
        <v>1190000</v>
      </c>
      <c r="AA65">
        <v>-100</v>
      </c>
      <c r="AB65">
        <f t="shared" si="20"/>
        <v>895600</v>
      </c>
      <c r="AC65">
        <f t="shared" si="9"/>
        <v>1900</v>
      </c>
      <c r="AD65">
        <f t="shared" si="10"/>
        <v>-190000</v>
      </c>
      <c r="AE65">
        <f t="shared" si="11"/>
        <v>9310</v>
      </c>
      <c r="AI65">
        <f t="shared" si="12"/>
        <v>1900</v>
      </c>
    </row>
    <row r="66" spans="1:35" x14ac:dyDescent="0.25">
      <c r="A66">
        <v>20</v>
      </c>
      <c r="B66">
        <f t="shared" si="13"/>
        <v>152308000</v>
      </c>
      <c r="C66">
        <f t="shared" ref="C66:C100" si="22" xml:space="preserve"> QUOTIENT(B66,13000)*75</f>
        <v>878700</v>
      </c>
      <c r="D66">
        <f t="shared" ref="D66:D100" si="23">C66*A66</f>
        <v>17574000</v>
      </c>
      <c r="H66">
        <v>50</v>
      </c>
      <c r="I66">
        <f t="shared" si="15"/>
        <v>55975500</v>
      </c>
      <c r="J66">
        <f t="shared" ref="J66:J129" si="24">QUOTIENT(I66,9500)*20/2</f>
        <v>58920</v>
      </c>
      <c r="K66">
        <f t="shared" ref="K66:K129" si="25">J66*H66</f>
        <v>2946000</v>
      </c>
      <c r="L66">
        <f t="shared" si="16"/>
        <v>150</v>
      </c>
      <c r="M66">
        <f t="shared" si="17"/>
        <v>776151250</v>
      </c>
      <c r="N66">
        <f t="shared" ref="N66:N129" si="26">(QUOTIENT(M66,25000)*25)</f>
        <v>776150</v>
      </c>
      <c r="O66">
        <f t="shared" ref="O66:O129" si="27">N66*L66</f>
        <v>116422500</v>
      </c>
      <c r="T66">
        <f t="shared" si="18"/>
        <v>892658750</v>
      </c>
      <c r="V66">
        <f t="shared" si="19"/>
        <v>100</v>
      </c>
      <c r="W66">
        <f t="shared" si="21"/>
        <v>15492500</v>
      </c>
      <c r="X66">
        <f t="shared" ref="X66:X129" si="28">(QUOTIENT(W66,30000)*25)</f>
        <v>12900</v>
      </c>
      <c r="Y66">
        <f t="shared" ref="Y66:Y129" si="29">X66*V66</f>
        <v>1290000</v>
      </c>
      <c r="AA66">
        <v>40</v>
      </c>
      <c r="AB66">
        <f t="shared" si="20"/>
        <v>705600</v>
      </c>
      <c r="AC66">
        <f t="shared" ref="AC66:AC129" si="30">(QUOTIENT(AB66,9354)*20)</f>
        <v>1500</v>
      </c>
      <c r="AD66">
        <f t="shared" ref="AD66:AD129" si="31">AC66*AA66</f>
        <v>60000</v>
      </c>
      <c r="AE66">
        <f t="shared" ref="AE66:AE79" si="32">AC66*4.9</f>
        <v>7350.0000000000009</v>
      </c>
      <c r="AI66">
        <f t="shared" ref="AI66:AI129" si="33">(QUOTIENT(AB66,9354)*20)</f>
        <v>1500</v>
      </c>
    </row>
    <row r="67" spans="1:35" x14ac:dyDescent="0.25">
      <c r="A67">
        <v>20</v>
      </c>
      <c r="B67">
        <f t="shared" ref="B67:B100" si="34">B66+D66</f>
        <v>169882000</v>
      </c>
      <c r="C67">
        <f t="shared" si="22"/>
        <v>980025</v>
      </c>
      <c r="D67">
        <f t="shared" si="23"/>
        <v>19600500</v>
      </c>
      <c r="H67">
        <v>50</v>
      </c>
      <c r="I67">
        <f t="shared" ref="I67:I130" si="35">I66+(K66)</f>
        <v>58921500</v>
      </c>
      <c r="J67">
        <f t="shared" si="24"/>
        <v>62020</v>
      </c>
      <c r="K67">
        <f t="shared" si="25"/>
        <v>3101000</v>
      </c>
      <c r="L67">
        <f t="shared" ref="L67:L130" si="36">L66</f>
        <v>150</v>
      </c>
      <c r="M67">
        <f t="shared" ref="M67:M130" si="37">M66+(O66)</f>
        <v>892573750</v>
      </c>
      <c r="N67">
        <f t="shared" si="26"/>
        <v>892550</v>
      </c>
      <c r="O67">
        <f t="shared" si="27"/>
        <v>133882500</v>
      </c>
      <c r="T67">
        <f t="shared" ref="T67:T130" si="38">O67+T66</f>
        <v>1026541250</v>
      </c>
      <c r="V67">
        <f t="shared" ref="V67:V130" si="39">V66</f>
        <v>100</v>
      </c>
      <c r="W67">
        <f t="shared" ref="W67:W130" si="40">W66+(Y66)</f>
        <v>16782500</v>
      </c>
      <c r="X67">
        <f t="shared" si="28"/>
        <v>13975</v>
      </c>
      <c r="Y67">
        <f t="shared" si="29"/>
        <v>1397500</v>
      </c>
      <c r="AA67">
        <v>40</v>
      </c>
      <c r="AB67">
        <f t="shared" ref="AB67:AB130" si="41">AB66+(AD66)</f>
        <v>765600</v>
      </c>
      <c r="AC67">
        <f t="shared" si="30"/>
        <v>1620</v>
      </c>
      <c r="AD67">
        <f t="shared" si="31"/>
        <v>64800</v>
      </c>
      <c r="AE67">
        <f t="shared" si="32"/>
        <v>7938.0000000000009</v>
      </c>
      <c r="AI67">
        <f t="shared" si="33"/>
        <v>1620</v>
      </c>
    </row>
    <row r="68" spans="1:35" x14ac:dyDescent="0.25">
      <c r="A68">
        <v>20</v>
      </c>
      <c r="B68">
        <f t="shared" si="34"/>
        <v>189482500</v>
      </c>
      <c r="C68">
        <f t="shared" si="22"/>
        <v>1093125</v>
      </c>
      <c r="D68">
        <f t="shared" si="23"/>
        <v>21862500</v>
      </c>
      <c r="H68">
        <v>50</v>
      </c>
      <c r="I68">
        <f t="shared" si="35"/>
        <v>62022500</v>
      </c>
      <c r="J68">
        <f t="shared" si="24"/>
        <v>65280</v>
      </c>
      <c r="K68">
        <f t="shared" si="25"/>
        <v>3264000</v>
      </c>
      <c r="L68">
        <f t="shared" si="36"/>
        <v>150</v>
      </c>
      <c r="M68">
        <f t="shared" si="37"/>
        <v>1026456250</v>
      </c>
      <c r="N68">
        <f t="shared" si="26"/>
        <v>1026450</v>
      </c>
      <c r="O68">
        <f t="shared" si="27"/>
        <v>153967500</v>
      </c>
      <c r="T68">
        <f t="shared" si="38"/>
        <v>1180508750</v>
      </c>
      <c r="V68">
        <f t="shared" si="39"/>
        <v>100</v>
      </c>
      <c r="W68">
        <f t="shared" si="40"/>
        <v>18180000</v>
      </c>
      <c r="X68">
        <f t="shared" si="28"/>
        <v>15150</v>
      </c>
      <c r="Y68">
        <f t="shared" si="29"/>
        <v>1515000</v>
      </c>
      <c r="AB68">
        <f t="shared" si="41"/>
        <v>830400</v>
      </c>
      <c r="AC68">
        <f t="shared" si="30"/>
        <v>1760</v>
      </c>
      <c r="AD68">
        <f t="shared" si="31"/>
        <v>0</v>
      </c>
      <c r="AE68">
        <f t="shared" si="32"/>
        <v>8624</v>
      </c>
      <c r="AI68">
        <f t="shared" si="33"/>
        <v>1760</v>
      </c>
    </row>
    <row r="69" spans="1:35" x14ac:dyDescent="0.25">
      <c r="A69">
        <v>20</v>
      </c>
      <c r="B69">
        <f t="shared" si="34"/>
        <v>211345000</v>
      </c>
      <c r="C69">
        <f t="shared" si="22"/>
        <v>1219275</v>
      </c>
      <c r="D69">
        <f t="shared" si="23"/>
        <v>24385500</v>
      </c>
      <c r="H69">
        <v>50</v>
      </c>
      <c r="I69">
        <f t="shared" si="35"/>
        <v>65286500</v>
      </c>
      <c r="J69">
        <f t="shared" si="24"/>
        <v>68720</v>
      </c>
      <c r="K69">
        <f t="shared" si="25"/>
        <v>3436000</v>
      </c>
      <c r="L69">
        <f t="shared" si="36"/>
        <v>150</v>
      </c>
      <c r="M69">
        <f t="shared" si="37"/>
        <v>1180423750</v>
      </c>
      <c r="N69">
        <f t="shared" si="26"/>
        <v>1180400</v>
      </c>
      <c r="O69">
        <f t="shared" si="27"/>
        <v>177060000</v>
      </c>
      <c r="T69">
        <f t="shared" si="38"/>
        <v>1357568750</v>
      </c>
      <c r="V69">
        <f t="shared" si="39"/>
        <v>100</v>
      </c>
      <c r="W69">
        <f t="shared" si="40"/>
        <v>19695000</v>
      </c>
      <c r="X69">
        <f t="shared" si="28"/>
        <v>16400</v>
      </c>
      <c r="Y69">
        <f t="shared" si="29"/>
        <v>1640000</v>
      </c>
      <c r="AB69">
        <f t="shared" si="41"/>
        <v>830400</v>
      </c>
      <c r="AC69">
        <f t="shared" si="30"/>
        <v>1760</v>
      </c>
      <c r="AD69">
        <f t="shared" si="31"/>
        <v>0</v>
      </c>
      <c r="AE69">
        <f t="shared" si="32"/>
        <v>8624</v>
      </c>
      <c r="AI69">
        <f t="shared" si="33"/>
        <v>1760</v>
      </c>
    </row>
    <row r="70" spans="1:35" x14ac:dyDescent="0.25">
      <c r="A70">
        <v>20</v>
      </c>
      <c r="B70">
        <f t="shared" si="34"/>
        <v>235730500</v>
      </c>
      <c r="C70">
        <f t="shared" si="22"/>
        <v>1359975</v>
      </c>
      <c r="D70">
        <f t="shared" si="23"/>
        <v>27199500</v>
      </c>
      <c r="H70">
        <v>50</v>
      </c>
      <c r="I70">
        <f t="shared" si="35"/>
        <v>68722500</v>
      </c>
      <c r="J70">
        <f t="shared" si="24"/>
        <v>72330</v>
      </c>
      <c r="K70">
        <f t="shared" si="25"/>
        <v>3616500</v>
      </c>
      <c r="L70">
        <f t="shared" si="36"/>
        <v>150</v>
      </c>
      <c r="M70">
        <f t="shared" si="37"/>
        <v>1357483750</v>
      </c>
      <c r="N70">
        <f t="shared" si="26"/>
        <v>1357475</v>
      </c>
      <c r="O70">
        <f t="shared" si="27"/>
        <v>203621250</v>
      </c>
      <c r="T70">
        <f t="shared" si="38"/>
        <v>1561190000</v>
      </c>
      <c r="V70">
        <f t="shared" si="39"/>
        <v>100</v>
      </c>
      <c r="W70">
        <f t="shared" si="40"/>
        <v>21335000</v>
      </c>
      <c r="X70">
        <f t="shared" si="28"/>
        <v>17775</v>
      </c>
      <c r="Y70">
        <f t="shared" si="29"/>
        <v>1777500</v>
      </c>
      <c r="AA70">
        <v>-100</v>
      </c>
      <c r="AB70">
        <f t="shared" si="41"/>
        <v>830400</v>
      </c>
      <c r="AC70">
        <f t="shared" si="30"/>
        <v>1760</v>
      </c>
      <c r="AD70">
        <f t="shared" si="31"/>
        <v>-176000</v>
      </c>
      <c r="AE70">
        <f t="shared" si="32"/>
        <v>8624</v>
      </c>
      <c r="AI70">
        <f t="shared" si="33"/>
        <v>1760</v>
      </c>
    </row>
    <row r="71" spans="1:35" x14ac:dyDescent="0.25">
      <c r="A71">
        <v>20</v>
      </c>
      <c r="B71">
        <f t="shared" si="34"/>
        <v>262930000</v>
      </c>
      <c r="C71">
        <f t="shared" si="22"/>
        <v>1516875</v>
      </c>
      <c r="D71">
        <f t="shared" si="23"/>
        <v>30337500</v>
      </c>
      <c r="H71">
        <v>50</v>
      </c>
      <c r="I71">
        <f t="shared" si="35"/>
        <v>72339000</v>
      </c>
      <c r="J71">
        <f t="shared" si="24"/>
        <v>76140</v>
      </c>
      <c r="K71">
        <f t="shared" si="25"/>
        <v>3807000</v>
      </c>
      <c r="L71">
        <f t="shared" si="36"/>
        <v>150</v>
      </c>
      <c r="M71">
        <f t="shared" si="37"/>
        <v>1561105000</v>
      </c>
      <c r="N71">
        <f t="shared" si="26"/>
        <v>1561100</v>
      </c>
      <c r="O71">
        <f t="shared" si="27"/>
        <v>234165000</v>
      </c>
      <c r="T71">
        <f t="shared" si="38"/>
        <v>1795355000</v>
      </c>
      <c r="V71">
        <f t="shared" si="39"/>
        <v>100</v>
      </c>
      <c r="W71">
        <f t="shared" si="40"/>
        <v>23112500</v>
      </c>
      <c r="X71">
        <f t="shared" si="28"/>
        <v>19250</v>
      </c>
      <c r="Y71">
        <f t="shared" si="29"/>
        <v>1925000</v>
      </c>
      <c r="AA71">
        <v>40</v>
      </c>
      <c r="AB71">
        <f t="shared" si="41"/>
        <v>654400</v>
      </c>
      <c r="AC71">
        <f t="shared" si="30"/>
        <v>1380</v>
      </c>
      <c r="AD71">
        <f t="shared" si="31"/>
        <v>55200</v>
      </c>
      <c r="AE71">
        <f t="shared" si="32"/>
        <v>6762.0000000000009</v>
      </c>
      <c r="AI71">
        <f t="shared" si="33"/>
        <v>1380</v>
      </c>
    </row>
    <row r="72" spans="1:35" x14ac:dyDescent="0.25">
      <c r="A72">
        <v>20</v>
      </c>
      <c r="B72">
        <f t="shared" si="34"/>
        <v>293267500</v>
      </c>
      <c r="C72">
        <f t="shared" si="22"/>
        <v>1691925</v>
      </c>
      <c r="D72">
        <f t="shared" si="23"/>
        <v>33838500</v>
      </c>
      <c r="H72">
        <v>50</v>
      </c>
      <c r="I72">
        <f t="shared" si="35"/>
        <v>76146000</v>
      </c>
      <c r="J72">
        <f t="shared" si="24"/>
        <v>80150</v>
      </c>
      <c r="K72">
        <f t="shared" si="25"/>
        <v>4007500</v>
      </c>
      <c r="L72">
        <f t="shared" si="36"/>
        <v>150</v>
      </c>
      <c r="M72">
        <f t="shared" si="37"/>
        <v>1795270000</v>
      </c>
      <c r="N72">
        <f t="shared" si="26"/>
        <v>1795250</v>
      </c>
      <c r="O72">
        <f t="shared" si="27"/>
        <v>269287500</v>
      </c>
      <c r="T72">
        <f t="shared" si="38"/>
        <v>2064642500</v>
      </c>
      <c r="V72">
        <f t="shared" si="39"/>
        <v>100</v>
      </c>
      <c r="W72">
        <f t="shared" si="40"/>
        <v>25037500</v>
      </c>
      <c r="X72">
        <f t="shared" si="28"/>
        <v>20850</v>
      </c>
      <c r="Y72">
        <f t="shared" si="29"/>
        <v>2085000</v>
      </c>
      <c r="AA72">
        <v>40</v>
      </c>
      <c r="AB72">
        <f t="shared" si="41"/>
        <v>709600</v>
      </c>
      <c r="AC72">
        <f t="shared" si="30"/>
        <v>1500</v>
      </c>
      <c r="AD72">
        <f t="shared" si="31"/>
        <v>60000</v>
      </c>
      <c r="AE72">
        <f t="shared" si="32"/>
        <v>7350.0000000000009</v>
      </c>
      <c r="AI72">
        <f t="shared" si="33"/>
        <v>1500</v>
      </c>
    </row>
    <row r="73" spans="1:35" x14ac:dyDescent="0.25">
      <c r="A73">
        <v>20</v>
      </c>
      <c r="B73">
        <f t="shared" si="34"/>
        <v>327106000</v>
      </c>
      <c r="C73">
        <f t="shared" si="22"/>
        <v>1887150</v>
      </c>
      <c r="D73">
        <f t="shared" si="23"/>
        <v>37743000</v>
      </c>
      <c r="H73">
        <v>50</v>
      </c>
      <c r="I73">
        <f t="shared" si="35"/>
        <v>80153500</v>
      </c>
      <c r="J73">
        <f t="shared" si="24"/>
        <v>84370</v>
      </c>
      <c r="K73">
        <f t="shared" si="25"/>
        <v>4218500</v>
      </c>
      <c r="L73">
        <f t="shared" si="36"/>
        <v>150</v>
      </c>
      <c r="M73">
        <f t="shared" si="37"/>
        <v>2064557500</v>
      </c>
      <c r="N73">
        <f t="shared" si="26"/>
        <v>2064550</v>
      </c>
      <c r="O73">
        <f t="shared" si="27"/>
        <v>309682500</v>
      </c>
      <c r="T73">
        <f t="shared" si="38"/>
        <v>2374325000</v>
      </c>
      <c r="V73">
        <f t="shared" si="39"/>
        <v>100</v>
      </c>
      <c r="W73">
        <f t="shared" si="40"/>
        <v>27122500</v>
      </c>
      <c r="X73">
        <f t="shared" si="28"/>
        <v>22600</v>
      </c>
      <c r="Y73">
        <f t="shared" si="29"/>
        <v>2260000</v>
      </c>
      <c r="AA73">
        <v>40</v>
      </c>
      <c r="AB73">
        <f t="shared" si="41"/>
        <v>769600</v>
      </c>
      <c r="AC73">
        <f t="shared" si="30"/>
        <v>1640</v>
      </c>
      <c r="AD73">
        <f t="shared" si="31"/>
        <v>65600</v>
      </c>
      <c r="AE73">
        <f t="shared" si="32"/>
        <v>8036.0000000000009</v>
      </c>
      <c r="AI73">
        <f t="shared" si="33"/>
        <v>1640</v>
      </c>
    </row>
    <row r="74" spans="1:35" x14ac:dyDescent="0.25">
      <c r="A74">
        <v>20</v>
      </c>
      <c r="B74">
        <f t="shared" si="34"/>
        <v>364849000</v>
      </c>
      <c r="C74">
        <f t="shared" si="22"/>
        <v>2104875</v>
      </c>
      <c r="D74">
        <f t="shared" si="23"/>
        <v>42097500</v>
      </c>
      <c r="H74">
        <v>50</v>
      </c>
      <c r="I74">
        <f t="shared" si="35"/>
        <v>84372000</v>
      </c>
      <c r="J74">
        <f t="shared" si="24"/>
        <v>88810</v>
      </c>
      <c r="K74">
        <f t="shared" si="25"/>
        <v>4440500</v>
      </c>
      <c r="L74">
        <f t="shared" si="36"/>
        <v>150</v>
      </c>
      <c r="M74">
        <f t="shared" si="37"/>
        <v>2374240000</v>
      </c>
      <c r="N74">
        <f t="shared" si="26"/>
        <v>2374225</v>
      </c>
      <c r="O74">
        <f t="shared" si="27"/>
        <v>356133750</v>
      </c>
      <c r="T74">
        <f t="shared" si="38"/>
        <v>2730458750</v>
      </c>
      <c r="V74">
        <f t="shared" si="39"/>
        <v>100</v>
      </c>
      <c r="W74">
        <f t="shared" si="40"/>
        <v>29382500</v>
      </c>
      <c r="X74">
        <f t="shared" si="28"/>
        <v>24475</v>
      </c>
      <c r="Y74">
        <f t="shared" si="29"/>
        <v>2447500</v>
      </c>
      <c r="AA74">
        <v>40</v>
      </c>
      <c r="AB74">
        <f t="shared" si="41"/>
        <v>835200</v>
      </c>
      <c r="AC74">
        <f t="shared" si="30"/>
        <v>1780</v>
      </c>
      <c r="AD74">
        <f t="shared" si="31"/>
        <v>71200</v>
      </c>
      <c r="AE74">
        <f t="shared" si="32"/>
        <v>8722</v>
      </c>
      <c r="AI74">
        <f t="shared" si="33"/>
        <v>1780</v>
      </c>
    </row>
    <row r="75" spans="1:35" x14ac:dyDescent="0.25">
      <c r="A75">
        <v>20</v>
      </c>
      <c r="B75">
        <f t="shared" si="34"/>
        <v>406946500</v>
      </c>
      <c r="C75">
        <f t="shared" si="22"/>
        <v>2347725</v>
      </c>
      <c r="D75">
        <f t="shared" si="23"/>
        <v>46954500</v>
      </c>
      <c r="H75">
        <v>50</v>
      </c>
      <c r="I75">
        <f t="shared" si="35"/>
        <v>88812500</v>
      </c>
      <c r="J75">
        <f t="shared" si="24"/>
        <v>93480</v>
      </c>
      <c r="K75">
        <f t="shared" si="25"/>
        <v>4674000</v>
      </c>
      <c r="L75">
        <f t="shared" si="36"/>
        <v>150</v>
      </c>
      <c r="M75">
        <f t="shared" si="37"/>
        <v>2730373750</v>
      </c>
      <c r="N75">
        <f t="shared" si="26"/>
        <v>2730350</v>
      </c>
      <c r="O75">
        <f t="shared" si="27"/>
        <v>409552500</v>
      </c>
      <c r="T75">
        <f t="shared" si="38"/>
        <v>3140011250</v>
      </c>
      <c r="V75">
        <f t="shared" si="39"/>
        <v>100</v>
      </c>
      <c r="W75">
        <f t="shared" si="40"/>
        <v>31830000</v>
      </c>
      <c r="X75">
        <f t="shared" si="28"/>
        <v>26525</v>
      </c>
      <c r="Y75">
        <f t="shared" si="29"/>
        <v>2652500</v>
      </c>
      <c r="AB75">
        <f t="shared" si="41"/>
        <v>906400</v>
      </c>
      <c r="AC75">
        <f t="shared" si="30"/>
        <v>1920</v>
      </c>
      <c r="AD75">
        <f t="shared" si="31"/>
        <v>0</v>
      </c>
      <c r="AE75">
        <f t="shared" si="32"/>
        <v>9408</v>
      </c>
      <c r="AI75">
        <f t="shared" si="33"/>
        <v>1920</v>
      </c>
    </row>
    <row r="76" spans="1:35" x14ac:dyDescent="0.25">
      <c r="A76">
        <v>20</v>
      </c>
      <c r="B76">
        <f t="shared" si="34"/>
        <v>453901000</v>
      </c>
      <c r="C76">
        <f t="shared" si="22"/>
        <v>2618625</v>
      </c>
      <c r="D76">
        <f t="shared" si="23"/>
        <v>52372500</v>
      </c>
      <c r="H76">
        <v>50</v>
      </c>
      <c r="I76">
        <f t="shared" si="35"/>
        <v>93486500</v>
      </c>
      <c r="J76">
        <f t="shared" si="24"/>
        <v>98400</v>
      </c>
      <c r="K76">
        <f t="shared" si="25"/>
        <v>4920000</v>
      </c>
      <c r="L76">
        <f t="shared" si="36"/>
        <v>150</v>
      </c>
      <c r="M76">
        <f t="shared" si="37"/>
        <v>3139926250</v>
      </c>
      <c r="N76">
        <f t="shared" si="26"/>
        <v>3139925</v>
      </c>
      <c r="O76">
        <f t="shared" si="27"/>
        <v>470988750</v>
      </c>
      <c r="T76">
        <f t="shared" si="38"/>
        <v>3611000000</v>
      </c>
      <c r="V76">
        <f t="shared" si="39"/>
        <v>100</v>
      </c>
      <c r="W76">
        <f t="shared" si="40"/>
        <v>34482500</v>
      </c>
      <c r="X76">
        <f t="shared" si="28"/>
        <v>28725</v>
      </c>
      <c r="Y76">
        <f t="shared" si="29"/>
        <v>2872500</v>
      </c>
      <c r="AB76">
        <f t="shared" si="41"/>
        <v>906400</v>
      </c>
      <c r="AC76">
        <f t="shared" si="30"/>
        <v>1920</v>
      </c>
      <c r="AD76">
        <f t="shared" si="31"/>
        <v>0</v>
      </c>
      <c r="AE76">
        <f t="shared" si="32"/>
        <v>9408</v>
      </c>
      <c r="AI76">
        <f t="shared" si="33"/>
        <v>1920</v>
      </c>
    </row>
    <row r="77" spans="1:35" x14ac:dyDescent="0.25">
      <c r="A77">
        <v>20</v>
      </c>
      <c r="B77">
        <f t="shared" si="34"/>
        <v>506273500</v>
      </c>
      <c r="C77">
        <f t="shared" si="22"/>
        <v>2920800</v>
      </c>
      <c r="D77">
        <f t="shared" si="23"/>
        <v>58416000</v>
      </c>
      <c r="H77">
        <v>50</v>
      </c>
      <c r="I77">
        <f t="shared" si="35"/>
        <v>98406500</v>
      </c>
      <c r="J77">
        <f t="shared" si="24"/>
        <v>103580</v>
      </c>
      <c r="K77">
        <f t="shared" si="25"/>
        <v>5179000</v>
      </c>
      <c r="L77">
        <f t="shared" si="36"/>
        <v>150</v>
      </c>
      <c r="M77">
        <f t="shared" si="37"/>
        <v>3610915000</v>
      </c>
      <c r="N77">
        <f t="shared" si="26"/>
        <v>3610900</v>
      </c>
      <c r="O77">
        <f t="shared" si="27"/>
        <v>541635000</v>
      </c>
      <c r="T77">
        <f t="shared" si="38"/>
        <v>4152635000</v>
      </c>
      <c r="V77">
        <f t="shared" si="39"/>
        <v>100</v>
      </c>
      <c r="W77">
        <f t="shared" si="40"/>
        <v>37355000</v>
      </c>
      <c r="X77">
        <f t="shared" si="28"/>
        <v>31125</v>
      </c>
      <c r="Y77">
        <f t="shared" si="29"/>
        <v>3112500</v>
      </c>
      <c r="AA77">
        <v>40</v>
      </c>
      <c r="AB77">
        <f t="shared" si="41"/>
        <v>906400</v>
      </c>
      <c r="AC77">
        <f t="shared" si="30"/>
        <v>1920</v>
      </c>
      <c r="AD77">
        <f t="shared" si="31"/>
        <v>76800</v>
      </c>
      <c r="AE77">
        <f t="shared" si="32"/>
        <v>9408</v>
      </c>
      <c r="AI77">
        <f t="shared" si="33"/>
        <v>1920</v>
      </c>
    </row>
    <row r="78" spans="1:35" x14ac:dyDescent="0.25">
      <c r="A78">
        <v>20</v>
      </c>
      <c r="B78">
        <f t="shared" si="34"/>
        <v>564689500</v>
      </c>
      <c r="C78">
        <f t="shared" si="22"/>
        <v>3257775</v>
      </c>
      <c r="D78">
        <f t="shared" si="23"/>
        <v>65155500</v>
      </c>
      <c r="H78">
        <v>50</v>
      </c>
      <c r="I78">
        <f t="shared" si="35"/>
        <v>103585500</v>
      </c>
      <c r="J78">
        <f t="shared" si="24"/>
        <v>109030</v>
      </c>
      <c r="K78">
        <f t="shared" si="25"/>
        <v>5451500</v>
      </c>
      <c r="L78">
        <f t="shared" si="36"/>
        <v>150</v>
      </c>
      <c r="M78">
        <f t="shared" si="37"/>
        <v>4152550000</v>
      </c>
      <c r="N78">
        <f t="shared" si="26"/>
        <v>4152550</v>
      </c>
      <c r="O78">
        <f t="shared" si="27"/>
        <v>622882500</v>
      </c>
      <c r="T78">
        <f t="shared" si="38"/>
        <v>4775517500</v>
      </c>
      <c r="V78">
        <f t="shared" si="39"/>
        <v>100</v>
      </c>
      <c r="W78">
        <f t="shared" si="40"/>
        <v>40467500</v>
      </c>
      <c r="X78">
        <f t="shared" si="28"/>
        <v>33700</v>
      </c>
      <c r="Y78">
        <f t="shared" si="29"/>
        <v>3370000</v>
      </c>
      <c r="AA78">
        <v>40</v>
      </c>
      <c r="AB78">
        <f t="shared" si="41"/>
        <v>983200</v>
      </c>
      <c r="AC78">
        <f t="shared" si="30"/>
        <v>2100</v>
      </c>
      <c r="AD78">
        <f t="shared" si="31"/>
        <v>84000</v>
      </c>
      <c r="AE78">
        <f t="shared" si="32"/>
        <v>10290</v>
      </c>
      <c r="AI78">
        <f t="shared" si="33"/>
        <v>2100</v>
      </c>
    </row>
    <row r="79" spans="1:35" x14ac:dyDescent="0.25">
      <c r="A79">
        <v>20</v>
      </c>
      <c r="B79">
        <f t="shared" si="34"/>
        <v>629845000</v>
      </c>
      <c r="C79">
        <f t="shared" si="22"/>
        <v>3633675</v>
      </c>
      <c r="D79">
        <f t="shared" si="23"/>
        <v>72673500</v>
      </c>
      <c r="H79">
        <v>50</v>
      </c>
      <c r="I79">
        <f t="shared" si="35"/>
        <v>109037000</v>
      </c>
      <c r="J79">
        <f t="shared" si="24"/>
        <v>114770</v>
      </c>
      <c r="K79">
        <f t="shared" si="25"/>
        <v>5738500</v>
      </c>
      <c r="L79">
        <f t="shared" si="36"/>
        <v>150</v>
      </c>
      <c r="M79">
        <f t="shared" si="37"/>
        <v>4775432500</v>
      </c>
      <c r="N79">
        <f t="shared" si="26"/>
        <v>4775425</v>
      </c>
      <c r="O79">
        <f t="shared" si="27"/>
        <v>716313750</v>
      </c>
      <c r="T79">
        <f t="shared" si="38"/>
        <v>5491831250</v>
      </c>
      <c r="V79">
        <f t="shared" si="39"/>
        <v>100</v>
      </c>
      <c r="W79">
        <f t="shared" si="40"/>
        <v>43837500</v>
      </c>
      <c r="X79">
        <f t="shared" si="28"/>
        <v>36525</v>
      </c>
      <c r="Y79">
        <f t="shared" si="29"/>
        <v>3652500</v>
      </c>
      <c r="AA79">
        <v>40</v>
      </c>
      <c r="AB79">
        <f t="shared" si="41"/>
        <v>1067200</v>
      </c>
      <c r="AC79">
        <f t="shared" si="30"/>
        <v>2280</v>
      </c>
      <c r="AD79">
        <f t="shared" si="31"/>
        <v>91200</v>
      </c>
      <c r="AE79">
        <f t="shared" si="32"/>
        <v>11172</v>
      </c>
      <c r="AI79">
        <f t="shared" si="33"/>
        <v>2280</v>
      </c>
    </row>
    <row r="80" spans="1:35" x14ac:dyDescent="0.25">
      <c r="A80">
        <v>20</v>
      </c>
      <c r="B80">
        <f t="shared" si="34"/>
        <v>702518500</v>
      </c>
      <c r="C80">
        <f t="shared" si="22"/>
        <v>4052925</v>
      </c>
      <c r="D80">
        <f t="shared" si="23"/>
        <v>81058500</v>
      </c>
      <c r="H80">
        <v>50</v>
      </c>
      <c r="I80">
        <f t="shared" si="35"/>
        <v>114775500</v>
      </c>
      <c r="J80">
        <f t="shared" si="24"/>
        <v>120810</v>
      </c>
      <c r="K80">
        <f t="shared" si="25"/>
        <v>6040500</v>
      </c>
      <c r="L80">
        <f t="shared" si="36"/>
        <v>150</v>
      </c>
      <c r="M80">
        <f t="shared" si="37"/>
        <v>5491746250</v>
      </c>
      <c r="N80">
        <f t="shared" si="26"/>
        <v>5491725</v>
      </c>
      <c r="O80">
        <f t="shared" si="27"/>
        <v>823758750</v>
      </c>
      <c r="T80">
        <f t="shared" si="38"/>
        <v>6315590000</v>
      </c>
      <c r="V80">
        <f t="shared" si="39"/>
        <v>100</v>
      </c>
      <c r="W80">
        <f t="shared" si="40"/>
        <v>47490000</v>
      </c>
      <c r="X80">
        <f t="shared" si="28"/>
        <v>39575</v>
      </c>
      <c r="Y80">
        <f t="shared" si="29"/>
        <v>3957500</v>
      </c>
      <c r="AA80">
        <v>40</v>
      </c>
      <c r="AB80">
        <f t="shared" si="41"/>
        <v>1158400</v>
      </c>
      <c r="AC80">
        <f t="shared" si="30"/>
        <v>2460</v>
      </c>
      <c r="AD80">
        <f t="shared" si="31"/>
        <v>98400</v>
      </c>
      <c r="AI80">
        <f t="shared" si="33"/>
        <v>2460</v>
      </c>
    </row>
    <row r="81" spans="1:35" x14ac:dyDescent="0.25">
      <c r="A81">
        <v>20</v>
      </c>
      <c r="B81">
        <f t="shared" si="34"/>
        <v>783577000</v>
      </c>
      <c r="C81">
        <f t="shared" si="22"/>
        <v>4520625</v>
      </c>
      <c r="D81">
        <f t="shared" si="23"/>
        <v>90412500</v>
      </c>
      <c r="H81">
        <v>50</v>
      </c>
      <c r="I81">
        <f t="shared" si="35"/>
        <v>120816000</v>
      </c>
      <c r="J81">
        <f t="shared" si="24"/>
        <v>127170</v>
      </c>
      <c r="K81">
        <f t="shared" si="25"/>
        <v>6358500</v>
      </c>
      <c r="L81">
        <f t="shared" si="36"/>
        <v>150</v>
      </c>
      <c r="M81">
        <f t="shared" si="37"/>
        <v>6315505000</v>
      </c>
      <c r="N81">
        <f t="shared" si="26"/>
        <v>6315500</v>
      </c>
      <c r="O81">
        <f t="shared" si="27"/>
        <v>947325000</v>
      </c>
      <c r="T81">
        <f t="shared" si="38"/>
        <v>7262915000</v>
      </c>
      <c r="V81">
        <f t="shared" si="39"/>
        <v>100</v>
      </c>
      <c r="W81">
        <f t="shared" si="40"/>
        <v>51447500</v>
      </c>
      <c r="X81">
        <f t="shared" si="28"/>
        <v>42850</v>
      </c>
      <c r="Y81">
        <f t="shared" si="29"/>
        <v>4285000</v>
      </c>
      <c r="AB81">
        <f t="shared" si="41"/>
        <v>1256800</v>
      </c>
      <c r="AC81">
        <f t="shared" si="30"/>
        <v>2680</v>
      </c>
      <c r="AD81">
        <f t="shared" si="31"/>
        <v>0</v>
      </c>
      <c r="AI81">
        <f t="shared" si="33"/>
        <v>2680</v>
      </c>
    </row>
    <row r="82" spans="1:35" x14ac:dyDescent="0.25">
      <c r="A82">
        <v>20</v>
      </c>
      <c r="B82">
        <f t="shared" si="34"/>
        <v>873989500</v>
      </c>
      <c r="C82">
        <f t="shared" si="22"/>
        <v>5042175</v>
      </c>
      <c r="D82">
        <f t="shared" si="23"/>
        <v>100843500</v>
      </c>
      <c r="H82">
        <v>50</v>
      </c>
      <c r="I82">
        <f t="shared" si="35"/>
        <v>127174500</v>
      </c>
      <c r="J82">
        <f t="shared" si="24"/>
        <v>133860</v>
      </c>
      <c r="K82">
        <f t="shared" si="25"/>
        <v>6693000</v>
      </c>
      <c r="L82">
        <f t="shared" si="36"/>
        <v>150</v>
      </c>
      <c r="M82">
        <f t="shared" si="37"/>
        <v>7262830000</v>
      </c>
      <c r="N82">
        <f t="shared" si="26"/>
        <v>7262825</v>
      </c>
      <c r="O82">
        <f t="shared" si="27"/>
        <v>1089423750</v>
      </c>
      <c r="T82">
        <f t="shared" si="38"/>
        <v>8352338750</v>
      </c>
      <c r="V82">
        <f t="shared" si="39"/>
        <v>100</v>
      </c>
      <c r="W82">
        <f t="shared" si="40"/>
        <v>55732500</v>
      </c>
      <c r="X82">
        <f t="shared" si="28"/>
        <v>46425</v>
      </c>
      <c r="Y82">
        <f t="shared" si="29"/>
        <v>4642500</v>
      </c>
      <c r="AB82">
        <f t="shared" si="41"/>
        <v>1256800</v>
      </c>
      <c r="AC82">
        <f t="shared" si="30"/>
        <v>2680</v>
      </c>
      <c r="AD82">
        <f t="shared" si="31"/>
        <v>0</v>
      </c>
      <c r="AI82">
        <f t="shared" si="33"/>
        <v>2680</v>
      </c>
    </row>
    <row r="83" spans="1:35" x14ac:dyDescent="0.25">
      <c r="A83">
        <v>20</v>
      </c>
      <c r="B83">
        <f t="shared" si="34"/>
        <v>974833000</v>
      </c>
      <c r="C83">
        <f t="shared" si="22"/>
        <v>5624025</v>
      </c>
      <c r="D83">
        <f t="shared" si="23"/>
        <v>112480500</v>
      </c>
      <c r="H83">
        <v>50</v>
      </c>
      <c r="I83">
        <f t="shared" si="35"/>
        <v>133867500</v>
      </c>
      <c r="J83">
        <f t="shared" si="24"/>
        <v>140910</v>
      </c>
      <c r="K83">
        <f t="shared" si="25"/>
        <v>7045500</v>
      </c>
      <c r="L83">
        <f t="shared" si="36"/>
        <v>150</v>
      </c>
      <c r="M83">
        <f t="shared" si="37"/>
        <v>8352253750</v>
      </c>
      <c r="N83">
        <f t="shared" si="26"/>
        <v>8352250</v>
      </c>
      <c r="O83">
        <f t="shared" si="27"/>
        <v>1252837500</v>
      </c>
      <c r="T83">
        <f t="shared" si="38"/>
        <v>9605176250</v>
      </c>
      <c r="V83">
        <f t="shared" si="39"/>
        <v>100</v>
      </c>
      <c r="W83">
        <f t="shared" si="40"/>
        <v>60375000</v>
      </c>
      <c r="X83">
        <f t="shared" si="28"/>
        <v>50300</v>
      </c>
      <c r="Y83">
        <f t="shared" si="29"/>
        <v>5030000</v>
      </c>
      <c r="AB83">
        <f t="shared" si="41"/>
        <v>1256800</v>
      </c>
      <c r="AC83">
        <f t="shared" si="30"/>
        <v>2680</v>
      </c>
      <c r="AD83">
        <f t="shared" si="31"/>
        <v>0</v>
      </c>
      <c r="AI83">
        <f t="shared" si="33"/>
        <v>2680</v>
      </c>
    </row>
    <row r="84" spans="1:35" x14ac:dyDescent="0.25">
      <c r="A84">
        <v>20</v>
      </c>
      <c r="B84">
        <f t="shared" si="34"/>
        <v>1087313500</v>
      </c>
      <c r="C84">
        <f t="shared" si="22"/>
        <v>6272925</v>
      </c>
      <c r="D84">
        <f t="shared" si="23"/>
        <v>125458500</v>
      </c>
      <c r="H84">
        <v>50</v>
      </c>
      <c r="I84">
        <f t="shared" si="35"/>
        <v>140913000</v>
      </c>
      <c r="J84">
        <f t="shared" si="24"/>
        <v>148320</v>
      </c>
      <c r="K84">
        <f t="shared" si="25"/>
        <v>7416000</v>
      </c>
      <c r="L84">
        <f t="shared" si="36"/>
        <v>150</v>
      </c>
      <c r="M84">
        <f t="shared" si="37"/>
        <v>9605091250</v>
      </c>
      <c r="N84">
        <f t="shared" si="26"/>
        <v>9605075</v>
      </c>
      <c r="O84">
        <f t="shared" si="27"/>
        <v>1440761250</v>
      </c>
      <c r="T84">
        <f t="shared" si="38"/>
        <v>11045937500</v>
      </c>
      <c r="V84">
        <f t="shared" si="39"/>
        <v>100</v>
      </c>
      <c r="W84">
        <f t="shared" si="40"/>
        <v>65405000</v>
      </c>
      <c r="X84">
        <f t="shared" si="28"/>
        <v>54500</v>
      </c>
      <c r="Y84">
        <f t="shared" si="29"/>
        <v>5450000</v>
      </c>
      <c r="AA84">
        <v>40</v>
      </c>
      <c r="AB84">
        <f t="shared" si="41"/>
        <v>1256800</v>
      </c>
      <c r="AC84">
        <f t="shared" si="30"/>
        <v>2680</v>
      </c>
      <c r="AD84">
        <f t="shared" si="31"/>
        <v>107200</v>
      </c>
      <c r="AI84">
        <f t="shared" si="33"/>
        <v>2680</v>
      </c>
    </row>
    <row r="85" spans="1:35" x14ac:dyDescent="0.25">
      <c r="A85">
        <v>20</v>
      </c>
      <c r="B85">
        <f t="shared" si="34"/>
        <v>1212772000</v>
      </c>
      <c r="C85">
        <f t="shared" si="22"/>
        <v>6996750</v>
      </c>
      <c r="D85">
        <f t="shared" si="23"/>
        <v>139935000</v>
      </c>
      <c r="H85">
        <v>50</v>
      </c>
      <c r="I85">
        <f t="shared" si="35"/>
        <v>148329000</v>
      </c>
      <c r="J85">
        <f t="shared" si="24"/>
        <v>156130</v>
      </c>
      <c r="K85">
        <f t="shared" si="25"/>
        <v>7806500</v>
      </c>
      <c r="L85">
        <f t="shared" si="36"/>
        <v>150</v>
      </c>
      <c r="M85">
        <f t="shared" si="37"/>
        <v>11045852500</v>
      </c>
      <c r="N85">
        <f t="shared" si="26"/>
        <v>11045850</v>
      </c>
      <c r="O85">
        <f t="shared" si="27"/>
        <v>1656877500</v>
      </c>
      <c r="T85">
        <f t="shared" si="38"/>
        <v>12702815000</v>
      </c>
      <c r="V85">
        <f t="shared" si="39"/>
        <v>100</v>
      </c>
      <c r="W85">
        <f t="shared" si="40"/>
        <v>70855000</v>
      </c>
      <c r="X85">
        <f t="shared" si="28"/>
        <v>59025</v>
      </c>
      <c r="Y85">
        <f t="shared" si="29"/>
        <v>5902500</v>
      </c>
      <c r="AA85">
        <v>40</v>
      </c>
      <c r="AB85">
        <f t="shared" si="41"/>
        <v>1364000</v>
      </c>
      <c r="AC85">
        <f t="shared" si="30"/>
        <v>2900</v>
      </c>
      <c r="AD85">
        <f t="shared" si="31"/>
        <v>116000</v>
      </c>
      <c r="AI85">
        <f t="shared" si="33"/>
        <v>2900</v>
      </c>
    </row>
    <row r="86" spans="1:35" x14ac:dyDescent="0.25">
      <c r="A86">
        <v>20</v>
      </c>
      <c r="B86">
        <f t="shared" si="34"/>
        <v>1352707000</v>
      </c>
      <c r="C86">
        <f t="shared" si="22"/>
        <v>7804050</v>
      </c>
      <c r="D86">
        <f t="shared" si="23"/>
        <v>156081000</v>
      </c>
      <c r="H86">
        <v>50</v>
      </c>
      <c r="I86">
        <f t="shared" si="35"/>
        <v>156135500</v>
      </c>
      <c r="J86">
        <f t="shared" si="24"/>
        <v>164350</v>
      </c>
      <c r="K86">
        <f t="shared" si="25"/>
        <v>8217500</v>
      </c>
      <c r="L86">
        <f t="shared" si="36"/>
        <v>150</v>
      </c>
      <c r="M86">
        <f t="shared" si="37"/>
        <v>12702730000</v>
      </c>
      <c r="N86">
        <f t="shared" si="26"/>
        <v>12702725</v>
      </c>
      <c r="O86">
        <f t="shared" si="27"/>
        <v>1905408750</v>
      </c>
      <c r="T86">
        <f t="shared" si="38"/>
        <v>14608223750</v>
      </c>
      <c r="V86">
        <f t="shared" si="39"/>
        <v>100</v>
      </c>
      <c r="W86">
        <f t="shared" si="40"/>
        <v>76757500</v>
      </c>
      <c r="X86">
        <f t="shared" si="28"/>
        <v>63950</v>
      </c>
      <c r="Y86">
        <f t="shared" si="29"/>
        <v>6395000</v>
      </c>
      <c r="AA86">
        <v>40</v>
      </c>
      <c r="AB86">
        <f t="shared" si="41"/>
        <v>1480000</v>
      </c>
      <c r="AC86">
        <f t="shared" si="30"/>
        <v>3160</v>
      </c>
      <c r="AD86">
        <f t="shared" si="31"/>
        <v>126400</v>
      </c>
      <c r="AI86">
        <f t="shared" si="33"/>
        <v>3160</v>
      </c>
    </row>
    <row r="87" spans="1:35" x14ac:dyDescent="0.25">
      <c r="A87">
        <v>20</v>
      </c>
      <c r="B87">
        <f t="shared" si="34"/>
        <v>1508788000</v>
      </c>
      <c r="C87">
        <f t="shared" si="22"/>
        <v>8704500</v>
      </c>
      <c r="D87">
        <f t="shared" si="23"/>
        <v>174090000</v>
      </c>
      <c r="H87">
        <v>50</v>
      </c>
      <c r="I87">
        <f t="shared" si="35"/>
        <v>164353000</v>
      </c>
      <c r="J87">
        <f t="shared" si="24"/>
        <v>173000</v>
      </c>
      <c r="K87">
        <f t="shared" si="25"/>
        <v>8650000</v>
      </c>
      <c r="L87">
        <f t="shared" si="36"/>
        <v>150</v>
      </c>
      <c r="M87">
        <f t="shared" si="37"/>
        <v>14608138750</v>
      </c>
      <c r="N87">
        <f t="shared" si="26"/>
        <v>14608125</v>
      </c>
      <c r="O87">
        <f t="shared" si="27"/>
        <v>2191218750</v>
      </c>
      <c r="T87">
        <f t="shared" si="38"/>
        <v>16799442500</v>
      </c>
      <c r="V87">
        <f t="shared" si="39"/>
        <v>100</v>
      </c>
      <c r="W87">
        <f t="shared" si="40"/>
        <v>83152500</v>
      </c>
      <c r="X87">
        <f t="shared" si="28"/>
        <v>69275</v>
      </c>
      <c r="Y87">
        <f t="shared" si="29"/>
        <v>6927500</v>
      </c>
      <c r="AA87">
        <v>40</v>
      </c>
      <c r="AB87">
        <f t="shared" si="41"/>
        <v>1606400</v>
      </c>
      <c r="AC87">
        <f t="shared" si="30"/>
        <v>3420</v>
      </c>
      <c r="AD87">
        <f t="shared" si="31"/>
        <v>136800</v>
      </c>
      <c r="AI87">
        <f t="shared" si="33"/>
        <v>3420</v>
      </c>
    </row>
    <row r="88" spans="1:35" x14ac:dyDescent="0.25">
      <c r="A88">
        <v>20</v>
      </c>
      <c r="B88">
        <f t="shared" si="34"/>
        <v>1682878000</v>
      </c>
      <c r="C88">
        <f t="shared" si="22"/>
        <v>9708900</v>
      </c>
      <c r="D88">
        <f t="shared" si="23"/>
        <v>194178000</v>
      </c>
      <c r="H88">
        <v>50</v>
      </c>
      <c r="I88">
        <f t="shared" si="35"/>
        <v>173003000</v>
      </c>
      <c r="J88">
        <f t="shared" si="24"/>
        <v>182100</v>
      </c>
      <c r="K88">
        <f t="shared" si="25"/>
        <v>9105000</v>
      </c>
      <c r="L88">
        <f t="shared" si="36"/>
        <v>150</v>
      </c>
      <c r="M88">
        <f t="shared" si="37"/>
        <v>16799357500</v>
      </c>
      <c r="N88">
        <f t="shared" si="26"/>
        <v>16799350</v>
      </c>
      <c r="O88">
        <f t="shared" si="27"/>
        <v>2519902500</v>
      </c>
      <c r="T88">
        <f t="shared" si="38"/>
        <v>19319345000</v>
      </c>
      <c r="V88">
        <f t="shared" si="39"/>
        <v>100</v>
      </c>
      <c r="W88">
        <f t="shared" si="40"/>
        <v>90080000</v>
      </c>
      <c r="X88">
        <f t="shared" si="28"/>
        <v>75050</v>
      </c>
      <c r="Y88">
        <f t="shared" si="29"/>
        <v>7505000</v>
      </c>
      <c r="AA88">
        <v>40</v>
      </c>
      <c r="AB88">
        <f t="shared" si="41"/>
        <v>1743200</v>
      </c>
      <c r="AC88">
        <f t="shared" si="30"/>
        <v>3720</v>
      </c>
      <c r="AD88">
        <f t="shared" si="31"/>
        <v>148800</v>
      </c>
      <c r="AI88">
        <f t="shared" si="33"/>
        <v>3720</v>
      </c>
    </row>
    <row r="89" spans="1:35" x14ac:dyDescent="0.25">
      <c r="A89">
        <v>20</v>
      </c>
      <c r="B89">
        <f t="shared" si="34"/>
        <v>1877056000</v>
      </c>
      <c r="C89">
        <f t="shared" si="22"/>
        <v>10829100</v>
      </c>
      <c r="D89">
        <f t="shared" si="23"/>
        <v>216582000</v>
      </c>
      <c r="H89">
        <v>50</v>
      </c>
      <c r="I89">
        <f t="shared" si="35"/>
        <v>182108000</v>
      </c>
      <c r="J89">
        <f t="shared" si="24"/>
        <v>191690</v>
      </c>
      <c r="K89">
        <f t="shared" si="25"/>
        <v>9584500</v>
      </c>
      <c r="L89">
        <f t="shared" si="36"/>
        <v>150</v>
      </c>
      <c r="M89">
        <f t="shared" si="37"/>
        <v>19319260000</v>
      </c>
      <c r="N89">
        <f t="shared" si="26"/>
        <v>19319250</v>
      </c>
      <c r="O89">
        <f t="shared" si="27"/>
        <v>2897887500</v>
      </c>
      <c r="T89">
        <f t="shared" si="38"/>
        <v>22217232500</v>
      </c>
      <c r="V89">
        <f t="shared" si="39"/>
        <v>100</v>
      </c>
      <c r="W89">
        <f t="shared" si="40"/>
        <v>97585000</v>
      </c>
      <c r="X89">
        <f t="shared" si="28"/>
        <v>81300</v>
      </c>
      <c r="Y89">
        <f t="shared" si="29"/>
        <v>8130000</v>
      </c>
      <c r="AB89">
        <f t="shared" si="41"/>
        <v>1892000</v>
      </c>
      <c r="AC89">
        <f t="shared" si="30"/>
        <v>4040</v>
      </c>
      <c r="AD89">
        <f t="shared" si="31"/>
        <v>0</v>
      </c>
      <c r="AI89">
        <f t="shared" si="33"/>
        <v>4040</v>
      </c>
    </row>
    <row r="90" spans="1:35" x14ac:dyDescent="0.25">
      <c r="A90">
        <v>20</v>
      </c>
      <c r="B90">
        <f t="shared" si="34"/>
        <v>2093638000</v>
      </c>
      <c r="C90">
        <f t="shared" si="22"/>
        <v>12078675</v>
      </c>
      <c r="D90">
        <f t="shared" si="23"/>
        <v>241573500</v>
      </c>
      <c r="H90">
        <v>50</v>
      </c>
      <c r="I90">
        <f t="shared" si="35"/>
        <v>191692500</v>
      </c>
      <c r="J90">
        <f t="shared" si="24"/>
        <v>201780</v>
      </c>
      <c r="K90">
        <f t="shared" si="25"/>
        <v>10089000</v>
      </c>
      <c r="L90">
        <f t="shared" si="36"/>
        <v>150</v>
      </c>
      <c r="M90">
        <f t="shared" si="37"/>
        <v>22217147500</v>
      </c>
      <c r="N90">
        <f t="shared" si="26"/>
        <v>22217125</v>
      </c>
      <c r="O90">
        <f t="shared" si="27"/>
        <v>3332568750</v>
      </c>
      <c r="T90">
        <f t="shared" si="38"/>
        <v>25549801250</v>
      </c>
      <c r="V90">
        <f t="shared" si="39"/>
        <v>100</v>
      </c>
      <c r="W90">
        <f t="shared" si="40"/>
        <v>105715000</v>
      </c>
      <c r="X90">
        <f t="shared" si="28"/>
        <v>88075</v>
      </c>
      <c r="Y90">
        <f t="shared" si="29"/>
        <v>8807500</v>
      </c>
      <c r="AB90">
        <f t="shared" si="41"/>
        <v>1892000</v>
      </c>
      <c r="AC90">
        <f t="shared" si="30"/>
        <v>4040</v>
      </c>
      <c r="AD90">
        <f t="shared" si="31"/>
        <v>0</v>
      </c>
      <c r="AI90">
        <f t="shared" si="33"/>
        <v>4040</v>
      </c>
    </row>
    <row r="91" spans="1:35" x14ac:dyDescent="0.25">
      <c r="A91">
        <v>20</v>
      </c>
      <c r="B91">
        <f t="shared" si="34"/>
        <v>2335211500</v>
      </c>
      <c r="C91">
        <f t="shared" si="22"/>
        <v>13472325</v>
      </c>
      <c r="D91">
        <f t="shared" si="23"/>
        <v>269446500</v>
      </c>
      <c r="H91">
        <v>50</v>
      </c>
      <c r="I91">
        <f t="shared" si="35"/>
        <v>201781500</v>
      </c>
      <c r="J91">
        <f t="shared" si="24"/>
        <v>212400</v>
      </c>
      <c r="K91">
        <f t="shared" si="25"/>
        <v>10620000</v>
      </c>
      <c r="L91">
        <f t="shared" si="36"/>
        <v>150</v>
      </c>
      <c r="M91">
        <f t="shared" si="37"/>
        <v>25549716250</v>
      </c>
      <c r="N91">
        <f t="shared" si="26"/>
        <v>25549700</v>
      </c>
      <c r="O91">
        <f t="shared" si="27"/>
        <v>3832455000</v>
      </c>
      <c r="T91">
        <f t="shared" si="38"/>
        <v>29382256250</v>
      </c>
      <c r="V91">
        <f t="shared" si="39"/>
        <v>100</v>
      </c>
      <c r="W91">
        <f t="shared" si="40"/>
        <v>114522500</v>
      </c>
      <c r="X91">
        <f t="shared" si="28"/>
        <v>95425</v>
      </c>
      <c r="Y91">
        <f t="shared" si="29"/>
        <v>9542500</v>
      </c>
      <c r="AA91">
        <v>40</v>
      </c>
      <c r="AB91">
        <f t="shared" si="41"/>
        <v>1892000</v>
      </c>
      <c r="AC91">
        <f t="shared" si="30"/>
        <v>4040</v>
      </c>
      <c r="AD91">
        <f t="shared" si="31"/>
        <v>161600</v>
      </c>
      <c r="AI91">
        <f t="shared" si="33"/>
        <v>4040</v>
      </c>
    </row>
    <row r="92" spans="1:35" x14ac:dyDescent="0.25">
      <c r="A92">
        <v>20</v>
      </c>
      <c r="B92">
        <f t="shared" si="34"/>
        <v>2604658000</v>
      </c>
      <c r="C92">
        <f t="shared" si="22"/>
        <v>15026850</v>
      </c>
      <c r="D92">
        <f t="shared" si="23"/>
        <v>300537000</v>
      </c>
      <c r="H92">
        <v>50</v>
      </c>
      <c r="I92">
        <f t="shared" si="35"/>
        <v>212401500</v>
      </c>
      <c r="J92">
        <f t="shared" si="24"/>
        <v>223580</v>
      </c>
      <c r="K92">
        <f t="shared" si="25"/>
        <v>11179000</v>
      </c>
      <c r="L92">
        <f t="shared" si="36"/>
        <v>150</v>
      </c>
      <c r="M92">
        <f t="shared" si="37"/>
        <v>29382171250</v>
      </c>
      <c r="N92">
        <f t="shared" si="26"/>
        <v>29382150</v>
      </c>
      <c r="O92">
        <f t="shared" si="27"/>
        <v>4407322500</v>
      </c>
      <c r="T92">
        <f t="shared" si="38"/>
        <v>33789578750</v>
      </c>
      <c r="V92">
        <f t="shared" si="39"/>
        <v>100</v>
      </c>
      <c r="W92">
        <f t="shared" si="40"/>
        <v>124065000</v>
      </c>
      <c r="X92">
        <f t="shared" si="28"/>
        <v>103375</v>
      </c>
      <c r="Y92">
        <f t="shared" si="29"/>
        <v>10337500</v>
      </c>
      <c r="AA92">
        <v>40</v>
      </c>
      <c r="AB92">
        <f t="shared" si="41"/>
        <v>2053600</v>
      </c>
      <c r="AC92">
        <f t="shared" si="30"/>
        <v>4380</v>
      </c>
      <c r="AD92">
        <f t="shared" si="31"/>
        <v>175200</v>
      </c>
      <c r="AI92">
        <f t="shared" si="33"/>
        <v>4380</v>
      </c>
    </row>
    <row r="93" spans="1:35" x14ac:dyDescent="0.25">
      <c r="A93">
        <v>20</v>
      </c>
      <c r="B93">
        <f t="shared" si="34"/>
        <v>2905195000</v>
      </c>
      <c r="C93">
        <f t="shared" si="22"/>
        <v>16760700</v>
      </c>
      <c r="D93">
        <f t="shared" si="23"/>
        <v>335214000</v>
      </c>
      <c r="H93">
        <v>50</v>
      </c>
      <c r="I93">
        <f t="shared" si="35"/>
        <v>223580500</v>
      </c>
      <c r="J93">
        <f t="shared" si="24"/>
        <v>235340</v>
      </c>
      <c r="K93">
        <f t="shared" si="25"/>
        <v>11767000</v>
      </c>
      <c r="L93">
        <f t="shared" si="36"/>
        <v>150</v>
      </c>
      <c r="M93">
        <f t="shared" si="37"/>
        <v>33789493750</v>
      </c>
      <c r="N93">
        <f t="shared" si="26"/>
        <v>33789475</v>
      </c>
      <c r="O93">
        <f t="shared" si="27"/>
        <v>5068421250</v>
      </c>
      <c r="T93">
        <f t="shared" si="38"/>
        <v>38858000000</v>
      </c>
      <c r="V93">
        <f t="shared" si="39"/>
        <v>100</v>
      </c>
      <c r="W93">
        <f t="shared" si="40"/>
        <v>134402500</v>
      </c>
      <c r="X93">
        <f t="shared" si="28"/>
        <v>112000</v>
      </c>
      <c r="Y93">
        <f t="shared" si="29"/>
        <v>11200000</v>
      </c>
      <c r="AA93">
        <v>40</v>
      </c>
      <c r="AB93">
        <f t="shared" si="41"/>
        <v>2228800</v>
      </c>
      <c r="AC93">
        <f t="shared" si="30"/>
        <v>4760</v>
      </c>
      <c r="AD93">
        <f t="shared" si="31"/>
        <v>190400</v>
      </c>
      <c r="AI93">
        <f t="shared" si="33"/>
        <v>4760</v>
      </c>
    </row>
    <row r="94" spans="1:35" x14ac:dyDescent="0.25">
      <c r="A94">
        <v>20</v>
      </c>
      <c r="B94">
        <f t="shared" si="34"/>
        <v>3240409000</v>
      </c>
      <c r="C94">
        <f t="shared" si="22"/>
        <v>18694650</v>
      </c>
      <c r="D94">
        <f t="shared" si="23"/>
        <v>373893000</v>
      </c>
      <c r="H94">
        <v>50</v>
      </c>
      <c r="I94">
        <f t="shared" si="35"/>
        <v>235347500</v>
      </c>
      <c r="J94">
        <f t="shared" si="24"/>
        <v>247730</v>
      </c>
      <c r="K94">
        <f t="shared" si="25"/>
        <v>12386500</v>
      </c>
      <c r="L94">
        <f t="shared" si="36"/>
        <v>150</v>
      </c>
      <c r="M94">
        <f t="shared" si="37"/>
        <v>38857915000</v>
      </c>
      <c r="N94">
        <f t="shared" si="26"/>
        <v>38857900</v>
      </c>
      <c r="O94">
        <f t="shared" si="27"/>
        <v>5828685000</v>
      </c>
      <c r="T94">
        <f t="shared" si="38"/>
        <v>44686685000</v>
      </c>
      <c r="V94">
        <f t="shared" si="39"/>
        <v>100</v>
      </c>
      <c r="W94">
        <f t="shared" si="40"/>
        <v>145602500</v>
      </c>
      <c r="X94">
        <f t="shared" si="28"/>
        <v>121325</v>
      </c>
      <c r="Y94">
        <f t="shared" si="29"/>
        <v>12132500</v>
      </c>
      <c r="AA94">
        <v>40</v>
      </c>
      <c r="AB94">
        <f t="shared" si="41"/>
        <v>2419200</v>
      </c>
      <c r="AC94">
        <f t="shared" si="30"/>
        <v>5160</v>
      </c>
      <c r="AD94">
        <f t="shared" si="31"/>
        <v>206400</v>
      </c>
      <c r="AI94">
        <f t="shared" si="33"/>
        <v>5160</v>
      </c>
    </row>
    <row r="95" spans="1:35" x14ac:dyDescent="0.25">
      <c r="A95">
        <v>20</v>
      </c>
      <c r="B95">
        <f t="shared" si="34"/>
        <v>3614302000</v>
      </c>
      <c r="C95">
        <f t="shared" si="22"/>
        <v>20851725</v>
      </c>
      <c r="D95">
        <f t="shared" si="23"/>
        <v>417034500</v>
      </c>
      <c r="H95">
        <v>50</v>
      </c>
      <c r="I95">
        <f t="shared" si="35"/>
        <v>247734000</v>
      </c>
      <c r="J95">
        <f t="shared" si="24"/>
        <v>260770</v>
      </c>
      <c r="K95">
        <f t="shared" si="25"/>
        <v>13038500</v>
      </c>
      <c r="L95">
        <f t="shared" si="36"/>
        <v>150</v>
      </c>
      <c r="M95">
        <f t="shared" si="37"/>
        <v>44686600000</v>
      </c>
      <c r="N95">
        <f t="shared" si="26"/>
        <v>44686600</v>
      </c>
      <c r="O95">
        <f t="shared" si="27"/>
        <v>6702990000</v>
      </c>
      <c r="T95">
        <f t="shared" si="38"/>
        <v>51389675000</v>
      </c>
      <c r="V95">
        <f t="shared" si="39"/>
        <v>100</v>
      </c>
      <c r="W95">
        <f t="shared" si="40"/>
        <v>157735000</v>
      </c>
      <c r="X95">
        <f t="shared" si="28"/>
        <v>131425</v>
      </c>
      <c r="Y95">
        <f t="shared" si="29"/>
        <v>13142500</v>
      </c>
      <c r="AA95">
        <v>40</v>
      </c>
      <c r="AB95">
        <f t="shared" si="41"/>
        <v>2625600</v>
      </c>
      <c r="AC95">
        <f t="shared" si="30"/>
        <v>5600</v>
      </c>
      <c r="AD95">
        <f t="shared" si="31"/>
        <v>224000</v>
      </c>
      <c r="AI95">
        <f t="shared" si="33"/>
        <v>5600</v>
      </c>
    </row>
    <row r="96" spans="1:35" x14ac:dyDescent="0.25">
      <c r="A96">
        <v>20</v>
      </c>
      <c r="B96">
        <f t="shared" si="34"/>
        <v>4031336500</v>
      </c>
      <c r="C96">
        <f t="shared" si="22"/>
        <v>23257650</v>
      </c>
      <c r="D96">
        <f t="shared" si="23"/>
        <v>465153000</v>
      </c>
      <c r="H96">
        <v>50</v>
      </c>
      <c r="I96">
        <f t="shared" si="35"/>
        <v>260772500</v>
      </c>
      <c r="J96">
        <f t="shared" si="24"/>
        <v>274490</v>
      </c>
      <c r="K96">
        <f t="shared" si="25"/>
        <v>13724500</v>
      </c>
      <c r="L96">
        <f t="shared" si="36"/>
        <v>150</v>
      </c>
      <c r="M96">
        <f t="shared" si="37"/>
        <v>51389590000</v>
      </c>
      <c r="N96">
        <f t="shared" si="26"/>
        <v>51389575</v>
      </c>
      <c r="O96">
        <f t="shared" si="27"/>
        <v>7708436250</v>
      </c>
      <c r="T96">
        <f t="shared" si="38"/>
        <v>59098111250</v>
      </c>
      <c r="V96">
        <f t="shared" si="39"/>
        <v>100</v>
      </c>
      <c r="W96">
        <f t="shared" si="40"/>
        <v>170877500</v>
      </c>
      <c r="X96">
        <f t="shared" si="28"/>
        <v>142375</v>
      </c>
      <c r="Y96">
        <f t="shared" si="29"/>
        <v>14237500</v>
      </c>
      <c r="AA96">
        <v>40</v>
      </c>
      <c r="AB96">
        <f t="shared" si="41"/>
        <v>2849600</v>
      </c>
      <c r="AC96">
        <f t="shared" si="30"/>
        <v>6080</v>
      </c>
      <c r="AD96">
        <f t="shared" si="31"/>
        <v>243200</v>
      </c>
      <c r="AI96">
        <f t="shared" si="33"/>
        <v>6080</v>
      </c>
    </row>
    <row r="97" spans="1:35" x14ac:dyDescent="0.25">
      <c r="A97">
        <v>20</v>
      </c>
      <c r="B97">
        <f t="shared" si="34"/>
        <v>4496489500</v>
      </c>
      <c r="C97">
        <f t="shared" si="22"/>
        <v>25941225</v>
      </c>
      <c r="D97">
        <f t="shared" si="23"/>
        <v>518824500</v>
      </c>
      <c r="H97">
        <v>50</v>
      </c>
      <c r="I97">
        <f t="shared" si="35"/>
        <v>274497000</v>
      </c>
      <c r="J97">
        <f t="shared" si="24"/>
        <v>288940</v>
      </c>
      <c r="K97">
        <f t="shared" si="25"/>
        <v>14447000</v>
      </c>
      <c r="L97">
        <f t="shared" si="36"/>
        <v>150</v>
      </c>
      <c r="M97">
        <f t="shared" si="37"/>
        <v>59098026250</v>
      </c>
      <c r="N97">
        <f t="shared" si="26"/>
        <v>59098025</v>
      </c>
      <c r="O97">
        <f t="shared" si="27"/>
        <v>8864703750</v>
      </c>
      <c r="T97">
        <f t="shared" si="38"/>
        <v>67962815000</v>
      </c>
      <c r="V97">
        <f t="shared" si="39"/>
        <v>100</v>
      </c>
      <c r="W97">
        <f t="shared" si="40"/>
        <v>185115000</v>
      </c>
      <c r="X97">
        <f t="shared" si="28"/>
        <v>154250</v>
      </c>
      <c r="Y97">
        <f t="shared" si="29"/>
        <v>15425000</v>
      </c>
      <c r="AB97">
        <f t="shared" si="41"/>
        <v>3092800</v>
      </c>
      <c r="AC97">
        <f t="shared" si="30"/>
        <v>6600</v>
      </c>
      <c r="AD97">
        <f t="shared" si="31"/>
        <v>0</v>
      </c>
      <c r="AI97">
        <f t="shared" si="33"/>
        <v>6600</v>
      </c>
    </row>
    <row r="98" spans="1:35" x14ac:dyDescent="0.25">
      <c r="A98">
        <v>20</v>
      </c>
      <c r="B98">
        <f t="shared" si="34"/>
        <v>5015314000</v>
      </c>
      <c r="C98">
        <f t="shared" si="22"/>
        <v>28934475</v>
      </c>
      <c r="D98">
        <f t="shared" si="23"/>
        <v>578689500</v>
      </c>
      <c r="H98">
        <v>50</v>
      </c>
      <c r="I98">
        <f t="shared" si="35"/>
        <v>288944000</v>
      </c>
      <c r="J98">
        <f t="shared" si="24"/>
        <v>304150</v>
      </c>
      <c r="K98">
        <f t="shared" si="25"/>
        <v>15207500</v>
      </c>
      <c r="L98">
        <f t="shared" si="36"/>
        <v>150</v>
      </c>
      <c r="M98">
        <f t="shared" si="37"/>
        <v>67962730000</v>
      </c>
      <c r="N98">
        <f t="shared" si="26"/>
        <v>67962725</v>
      </c>
      <c r="O98">
        <f t="shared" si="27"/>
        <v>10194408750</v>
      </c>
      <c r="T98">
        <f t="shared" si="38"/>
        <v>78157223750</v>
      </c>
      <c r="V98">
        <f t="shared" si="39"/>
        <v>100</v>
      </c>
      <c r="W98">
        <f t="shared" si="40"/>
        <v>200540000</v>
      </c>
      <c r="X98">
        <f t="shared" si="28"/>
        <v>167100</v>
      </c>
      <c r="Y98">
        <f t="shared" si="29"/>
        <v>16710000</v>
      </c>
      <c r="AA98">
        <v>40</v>
      </c>
      <c r="AB98">
        <f t="shared" si="41"/>
        <v>3092800</v>
      </c>
      <c r="AC98">
        <f t="shared" si="30"/>
        <v>6600</v>
      </c>
      <c r="AD98">
        <f t="shared" si="31"/>
        <v>264000</v>
      </c>
      <c r="AI98">
        <f t="shared" si="33"/>
        <v>6600</v>
      </c>
    </row>
    <row r="99" spans="1:35" x14ac:dyDescent="0.25">
      <c r="A99">
        <v>20</v>
      </c>
      <c r="B99">
        <f t="shared" si="34"/>
        <v>5594003500</v>
      </c>
      <c r="C99">
        <f t="shared" si="22"/>
        <v>32273025</v>
      </c>
      <c r="D99">
        <f t="shared" si="23"/>
        <v>645460500</v>
      </c>
      <c r="H99">
        <v>50</v>
      </c>
      <c r="I99">
        <f t="shared" si="35"/>
        <v>304151500</v>
      </c>
      <c r="J99">
        <f t="shared" si="24"/>
        <v>320150</v>
      </c>
      <c r="K99">
        <f t="shared" si="25"/>
        <v>16007500</v>
      </c>
      <c r="L99">
        <f t="shared" si="36"/>
        <v>150</v>
      </c>
      <c r="M99">
        <f t="shared" si="37"/>
        <v>78157138750</v>
      </c>
      <c r="N99">
        <f t="shared" si="26"/>
        <v>78157125</v>
      </c>
      <c r="O99">
        <f t="shared" si="27"/>
        <v>11723568750</v>
      </c>
      <c r="T99">
        <f t="shared" si="38"/>
        <v>89880792500</v>
      </c>
      <c r="V99">
        <f t="shared" si="39"/>
        <v>100</v>
      </c>
      <c r="W99">
        <f t="shared" si="40"/>
        <v>217250000</v>
      </c>
      <c r="X99">
        <f t="shared" si="28"/>
        <v>181025</v>
      </c>
      <c r="Y99">
        <f t="shared" si="29"/>
        <v>18102500</v>
      </c>
      <c r="AA99">
        <v>40</v>
      </c>
      <c r="AB99">
        <f t="shared" si="41"/>
        <v>3356800</v>
      </c>
      <c r="AC99">
        <f t="shared" si="30"/>
        <v>7160</v>
      </c>
      <c r="AD99">
        <f t="shared" si="31"/>
        <v>286400</v>
      </c>
      <c r="AI99">
        <f t="shared" si="33"/>
        <v>7160</v>
      </c>
    </row>
    <row r="100" spans="1:35" x14ac:dyDescent="0.25">
      <c r="A100">
        <v>20</v>
      </c>
      <c r="B100">
        <f t="shared" si="34"/>
        <v>6239464000</v>
      </c>
      <c r="C100">
        <f t="shared" si="22"/>
        <v>35996850</v>
      </c>
      <c r="D100">
        <f t="shared" si="23"/>
        <v>719937000</v>
      </c>
      <c r="H100">
        <v>50</v>
      </c>
      <c r="I100">
        <f t="shared" si="35"/>
        <v>320159000</v>
      </c>
      <c r="J100">
        <f t="shared" si="24"/>
        <v>337000</v>
      </c>
      <c r="K100">
        <f t="shared" si="25"/>
        <v>16850000</v>
      </c>
      <c r="L100">
        <f t="shared" si="36"/>
        <v>150</v>
      </c>
      <c r="M100">
        <f t="shared" si="37"/>
        <v>89880707500</v>
      </c>
      <c r="N100">
        <f t="shared" si="26"/>
        <v>89880700</v>
      </c>
      <c r="O100">
        <f t="shared" si="27"/>
        <v>13482105000</v>
      </c>
      <c r="T100">
        <f t="shared" si="38"/>
        <v>103362897500</v>
      </c>
      <c r="V100">
        <f t="shared" si="39"/>
        <v>100</v>
      </c>
      <c r="W100">
        <f t="shared" si="40"/>
        <v>235352500</v>
      </c>
      <c r="X100">
        <f t="shared" si="28"/>
        <v>196125</v>
      </c>
      <c r="Y100">
        <f t="shared" si="29"/>
        <v>19612500</v>
      </c>
      <c r="AB100">
        <f t="shared" si="41"/>
        <v>3643200</v>
      </c>
      <c r="AC100">
        <f t="shared" si="30"/>
        <v>7780</v>
      </c>
      <c r="AD100">
        <f t="shared" si="31"/>
        <v>0</v>
      </c>
      <c r="AI100">
        <f t="shared" si="33"/>
        <v>7780</v>
      </c>
    </row>
    <row r="101" spans="1:35" x14ac:dyDescent="0.25">
      <c r="H101">
        <v>50</v>
      </c>
      <c r="I101">
        <f t="shared" si="35"/>
        <v>337009000</v>
      </c>
      <c r="J101">
        <f t="shared" si="24"/>
        <v>354740</v>
      </c>
      <c r="K101">
        <f t="shared" si="25"/>
        <v>17737000</v>
      </c>
      <c r="L101">
        <f t="shared" si="36"/>
        <v>150</v>
      </c>
      <c r="M101">
        <f t="shared" si="37"/>
        <v>103362812500</v>
      </c>
      <c r="N101">
        <f t="shared" si="26"/>
        <v>103362800</v>
      </c>
      <c r="O101">
        <f t="shared" si="27"/>
        <v>15504420000</v>
      </c>
      <c r="T101">
        <f t="shared" si="38"/>
        <v>118867317500</v>
      </c>
      <c r="V101">
        <f t="shared" si="39"/>
        <v>100</v>
      </c>
      <c r="W101">
        <f t="shared" si="40"/>
        <v>254965000</v>
      </c>
      <c r="X101">
        <f t="shared" si="28"/>
        <v>212450</v>
      </c>
      <c r="Y101">
        <f t="shared" si="29"/>
        <v>21245000</v>
      </c>
      <c r="AB101">
        <f t="shared" si="41"/>
        <v>3643200</v>
      </c>
      <c r="AC101">
        <f t="shared" si="30"/>
        <v>7780</v>
      </c>
      <c r="AD101">
        <f t="shared" si="31"/>
        <v>0</v>
      </c>
      <c r="AI101">
        <f t="shared" si="33"/>
        <v>7780</v>
      </c>
    </row>
    <row r="102" spans="1:35" x14ac:dyDescent="0.25">
      <c r="H102">
        <v>50</v>
      </c>
      <c r="I102">
        <f t="shared" si="35"/>
        <v>354746000</v>
      </c>
      <c r="J102">
        <f t="shared" si="24"/>
        <v>373410</v>
      </c>
      <c r="K102">
        <f t="shared" si="25"/>
        <v>18670500</v>
      </c>
      <c r="L102">
        <f t="shared" si="36"/>
        <v>150</v>
      </c>
      <c r="M102">
        <f t="shared" si="37"/>
        <v>118867232500</v>
      </c>
      <c r="N102">
        <f t="shared" si="26"/>
        <v>118867225</v>
      </c>
      <c r="O102">
        <f t="shared" si="27"/>
        <v>17830083750</v>
      </c>
      <c r="T102">
        <f t="shared" si="38"/>
        <v>136697401250</v>
      </c>
      <c r="V102">
        <f t="shared" si="39"/>
        <v>100</v>
      </c>
      <c r="W102">
        <f t="shared" si="40"/>
        <v>276210000</v>
      </c>
      <c r="X102">
        <f t="shared" si="28"/>
        <v>230175</v>
      </c>
      <c r="Y102">
        <f t="shared" si="29"/>
        <v>23017500</v>
      </c>
      <c r="AA102">
        <v>40</v>
      </c>
      <c r="AB102">
        <f t="shared" si="41"/>
        <v>3643200</v>
      </c>
      <c r="AC102">
        <f t="shared" si="30"/>
        <v>7780</v>
      </c>
      <c r="AD102">
        <f t="shared" si="31"/>
        <v>311200</v>
      </c>
      <c r="AI102">
        <f t="shared" si="33"/>
        <v>7780</v>
      </c>
    </row>
    <row r="103" spans="1:35" x14ac:dyDescent="0.25">
      <c r="H103">
        <v>50</v>
      </c>
      <c r="I103">
        <f t="shared" si="35"/>
        <v>373416500</v>
      </c>
      <c r="J103">
        <f t="shared" si="24"/>
        <v>393070</v>
      </c>
      <c r="K103">
        <f t="shared" si="25"/>
        <v>19653500</v>
      </c>
      <c r="L103">
        <f t="shared" si="36"/>
        <v>150</v>
      </c>
      <c r="M103">
        <f t="shared" si="37"/>
        <v>136697316250</v>
      </c>
      <c r="N103">
        <f t="shared" si="26"/>
        <v>136697300</v>
      </c>
      <c r="O103">
        <f t="shared" si="27"/>
        <v>20504595000</v>
      </c>
      <c r="T103">
        <f t="shared" si="38"/>
        <v>157201996250</v>
      </c>
      <c r="V103">
        <f t="shared" si="39"/>
        <v>100</v>
      </c>
      <c r="W103">
        <f t="shared" si="40"/>
        <v>299227500</v>
      </c>
      <c r="X103">
        <f t="shared" si="28"/>
        <v>249350</v>
      </c>
      <c r="Y103">
        <f t="shared" si="29"/>
        <v>24935000</v>
      </c>
      <c r="AA103">
        <v>40</v>
      </c>
      <c r="AB103">
        <f t="shared" si="41"/>
        <v>3954400</v>
      </c>
      <c r="AC103">
        <f t="shared" si="30"/>
        <v>8440</v>
      </c>
      <c r="AD103">
        <f t="shared" si="31"/>
        <v>337600</v>
      </c>
      <c r="AI103">
        <f t="shared" si="33"/>
        <v>8440</v>
      </c>
    </row>
    <row r="104" spans="1:35" x14ac:dyDescent="0.25">
      <c r="H104">
        <v>50</v>
      </c>
      <c r="I104">
        <f t="shared" si="35"/>
        <v>393070000</v>
      </c>
      <c r="J104">
        <f t="shared" si="24"/>
        <v>413750</v>
      </c>
      <c r="K104">
        <f t="shared" si="25"/>
        <v>20687500</v>
      </c>
      <c r="L104">
        <f t="shared" si="36"/>
        <v>150</v>
      </c>
      <c r="M104">
        <f t="shared" si="37"/>
        <v>157201911250</v>
      </c>
      <c r="N104">
        <f t="shared" si="26"/>
        <v>157201900</v>
      </c>
      <c r="O104">
        <f t="shared" si="27"/>
        <v>23580285000</v>
      </c>
      <c r="T104">
        <f t="shared" si="38"/>
        <v>180782281250</v>
      </c>
      <c r="V104">
        <f t="shared" si="39"/>
        <v>100</v>
      </c>
      <c r="W104">
        <f t="shared" si="40"/>
        <v>324162500</v>
      </c>
      <c r="X104">
        <f t="shared" si="28"/>
        <v>270125</v>
      </c>
      <c r="Y104">
        <f t="shared" si="29"/>
        <v>27012500</v>
      </c>
      <c r="AA104">
        <v>40</v>
      </c>
      <c r="AB104">
        <f t="shared" si="41"/>
        <v>4292000</v>
      </c>
      <c r="AC104">
        <f t="shared" si="30"/>
        <v>9160</v>
      </c>
      <c r="AD104">
        <f t="shared" si="31"/>
        <v>366400</v>
      </c>
      <c r="AI104">
        <f t="shared" si="33"/>
        <v>9160</v>
      </c>
    </row>
    <row r="105" spans="1:35" x14ac:dyDescent="0.25">
      <c r="H105">
        <v>50</v>
      </c>
      <c r="I105">
        <f t="shared" si="35"/>
        <v>413757500</v>
      </c>
      <c r="J105">
        <f t="shared" si="24"/>
        <v>435530</v>
      </c>
      <c r="K105">
        <f t="shared" si="25"/>
        <v>21776500</v>
      </c>
      <c r="L105">
        <f t="shared" si="36"/>
        <v>150</v>
      </c>
      <c r="M105">
        <f t="shared" si="37"/>
        <v>180782196250</v>
      </c>
      <c r="N105">
        <f t="shared" si="26"/>
        <v>180782175</v>
      </c>
      <c r="O105">
        <f t="shared" si="27"/>
        <v>27117326250</v>
      </c>
      <c r="T105">
        <f t="shared" si="38"/>
        <v>207899607500</v>
      </c>
      <c r="V105">
        <f t="shared" si="39"/>
        <v>100</v>
      </c>
      <c r="W105">
        <f t="shared" si="40"/>
        <v>351175000</v>
      </c>
      <c r="X105">
        <f t="shared" si="28"/>
        <v>292625</v>
      </c>
      <c r="Y105">
        <f t="shared" si="29"/>
        <v>29262500</v>
      </c>
      <c r="AA105">
        <v>40</v>
      </c>
      <c r="AB105">
        <f t="shared" si="41"/>
        <v>4658400</v>
      </c>
      <c r="AC105">
        <f t="shared" si="30"/>
        <v>9960</v>
      </c>
      <c r="AD105">
        <f t="shared" si="31"/>
        <v>398400</v>
      </c>
      <c r="AI105">
        <f t="shared" si="33"/>
        <v>9960</v>
      </c>
    </row>
    <row r="106" spans="1:35" x14ac:dyDescent="0.25">
      <c r="H106">
        <v>50</v>
      </c>
      <c r="I106">
        <f t="shared" si="35"/>
        <v>435534000</v>
      </c>
      <c r="J106">
        <f t="shared" si="24"/>
        <v>458450</v>
      </c>
      <c r="K106">
        <f t="shared" si="25"/>
        <v>22922500</v>
      </c>
      <c r="L106">
        <f t="shared" si="36"/>
        <v>150</v>
      </c>
      <c r="M106">
        <f t="shared" si="37"/>
        <v>207899522500</v>
      </c>
      <c r="N106">
        <f t="shared" si="26"/>
        <v>207899500</v>
      </c>
      <c r="O106">
        <f t="shared" si="27"/>
        <v>31184925000</v>
      </c>
      <c r="T106">
        <f t="shared" si="38"/>
        <v>239084532500</v>
      </c>
      <c r="V106">
        <f t="shared" si="39"/>
        <v>100</v>
      </c>
      <c r="W106">
        <f t="shared" si="40"/>
        <v>380437500</v>
      </c>
      <c r="X106">
        <f t="shared" si="28"/>
        <v>317025</v>
      </c>
      <c r="Y106">
        <f t="shared" si="29"/>
        <v>31702500</v>
      </c>
      <c r="AA106">
        <v>40</v>
      </c>
      <c r="AB106">
        <f t="shared" si="41"/>
        <v>5056800</v>
      </c>
      <c r="AC106">
        <f t="shared" si="30"/>
        <v>10800</v>
      </c>
      <c r="AD106">
        <f t="shared" si="31"/>
        <v>432000</v>
      </c>
      <c r="AI106">
        <f t="shared" si="33"/>
        <v>10800</v>
      </c>
    </row>
    <row r="107" spans="1:35" x14ac:dyDescent="0.25">
      <c r="H107">
        <v>50</v>
      </c>
      <c r="I107">
        <f t="shared" si="35"/>
        <v>458456500</v>
      </c>
      <c r="J107">
        <f t="shared" si="24"/>
        <v>482580</v>
      </c>
      <c r="K107">
        <f t="shared" si="25"/>
        <v>24129000</v>
      </c>
      <c r="L107">
        <f t="shared" si="36"/>
        <v>150</v>
      </c>
      <c r="M107">
        <f t="shared" si="37"/>
        <v>239084447500</v>
      </c>
      <c r="N107">
        <f t="shared" si="26"/>
        <v>239084425</v>
      </c>
      <c r="O107">
        <f t="shared" si="27"/>
        <v>35862663750</v>
      </c>
      <c r="T107">
        <f t="shared" si="38"/>
        <v>274947196250</v>
      </c>
      <c r="V107">
        <f t="shared" si="39"/>
        <v>100</v>
      </c>
      <c r="W107">
        <f t="shared" si="40"/>
        <v>412140000</v>
      </c>
      <c r="X107">
        <f t="shared" si="28"/>
        <v>343450</v>
      </c>
      <c r="Y107">
        <f t="shared" si="29"/>
        <v>34345000</v>
      </c>
      <c r="AB107">
        <f t="shared" si="41"/>
        <v>5488800</v>
      </c>
      <c r="AC107">
        <f t="shared" si="30"/>
        <v>11720</v>
      </c>
      <c r="AD107">
        <f t="shared" si="31"/>
        <v>0</v>
      </c>
      <c r="AI107">
        <f t="shared" si="33"/>
        <v>11720</v>
      </c>
    </row>
    <row r="108" spans="1:35" x14ac:dyDescent="0.25">
      <c r="H108">
        <v>50</v>
      </c>
      <c r="I108">
        <f t="shared" si="35"/>
        <v>482585500</v>
      </c>
      <c r="J108">
        <f t="shared" si="24"/>
        <v>507980</v>
      </c>
      <c r="K108">
        <f t="shared" si="25"/>
        <v>25399000</v>
      </c>
      <c r="L108">
        <f t="shared" si="36"/>
        <v>150</v>
      </c>
      <c r="M108">
        <f t="shared" si="37"/>
        <v>274947111250</v>
      </c>
      <c r="N108">
        <f t="shared" si="26"/>
        <v>274947100</v>
      </c>
      <c r="O108">
        <f t="shared" si="27"/>
        <v>41242065000</v>
      </c>
      <c r="T108">
        <f t="shared" si="38"/>
        <v>316189261250</v>
      </c>
      <c r="V108">
        <f t="shared" si="39"/>
        <v>100</v>
      </c>
      <c r="W108">
        <f t="shared" si="40"/>
        <v>446485000</v>
      </c>
      <c r="X108">
        <f t="shared" si="28"/>
        <v>372050</v>
      </c>
      <c r="Y108">
        <f t="shared" si="29"/>
        <v>37205000</v>
      </c>
      <c r="AB108">
        <f t="shared" si="41"/>
        <v>5488800</v>
      </c>
      <c r="AC108">
        <f t="shared" si="30"/>
        <v>11720</v>
      </c>
      <c r="AD108">
        <f t="shared" si="31"/>
        <v>0</v>
      </c>
      <c r="AI108">
        <f t="shared" si="33"/>
        <v>11720</v>
      </c>
    </row>
    <row r="109" spans="1:35" x14ac:dyDescent="0.25">
      <c r="H109">
        <v>50</v>
      </c>
      <c r="I109">
        <f t="shared" si="35"/>
        <v>507984500</v>
      </c>
      <c r="J109">
        <f t="shared" si="24"/>
        <v>534720</v>
      </c>
      <c r="K109">
        <f t="shared" si="25"/>
        <v>26736000</v>
      </c>
      <c r="L109">
        <f t="shared" si="36"/>
        <v>150</v>
      </c>
      <c r="M109">
        <f t="shared" si="37"/>
        <v>316189176250</v>
      </c>
      <c r="N109">
        <f t="shared" si="26"/>
        <v>316189175</v>
      </c>
      <c r="O109">
        <f t="shared" si="27"/>
        <v>47428376250</v>
      </c>
      <c r="T109">
        <f t="shared" si="38"/>
        <v>363617637500</v>
      </c>
      <c r="V109">
        <f t="shared" si="39"/>
        <v>100</v>
      </c>
      <c r="W109">
        <f t="shared" si="40"/>
        <v>483690000</v>
      </c>
      <c r="X109">
        <f t="shared" si="28"/>
        <v>403075</v>
      </c>
      <c r="Y109">
        <f t="shared" si="29"/>
        <v>40307500</v>
      </c>
      <c r="AB109">
        <f t="shared" si="41"/>
        <v>5488800</v>
      </c>
      <c r="AC109">
        <f t="shared" si="30"/>
        <v>11720</v>
      </c>
      <c r="AD109">
        <f t="shared" si="31"/>
        <v>0</v>
      </c>
      <c r="AI109">
        <f t="shared" si="33"/>
        <v>11720</v>
      </c>
    </row>
    <row r="110" spans="1:35" x14ac:dyDescent="0.25">
      <c r="H110">
        <v>50</v>
      </c>
      <c r="I110">
        <f t="shared" si="35"/>
        <v>534720500</v>
      </c>
      <c r="J110">
        <f t="shared" si="24"/>
        <v>562860</v>
      </c>
      <c r="K110">
        <f t="shared" si="25"/>
        <v>28143000</v>
      </c>
      <c r="L110">
        <f t="shared" si="36"/>
        <v>150</v>
      </c>
      <c r="M110">
        <f t="shared" si="37"/>
        <v>363617552500</v>
      </c>
      <c r="N110">
        <f t="shared" si="26"/>
        <v>363617550</v>
      </c>
      <c r="O110">
        <f t="shared" si="27"/>
        <v>54542632500</v>
      </c>
      <c r="T110">
        <f t="shared" si="38"/>
        <v>418160270000</v>
      </c>
      <c r="V110">
        <f t="shared" si="39"/>
        <v>100</v>
      </c>
      <c r="W110">
        <f t="shared" si="40"/>
        <v>523997500</v>
      </c>
      <c r="X110">
        <f t="shared" si="28"/>
        <v>436650</v>
      </c>
      <c r="Y110">
        <f t="shared" si="29"/>
        <v>43665000</v>
      </c>
      <c r="AA110">
        <v>40</v>
      </c>
      <c r="AB110">
        <f t="shared" si="41"/>
        <v>5488800</v>
      </c>
      <c r="AC110">
        <f t="shared" si="30"/>
        <v>11720</v>
      </c>
      <c r="AD110">
        <f t="shared" si="31"/>
        <v>468800</v>
      </c>
      <c r="AI110">
        <f t="shared" si="33"/>
        <v>11720</v>
      </c>
    </row>
    <row r="111" spans="1:35" x14ac:dyDescent="0.25">
      <c r="H111">
        <v>50</v>
      </c>
      <c r="I111">
        <f t="shared" si="35"/>
        <v>562863500</v>
      </c>
      <c r="J111">
        <f t="shared" si="24"/>
        <v>592480</v>
      </c>
      <c r="K111">
        <f t="shared" si="25"/>
        <v>29624000</v>
      </c>
      <c r="L111">
        <f t="shared" si="36"/>
        <v>150</v>
      </c>
      <c r="M111">
        <f t="shared" si="37"/>
        <v>418160185000</v>
      </c>
      <c r="N111">
        <f t="shared" si="26"/>
        <v>418160175</v>
      </c>
      <c r="O111">
        <f t="shared" si="27"/>
        <v>62724026250</v>
      </c>
      <c r="T111">
        <f t="shared" si="38"/>
        <v>480884296250</v>
      </c>
      <c r="V111">
        <f t="shared" si="39"/>
        <v>100</v>
      </c>
      <c r="W111">
        <f t="shared" si="40"/>
        <v>567662500</v>
      </c>
      <c r="X111">
        <f t="shared" si="28"/>
        <v>473050</v>
      </c>
      <c r="Y111">
        <f t="shared" si="29"/>
        <v>47305000</v>
      </c>
      <c r="AB111">
        <f t="shared" si="41"/>
        <v>5957600</v>
      </c>
      <c r="AC111">
        <f t="shared" si="30"/>
        <v>12720</v>
      </c>
      <c r="AD111">
        <f t="shared" si="31"/>
        <v>0</v>
      </c>
      <c r="AI111">
        <f t="shared" si="33"/>
        <v>12720</v>
      </c>
    </row>
    <row r="112" spans="1:35" x14ac:dyDescent="0.25">
      <c r="H112">
        <v>50</v>
      </c>
      <c r="I112">
        <f t="shared" si="35"/>
        <v>592487500</v>
      </c>
      <c r="J112">
        <f t="shared" si="24"/>
        <v>623670</v>
      </c>
      <c r="K112">
        <f t="shared" si="25"/>
        <v>31183500</v>
      </c>
      <c r="L112">
        <f t="shared" si="36"/>
        <v>150</v>
      </c>
      <c r="M112">
        <f t="shared" si="37"/>
        <v>480884211250</v>
      </c>
      <c r="N112">
        <f t="shared" si="26"/>
        <v>480884200</v>
      </c>
      <c r="O112">
        <f t="shared" si="27"/>
        <v>72132630000</v>
      </c>
      <c r="T112">
        <f t="shared" si="38"/>
        <v>553016926250</v>
      </c>
      <c r="V112">
        <f t="shared" si="39"/>
        <v>100</v>
      </c>
      <c r="W112">
        <f t="shared" si="40"/>
        <v>614967500</v>
      </c>
      <c r="X112">
        <f t="shared" si="28"/>
        <v>512450</v>
      </c>
      <c r="Y112">
        <f t="shared" si="29"/>
        <v>51245000</v>
      </c>
      <c r="AA112">
        <v>40</v>
      </c>
      <c r="AB112">
        <f t="shared" si="41"/>
        <v>5957600</v>
      </c>
      <c r="AC112">
        <f t="shared" si="30"/>
        <v>12720</v>
      </c>
      <c r="AD112">
        <f t="shared" si="31"/>
        <v>508800</v>
      </c>
      <c r="AI112">
        <f t="shared" si="33"/>
        <v>12720</v>
      </c>
    </row>
    <row r="113" spans="8:35" x14ac:dyDescent="0.25">
      <c r="H113">
        <v>50</v>
      </c>
      <c r="I113">
        <f t="shared" si="35"/>
        <v>623671000</v>
      </c>
      <c r="J113">
        <f t="shared" si="24"/>
        <v>656490</v>
      </c>
      <c r="K113">
        <f t="shared" si="25"/>
        <v>32824500</v>
      </c>
      <c r="L113">
        <f t="shared" si="36"/>
        <v>150</v>
      </c>
      <c r="M113">
        <f t="shared" si="37"/>
        <v>553016841250</v>
      </c>
      <c r="N113">
        <f t="shared" si="26"/>
        <v>553016825</v>
      </c>
      <c r="O113">
        <f t="shared" si="27"/>
        <v>82952523750</v>
      </c>
      <c r="T113">
        <f t="shared" si="38"/>
        <v>635969450000</v>
      </c>
      <c r="V113">
        <f t="shared" si="39"/>
        <v>100</v>
      </c>
      <c r="W113">
        <f t="shared" si="40"/>
        <v>666212500</v>
      </c>
      <c r="X113">
        <f t="shared" si="28"/>
        <v>555175</v>
      </c>
      <c r="Y113">
        <f t="shared" si="29"/>
        <v>55517500</v>
      </c>
      <c r="AA113">
        <v>40</v>
      </c>
      <c r="AB113">
        <f t="shared" si="41"/>
        <v>6466400</v>
      </c>
      <c r="AC113">
        <f t="shared" si="30"/>
        <v>13820</v>
      </c>
      <c r="AD113">
        <f t="shared" si="31"/>
        <v>552800</v>
      </c>
      <c r="AI113">
        <f t="shared" si="33"/>
        <v>13820</v>
      </c>
    </row>
    <row r="114" spans="8:35" x14ac:dyDescent="0.25">
      <c r="H114">
        <v>50</v>
      </c>
      <c r="I114">
        <f t="shared" si="35"/>
        <v>656495500</v>
      </c>
      <c r="J114">
        <f t="shared" si="24"/>
        <v>691040</v>
      </c>
      <c r="K114">
        <f t="shared" si="25"/>
        <v>34552000</v>
      </c>
      <c r="L114">
        <f t="shared" si="36"/>
        <v>150</v>
      </c>
      <c r="M114">
        <f t="shared" si="37"/>
        <v>635969365000</v>
      </c>
      <c r="N114">
        <f t="shared" si="26"/>
        <v>635969350</v>
      </c>
      <c r="O114">
        <f t="shared" si="27"/>
        <v>95395402500</v>
      </c>
      <c r="T114">
        <f t="shared" si="38"/>
        <v>731364852500</v>
      </c>
      <c r="V114">
        <f t="shared" si="39"/>
        <v>100</v>
      </c>
      <c r="W114">
        <f t="shared" si="40"/>
        <v>721730000</v>
      </c>
      <c r="X114">
        <f t="shared" si="28"/>
        <v>601425</v>
      </c>
      <c r="Y114">
        <f t="shared" si="29"/>
        <v>60142500</v>
      </c>
      <c r="AB114">
        <f t="shared" si="41"/>
        <v>7019200</v>
      </c>
      <c r="AC114">
        <f t="shared" si="30"/>
        <v>15000</v>
      </c>
      <c r="AD114">
        <f t="shared" si="31"/>
        <v>0</v>
      </c>
      <c r="AI114">
        <f t="shared" si="33"/>
        <v>15000</v>
      </c>
    </row>
    <row r="115" spans="8:35" x14ac:dyDescent="0.25">
      <c r="H115">
        <v>50</v>
      </c>
      <c r="I115">
        <f t="shared" si="35"/>
        <v>691047500</v>
      </c>
      <c r="J115">
        <f t="shared" si="24"/>
        <v>727410</v>
      </c>
      <c r="K115">
        <f t="shared" si="25"/>
        <v>36370500</v>
      </c>
      <c r="L115">
        <f t="shared" si="36"/>
        <v>150</v>
      </c>
      <c r="M115">
        <f t="shared" si="37"/>
        <v>731364767500</v>
      </c>
      <c r="N115">
        <f t="shared" si="26"/>
        <v>731364750</v>
      </c>
      <c r="O115">
        <f t="shared" si="27"/>
        <v>109704712500</v>
      </c>
      <c r="T115">
        <f t="shared" si="38"/>
        <v>841069565000</v>
      </c>
      <c r="V115">
        <f t="shared" si="39"/>
        <v>100</v>
      </c>
      <c r="W115">
        <f t="shared" si="40"/>
        <v>781872500</v>
      </c>
      <c r="X115">
        <f t="shared" si="28"/>
        <v>651550</v>
      </c>
      <c r="Y115">
        <f t="shared" si="29"/>
        <v>65155000</v>
      </c>
      <c r="AB115">
        <f t="shared" si="41"/>
        <v>7019200</v>
      </c>
      <c r="AC115">
        <f t="shared" si="30"/>
        <v>15000</v>
      </c>
      <c r="AD115">
        <f t="shared" si="31"/>
        <v>0</v>
      </c>
      <c r="AI115">
        <f t="shared" si="33"/>
        <v>15000</v>
      </c>
    </row>
    <row r="116" spans="8:35" x14ac:dyDescent="0.25">
      <c r="H116">
        <v>50</v>
      </c>
      <c r="I116">
        <f t="shared" si="35"/>
        <v>727418000</v>
      </c>
      <c r="J116">
        <f t="shared" si="24"/>
        <v>765700</v>
      </c>
      <c r="K116">
        <f t="shared" si="25"/>
        <v>38285000</v>
      </c>
      <c r="L116">
        <f t="shared" si="36"/>
        <v>150</v>
      </c>
      <c r="M116">
        <f t="shared" si="37"/>
        <v>841069480000</v>
      </c>
      <c r="N116">
        <f t="shared" si="26"/>
        <v>841069475</v>
      </c>
      <c r="O116">
        <f t="shared" si="27"/>
        <v>126160421250</v>
      </c>
      <c r="T116">
        <f t="shared" si="38"/>
        <v>967229986250</v>
      </c>
      <c r="V116">
        <f t="shared" si="39"/>
        <v>100</v>
      </c>
      <c r="W116">
        <f t="shared" si="40"/>
        <v>847027500</v>
      </c>
      <c r="X116">
        <f t="shared" si="28"/>
        <v>705850</v>
      </c>
      <c r="Y116">
        <f t="shared" si="29"/>
        <v>70585000</v>
      </c>
      <c r="AA116">
        <v>40</v>
      </c>
      <c r="AB116">
        <f t="shared" si="41"/>
        <v>7019200</v>
      </c>
      <c r="AC116">
        <f t="shared" si="30"/>
        <v>15000</v>
      </c>
      <c r="AD116">
        <f t="shared" si="31"/>
        <v>600000</v>
      </c>
      <c r="AI116">
        <f t="shared" si="33"/>
        <v>15000</v>
      </c>
    </row>
    <row r="117" spans="8:35" x14ac:dyDescent="0.25">
      <c r="H117">
        <v>50</v>
      </c>
      <c r="I117">
        <f t="shared" si="35"/>
        <v>765703000</v>
      </c>
      <c r="J117">
        <f t="shared" si="24"/>
        <v>806000</v>
      </c>
      <c r="K117">
        <f t="shared" si="25"/>
        <v>40300000</v>
      </c>
      <c r="L117">
        <f t="shared" si="36"/>
        <v>150</v>
      </c>
      <c r="M117">
        <f t="shared" si="37"/>
        <v>967229901250</v>
      </c>
      <c r="N117">
        <f t="shared" si="26"/>
        <v>967229900</v>
      </c>
      <c r="O117">
        <f t="shared" si="27"/>
        <v>145084485000</v>
      </c>
      <c r="T117">
        <f t="shared" si="38"/>
        <v>1112314471250</v>
      </c>
      <c r="V117">
        <f t="shared" si="39"/>
        <v>100</v>
      </c>
      <c r="W117">
        <f t="shared" si="40"/>
        <v>917612500</v>
      </c>
      <c r="X117">
        <f t="shared" si="28"/>
        <v>764675</v>
      </c>
      <c r="Y117">
        <f t="shared" si="29"/>
        <v>76467500</v>
      </c>
      <c r="AA117">
        <v>40</v>
      </c>
      <c r="AB117">
        <f t="shared" si="41"/>
        <v>7619200</v>
      </c>
      <c r="AC117">
        <f t="shared" si="30"/>
        <v>16280</v>
      </c>
      <c r="AD117">
        <f t="shared" si="31"/>
        <v>651200</v>
      </c>
      <c r="AI117">
        <f t="shared" si="33"/>
        <v>16280</v>
      </c>
    </row>
    <row r="118" spans="8:35" x14ac:dyDescent="0.25">
      <c r="H118">
        <v>50</v>
      </c>
      <c r="I118">
        <f t="shared" si="35"/>
        <v>806003000</v>
      </c>
      <c r="J118">
        <f t="shared" si="24"/>
        <v>848420</v>
      </c>
      <c r="K118">
        <f t="shared" si="25"/>
        <v>42421000</v>
      </c>
      <c r="L118">
        <f t="shared" si="36"/>
        <v>150</v>
      </c>
      <c r="M118">
        <f t="shared" si="37"/>
        <v>1112314386250</v>
      </c>
      <c r="N118">
        <f t="shared" si="26"/>
        <v>1112314375</v>
      </c>
      <c r="O118">
        <f t="shared" si="27"/>
        <v>166847156250</v>
      </c>
      <c r="T118">
        <f t="shared" si="38"/>
        <v>1279161627500</v>
      </c>
      <c r="V118">
        <f t="shared" si="39"/>
        <v>100</v>
      </c>
      <c r="W118">
        <f t="shared" si="40"/>
        <v>994080000</v>
      </c>
      <c r="X118">
        <f t="shared" si="28"/>
        <v>828400</v>
      </c>
      <c r="Y118">
        <f t="shared" si="29"/>
        <v>82840000</v>
      </c>
      <c r="AA118">
        <v>40</v>
      </c>
      <c r="AB118">
        <f t="shared" si="41"/>
        <v>8270400</v>
      </c>
      <c r="AC118">
        <f t="shared" si="30"/>
        <v>17680</v>
      </c>
      <c r="AD118">
        <f t="shared" si="31"/>
        <v>707200</v>
      </c>
      <c r="AI118">
        <f t="shared" si="33"/>
        <v>17680</v>
      </c>
    </row>
    <row r="119" spans="8:35" x14ac:dyDescent="0.25">
      <c r="H119">
        <v>50</v>
      </c>
      <c r="I119">
        <f t="shared" si="35"/>
        <v>848424000</v>
      </c>
      <c r="J119">
        <f t="shared" si="24"/>
        <v>893070</v>
      </c>
      <c r="K119">
        <f t="shared" si="25"/>
        <v>44653500</v>
      </c>
      <c r="L119">
        <f t="shared" si="36"/>
        <v>150</v>
      </c>
      <c r="M119">
        <f t="shared" si="37"/>
        <v>1279161542500</v>
      </c>
      <c r="N119">
        <f t="shared" si="26"/>
        <v>1279161525</v>
      </c>
      <c r="O119">
        <f t="shared" si="27"/>
        <v>191874228750</v>
      </c>
      <c r="T119">
        <f t="shared" si="38"/>
        <v>1471035856250</v>
      </c>
      <c r="V119">
        <f t="shared" si="39"/>
        <v>100</v>
      </c>
      <c r="W119">
        <f t="shared" si="40"/>
        <v>1076920000</v>
      </c>
      <c r="X119">
        <f t="shared" si="28"/>
        <v>897425</v>
      </c>
      <c r="Y119">
        <f t="shared" si="29"/>
        <v>89742500</v>
      </c>
      <c r="AA119">
        <v>40</v>
      </c>
      <c r="AB119">
        <f t="shared" si="41"/>
        <v>8977600</v>
      </c>
      <c r="AC119">
        <f t="shared" si="30"/>
        <v>19180</v>
      </c>
      <c r="AD119">
        <f t="shared" si="31"/>
        <v>767200</v>
      </c>
      <c r="AI119">
        <f t="shared" si="33"/>
        <v>19180</v>
      </c>
    </row>
    <row r="120" spans="8:35" x14ac:dyDescent="0.25">
      <c r="H120">
        <v>50</v>
      </c>
      <c r="I120">
        <f t="shared" si="35"/>
        <v>893077500</v>
      </c>
      <c r="J120">
        <f t="shared" si="24"/>
        <v>940080</v>
      </c>
      <c r="K120">
        <f t="shared" si="25"/>
        <v>47004000</v>
      </c>
      <c r="L120">
        <f t="shared" si="36"/>
        <v>150</v>
      </c>
      <c r="M120">
        <f t="shared" si="37"/>
        <v>1471035771250</v>
      </c>
      <c r="N120">
        <f t="shared" si="26"/>
        <v>1471035750</v>
      </c>
      <c r="O120">
        <f t="shared" si="27"/>
        <v>220655362500</v>
      </c>
      <c r="T120">
        <f t="shared" si="38"/>
        <v>1691691218750</v>
      </c>
      <c r="V120">
        <f t="shared" si="39"/>
        <v>100</v>
      </c>
      <c r="W120">
        <f t="shared" si="40"/>
        <v>1166662500</v>
      </c>
      <c r="X120">
        <f t="shared" si="28"/>
        <v>972200</v>
      </c>
      <c r="Y120">
        <f t="shared" si="29"/>
        <v>97220000</v>
      </c>
      <c r="AA120">
        <v>40</v>
      </c>
      <c r="AB120">
        <f t="shared" si="41"/>
        <v>9744800</v>
      </c>
      <c r="AC120">
        <f t="shared" si="30"/>
        <v>20820</v>
      </c>
      <c r="AD120">
        <f t="shared" si="31"/>
        <v>832800</v>
      </c>
      <c r="AI120">
        <f t="shared" si="33"/>
        <v>20820</v>
      </c>
    </row>
    <row r="121" spans="8:35" x14ac:dyDescent="0.25">
      <c r="H121">
        <v>50</v>
      </c>
      <c r="I121">
        <f t="shared" si="35"/>
        <v>940081500</v>
      </c>
      <c r="J121">
        <f t="shared" si="24"/>
        <v>989550</v>
      </c>
      <c r="K121">
        <f t="shared" si="25"/>
        <v>49477500</v>
      </c>
      <c r="L121">
        <f t="shared" si="36"/>
        <v>150</v>
      </c>
      <c r="M121">
        <f t="shared" si="37"/>
        <v>1691691133750</v>
      </c>
      <c r="N121">
        <f t="shared" si="26"/>
        <v>1691691125</v>
      </c>
      <c r="O121">
        <f t="shared" si="27"/>
        <v>253753668750</v>
      </c>
      <c r="T121">
        <f t="shared" si="38"/>
        <v>1945444887500</v>
      </c>
      <c r="V121">
        <f t="shared" si="39"/>
        <v>100</v>
      </c>
      <c r="W121">
        <f t="shared" si="40"/>
        <v>1263882500</v>
      </c>
      <c r="X121">
        <f t="shared" si="28"/>
        <v>1053225</v>
      </c>
      <c r="Y121">
        <f t="shared" si="29"/>
        <v>105322500</v>
      </c>
      <c r="AB121">
        <f t="shared" si="41"/>
        <v>10577600</v>
      </c>
      <c r="AC121">
        <f t="shared" si="30"/>
        <v>22600</v>
      </c>
      <c r="AD121">
        <f t="shared" si="31"/>
        <v>0</v>
      </c>
      <c r="AI121">
        <f t="shared" si="33"/>
        <v>22600</v>
      </c>
    </row>
    <row r="122" spans="8:35" x14ac:dyDescent="0.25">
      <c r="H122">
        <v>50</v>
      </c>
      <c r="I122">
        <f t="shared" si="35"/>
        <v>989559000</v>
      </c>
      <c r="J122">
        <f t="shared" si="24"/>
        <v>1041640</v>
      </c>
      <c r="K122">
        <f t="shared" si="25"/>
        <v>52082000</v>
      </c>
      <c r="L122">
        <f t="shared" si="36"/>
        <v>150</v>
      </c>
      <c r="M122">
        <f t="shared" si="37"/>
        <v>1945444802500</v>
      </c>
      <c r="N122">
        <f t="shared" si="26"/>
        <v>1945444800</v>
      </c>
      <c r="O122">
        <f t="shared" si="27"/>
        <v>291816720000</v>
      </c>
      <c r="T122">
        <f t="shared" si="38"/>
        <v>2237261607500</v>
      </c>
      <c r="V122">
        <f t="shared" si="39"/>
        <v>100</v>
      </c>
      <c r="W122">
        <f t="shared" si="40"/>
        <v>1369205000</v>
      </c>
      <c r="X122">
        <f t="shared" si="28"/>
        <v>1141000</v>
      </c>
      <c r="Y122">
        <f t="shared" si="29"/>
        <v>114100000</v>
      </c>
      <c r="AB122">
        <f t="shared" si="41"/>
        <v>10577600</v>
      </c>
      <c r="AC122">
        <f t="shared" si="30"/>
        <v>22600</v>
      </c>
      <c r="AD122">
        <f t="shared" si="31"/>
        <v>0</v>
      </c>
      <c r="AI122">
        <f t="shared" si="33"/>
        <v>22600</v>
      </c>
    </row>
    <row r="123" spans="8:35" x14ac:dyDescent="0.25">
      <c r="H123">
        <v>50</v>
      </c>
      <c r="I123">
        <f t="shared" si="35"/>
        <v>1041641000</v>
      </c>
      <c r="J123">
        <f t="shared" si="24"/>
        <v>1096460</v>
      </c>
      <c r="K123">
        <f t="shared" si="25"/>
        <v>54823000</v>
      </c>
      <c r="L123">
        <f t="shared" si="36"/>
        <v>150</v>
      </c>
      <c r="M123">
        <f t="shared" si="37"/>
        <v>2237261522500</v>
      </c>
      <c r="N123">
        <f t="shared" si="26"/>
        <v>2237261500</v>
      </c>
      <c r="O123">
        <f t="shared" si="27"/>
        <v>335589225000</v>
      </c>
      <c r="T123">
        <f t="shared" si="38"/>
        <v>2572850832500</v>
      </c>
      <c r="V123">
        <f t="shared" si="39"/>
        <v>100</v>
      </c>
      <c r="W123">
        <f t="shared" si="40"/>
        <v>1483305000</v>
      </c>
      <c r="X123">
        <f t="shared" si="28"/>
        <v>1236075</v>
      </c>
      <c r="Y123">
        <f t="shared" si="29"/>
        <v>123607500</v>
      </c>
      <c r="AA123">
        <v>-100</v>
      </c>
      <c r="AB123">
        <f t="shared" si="41"/>
        <v>10577600</v>
      </c>
      <c r="AC123">
        <f t="shared" si="30"/>
        <v>22600</v>
      </c>
      <c r="AD123">
        <f t="shared" si="31"/>
        <v>-2260000</v>
      </c>
      <c r="AI123">
        <f t="shared" si="33"/>
        <v>22600</v>
      </c>
    </row>
    <row r="124" spans="8:35" x14ac:dyDescent="0.25">
      <c r="H124">
        <v>50</v>
      </c>
      <c r="I124">
        <f t="shared" si="35"/>
        <v>1096464000</v>
      </c>
      <c r="J124">
        <f t="shared" si="24"/>
        <v>1154170</v>
      </c>
      <c r="K124">
        <f t="shared" si="25"/>
        <v>57708500</v>
      </c>
      <c r="L124">
        <f t="shared" si="36"/>
        <v>150</v>
      </c>
      <c r="M124">
        <f t="shared" si="37"/>
        <v>2572850747500</v>
      </c>
      <c r="N124">
        <f t="shared" si="26"/>
        <v>2572850725</v>
      </c>
      <c r="O124">
        <f t="shared" si="27"/>
        <v>385927608750</v>
      </c>
      <c r="T124">
        <f t="shared" si="38"/>
        <v>2958778441250</v>
      </c>
      <c r="V124">
        <f t="shared" si="39"/>
        <v>100</v>
      </c>
      <c r="W124">
        <f t="shared" si="40"/>
        <v>1606912500</v>
      </c>
      <c r="X124">
        <f t="shared" si="28"/>
        <v>1339075</v>
      </c>
      <c r="Y124">
        <f t="shared" si="29"/>
        <v>133907500</v>
      </c>
      <c r="AA124">
        <v>40</v>
      </c>
      <c r="AB124">
        <f t="shared" si="41"/>
        <v>8317600</v>
      </c>
      <c r="AC124">
        <f t="shared" si="30"/>
        <v>17780</v>
      </c>
      <c r="AD124">
        <f t="shared" si="31"/>
        <v>711200</v>
      </c>
      <c r="AI124">
        <f t="shared" si="33"/>
        <v>17780</v>
      </c>
    </row>
    <row r="125" spans="8:35" x14ac:dyDescent="0.25">
      <c r="H125">
        <v>50</v>
      </c>
      <c r="I125">
        <f t="shared" si="35"/>
        <v>1154172500</v>
      </c>
      <c r="J125">
        <f t="shared" si="24"/>
        <v>1214910</v>
      </c>
      <c r="K125">
        <f t="shared" si="25"/>
        <v>60745500</v>
      </c>
      <c r="L125">
        <f t="shared" si="36"/>
        <v>150</v>
      </c>
      <c r="M125">
        <f t="shared" si="37"/>
        <v>2958778356250</v>
      </c>
      <c r="N125">
        <f t="shared" si="26"/>
        <v>2958778350</v>
      </c>
      <c r="O125">
        <f t="shared" si="27"/>
        <v>443816752500</v>
      </c>
      <c r="T125">
        <f t="shared" si="38"/>
        <v>3402595193750</v>
      </c>
      <c r="V125">
        <f t="shared" si="39"/>
        <v>100</v>
      </c>
      <c r="W125">
        <f t="shared" si="40"/>
        <v>1740820000</v>
      </c>
      <c r="X125">
        <f t="shared" si="28"/>
        <v>1450675</v>
      </c>
      <c r="Y125">
        <f t="shared" si="29"/>
        <v>145067500</v>
      </c>
      <c r="AA125">
        <v>40</v>
      </c>
      <c r="AB125">
        <f t="shared" si="41"/>
        <v>9028800</v>
      </c>
      <c r="AC125">
        <f t="shared" si="30"/>
        <v>19300</v>
      </c>
      <c r="AD125">
        <f t="shared" si="31"/>
        <v>772000</v>
      </c>
      <c r="AI125">
        <f t="shared" si="33"/>
        <v>19300</v>
      </c>
    </row>
    <row r="126" spans="8:35" x14ac:dyDescent="0.25">
      <c r="H126">
        <v>50</v>
      </c>
      <c r="I126">
        <f t="shared" si="35"/>
        <v>1214918000</v>
      </c>
      <c r="J126">
        <f t="shared" si="24"/>
        <v>1278860</v>
      </c>
      <c r="K126">
        <f t="shared" si="25"/>
        <v>63943000</v>
      </c>
      <c r="L126">
        <f t="shared" si="36"/>
        <v>150</v>
      </c>
      <c r="M126">
        <f t="shared" si="37"/>
        <v>3402595108750</v>
      </c>
      <c r="N126">
        <f t="shared" si="26"/>
        <v>3402595100</v>
      </c>
      <c r="O126">
        <f t="shared" si="27"/>
        <v>510389265000</v>
      </c>
      <c r="T126">
        <f t="shared" si="38"/>
        <v>3912984458750</v>
      </c>
      <c r="V126">
        <f t="shared" si="39"/>
        <v>100</v>
      </c>
      <c r="W126">
        <f t="shared" si="40"/>
        <v>1885887500</v>
      </c>
      <c r="X126">
        <f t="shared" si="28"/>
        <v>1571550</v>
      </c>
      <c r="Y126">
        <f t="shared" si="29"/>
        <v>157155000</v>
      </c>
      <c r="AA126">
        <v>-100</v>
      </c>
      <c r="AB126">
        <f t="shared" si="41"/>
        <v>9800800</v>
      </c>
      <c r="AC126">
        <f t="shared" si="30"/>
        <v>20940</v>
      </c>
      <c r="AD126">
        <f t="shared" si="31"/>
        <v>-2094000</v>
      </c>
      <c r="AI126">
        <f t="shared" si="33"/>
        <v>20940</v>
      </c>
    </row>
    <row r="127" spans="8:35" x14ac:dyDescent="0.25">
      <c r="H127">
        <v>50</v>
      </c>
      <c r="I127">
        <f t="shared" si="35"/>
        <v>1278861000</v>
      </c>
      <c r="J127">
        <f t="shared" si="24"/>
        <v>1346160</v>
      </c>
      <c r="K127">
        <f t="shared" si="25"/>
        <v>67308000</v>
      </c>
      <c r="L127">
        <f t="shared" si="36"/>
        <v>150</v>
      </c>
      <c r="M127">
        <f t="shared" si="37"/>
        <v>3912984373750</v>
      </c>
      <c r="N127">
        <f t="shared" si="26"/>
        <v>3912984350</v>
      </c>
      <c r="O127">
        <f t="shared" si="27"/>
        <v>586947652500</v>
      </c>
      <c r="T127">
        <f t="shared" si="38"/>
        <v>4499932111250</v>
      </c>
      <c r="V127">
        <f t="shared" si="39"/>
        <v>100</v>
      </c>
      <c r="W127">
        <f t="shared" si="40"/>
        <v>2043042500</v>
      </c>
      <c r="X127">
        <f t="shared" si="28"/>
        <v>1702525</v>
      </c>
      <c r="Y127">
        <f t="shared" si="29"/>
        <v>170252500</v>
      </c>
      <c r="AA127">
        <v>40</v>
      </c>
      <c r="AB127">
        <f t="shared" si="41"/>
        <v>7706800</v>
      </c>
      <c r="AC127">
        <f t="shared" si="30"/>
        <v>16460</v>
      </c>
      <c r="AD127">
        <f t="shared" si="31"/>
        <v>658400</v>
      </c>
      <c r="AI127">
        <f t="shared" si="33"/>
        <v>16460</v>
      </c>
    </row>
    <row r="128" spans="8:35" x14ac:dyDescent="0.25">
      <c r="H128">
        <v>50</v>
      </c>
      <c r="I128">
        <f t="shared" si="35"/>
        <v>1346169000</v>
      </c>
      <c r="J128">
        <f t="shared" si="24"/>
        <v>1417020</v>
      </c>
      <c r="K128">
        <f t="shared" si="25"/>
        <v>70851000</v>
      </c>
      <c r="L128">
        <f t="shared" si="36"/>
        <v>150</v>
      </c>
      <c r="M128">
        <f t="shared" si="37"/>
        <v>4499932026250</v>
      </c>
      <c r="N128">
        <f t="shared" si="26"/>
        <v>4499932025</v>
      </c>
      <c r="O128">
        <f t="shared" si="27"/>
        <v>674989803750</v>
      </c>
      <c r="T128">
        <f t="shared" si="38"/>
        <v>5174921915000</v>
      </c>
      <c r="V128">
        <f t="shared" si="39"/>
        <v>100</v>
      </c>
      <c r="W128">
        <f t="shared" si="40"/>
        <v>2213295000</v>
      </c>
      <c r="X128">
        <f t="shared" si="28"/>
        <v>1844400</v>
      </c>
      <c r="Y128">
        <f t="shared" si="29"/>
        <v>184440000</v>
      </c>
      <c r="AB128">
        <f t="shared" si="41"/>
        <v>8365200</v>
      </c>
      <c r="AC128">
        <f t="shared" si="30"/>
        <v>17880</v>
      </c>
      <c r="AD128">
        <f t="shared" si="31"/>
        <v>0</v>
      </c>
      <c r="AI128">
        <f t="shared" si="33"/>
        <v>17880</v>
      </c>
    </row>
    <row r="129" spans="8:35" x14ac:dyDescent="0.25">
      <c r="H129">
        <v>50</v>
      </c>
      <c r="I129">
        <f t="shared" si="35"/>
        <v>1417020000</v>
      </c>
      <c r="J129">
        <f t="shared" si="24"/>
        <v>1491600</v>
      </c>
      <c r="K129">
        <f t="shared" si="25"/>
        <v>74580000</v>
      </c>
      <c r="L129">
        <f t="shared" si="36"/>
        <v>150</v>
      </c>
      <c r="M129">
        <f t="shared" si="37"/>
        <v>5174921830000</v>
      </c>
      <c r="N129">
        <f t="shared" si="26"/>
        <v>5174921825</v>
      </c>
      <c r="O129">
        <f t="shared" si="27"/>
        <v>776238273750</v>
      </c>
      <c r="T129">
        <f t="shared" si="38"/>
        <v>5951160188750</v>
      </c>
      <c r="V129">
        <f t="shared" si="39"/>
        <v>100</v>
      </c>
      <c r="W129">
        <f t="shared" si="40"/>
        <v>2397735000</v>
      </c>
      <c r="X129">
        <f t="shared" si="28"/>
        <v>1998100</v>
      </c>
      <c r="Y129">
        <f t="shared" si="29"/>
        <v>199810000</v>
      </c>
      <c r="AB129">
        <f t="shared" si="41"/>
        <v>8365200</v>
      </c>
      <c r="AC129">
        <f t="shared" si="30"/>
        <v>17880</v>
      </c>
      <c r="AD129">
        <f t="shared" si="31"/>
        <v>0</v>
      </c>
      <c r="AI129">
        <f t="shared" si="33"/>
        <v>17880</v>
      </c>
    </row>
    <row r="130" spans="8:35" x14ac:dyDescent="0.25">
      <c r="H130">
        <v>50</v>
      </c>
      <c r="I130">
        <f t="shared" si="35"/>
        <v>1491600000</v>
      </c>
      <c r="J130">
        <f t="shared" ref="J130:J156" si="42">QUOTIENT(I130,9500)*20/2</f>
        <v>1570100</v>
      </c>
      <c r="K130">
        <f t="shared" ref="K130:K156" si="43">J130*H130</f>
        <v>78505000</v>
      </c>
      <c r="L130">
        <f t="shared" si="36"/>
        <v>150</v>
      </c>
      <c r="M130">
        <f t="shared" si="37"/>
        <v>5951160103750</v>
      </c>
      <c r="N130">
        <f t="shared" ref="N130:N156" si="44">(QUOTIENT(M130,25000)*25)</f>
        <v>5951160100</v>
      </c>
      <c r="O130">
        <f t="shared" ref="O130:O156" si="45">N130*L130</f>
        <v>892674015000</v>
      </c>
      <c r="T130">
        <f t="shared" si="38"/>
        <v>6843834203750</v>
      </c>
      <c r="V130">
        <f t="shared" si="39"/>
        <v>100</v>
      </c>
      <c r="W130">
        <f t="shared" si="40"/>
        <v>2597545000</v>
      </c>
      <c r="X130">
        <f t="shared" ref="X130:X156" si="46">(QUOTIENT(W130,30000)*25)</f>
        <v>2164600</v>
      </c>
      <c r="Y130">
        <f t="shared" ref="Y130:Y156" si="47">X130*V130</f>
        <v>216460000</v>
      </c>
      <c r="AA130">
        <v>40</v>
      </c>
      <c r="AB130">
        <f t="shared" si="41"/>
        <v>8365200</v>
      </c>
      <c r="AC130">
        <f t="shared" ref="AC130:AC190" si="48">(QUOTIENT(AB130,9354)*20)</f>
        <v>17880</v>
      </c>
      <c r="AD130">
        <f t="shared" ref="AD130:AD190" si="49">AC130*AA130</f>
        <v>715200</v>
      </c>
      <c r="AI130">
        <f t="shared" ref="AI130:AI152" si="50">(QUOTIENT(AB130,9354)*20)</f>
        <v>17880</v>
      </c>
    </row>
    <row r="131" spans="8:35" x14ac:dyDescent="0.25">
      <c r="H131">
        <v>50</v>
      </c>
      <c r="I131">
        <f t="shared" ref="I131:I156" si="51">I130+(K130)</f>
        <v>1570105000</v>
      </c>
      <c r="J131">
        <f t="shared" si="42"/>
        <v>1652740</v>
      </c>
      <c r="K131">
        <f t="shared" si="43"/>
        <v>82637000</v>
      </c>
      <c r="L131">
        <f t="shared" ref="L131:L156" si="52">L130</f>
        <v>150</v>
      </c>
      <c r="M131">
        <f t="shared" ref="M131:M156" si="53">M130+(O130)</f>
        <v>6843834118750</v>
      </c>
      <c r="N131">
        <f t="shared" si="44"/>
        <v>6843834100</v>
      </c>
      <c r="O131">
        <f t="shared" si="45"/>
        <v>1026575115000</v>
      </c>
      <c r="T131">
        <f t="shared" ref="T131:T156" si="54">O131+T130</f>
        <v>7870409318750</v>
      </c>
      <c r="V131">
        <f t="shared" ref="V131:V156" si="55">V130</f>
        <v>100</v>
      </c>
      <c r="W131">
        <f t="shared" ref="W131:W156" si="56">W130+(Y130)</f>
        <v>2814005000</v>
      </c>
      <c r="X131">
        <f t="shared" si="46"/>
        <v>2345000</v>
      </c>
      <c r="Y131">
        <f t="shared" si="47"/>
        <v>234500000</v>
      </c>
      <c r="AA131">
        <v>40</v>
      </c>
      <c r="AB131">
        <f t="shared" ref="AB131:AB190" si="57">AB130+(AD130)</f>
        <v>9080400</v>
      </c>
      <c r="AC131">
        <f t="shared" si="48"/>
        <v>19400</v>
      </c>
      <c r="AD131">
        <f t="shared" si="49"/>
        <v>776000</v>
      </c>
      <c r="AI131">
        <f t="shared" si="50"/>
        <v>19400</v>
      </c>
    </row>
    <row r="132" spans="8:35" x14ac:dyDescent="0.25">
      <c r="H132">
        <v>50</v>
      </c>
      <c r="I132">
        <f t="shared" si="51"/>
        <v>1652742000</v>
      </c>
      <c r="J132">
        <f t="shared" si="42"/>
        <v>1739720</v>
      </c>
      <c r="K132">
        <f t="shared" si="43"/>
        <v>86986000</v>
      </c>
      <c r="L132">
        <f t="shared" si="52"/>
        <v>150</v>
      </c>
      <c r="M132">
        <f t="shared" si="53"/>
        <v>7870409233750</v>
      </c>
      <c r="N132">
        <f t="shared" si="44"/>
        <v>7870409225</v>
      </c>
      <c r="O132">
        <f t="shared" si="45"/>
        <v>1180561383750</v>
      </c>
      <c r="T132">
        <f t="shared" si="54"/>
        <v>9050970702500</v>
      </c>
      <c r="V132">
        <f t="shared" si="55"/>
        <v>100</v>
      </c>
      <c r="W132">
        <f t="shared" si="56"/>
        <v>3048505000</v>
      </c>
      <c r="X132">
        <f t="shared" si="46"/>
        <v>2540400</v>
      </c>
      <c r="Y132">
        <f t="shared" si="47"/>
        <v>254040000</v>
      </c>
      <c r="AA132">
        <v>40</v>
      </c>
      <c r="AB132">
        <f t="shared" si="57"/>
        <v>9856400</v>
      </c>
      <c r="AC132">
        <f t="shared" si="48"/>
        <v>21060</v>
      </c>
      <c r="AD132">
        <f t="shared" si="49"/>
        <v>842400</v>
      </c>
      <c r="AI132">
        <f t="shared" si="50"/>
        <v>21060</v>
      </c>
    </row>
    <row r="133" spans="8:35" x14ac:dyDescent="0.25">
      <c r="H133">
        <v>50</v>
      </c>
      <c r="I133">
        <f t="shared" si="51"/>
        <v>1739728000</v>
      </c>
      <c r="J133">
        <f t="shared" si="42"/>
        <v>1831290</v>
      </c>
      <c r="K133">
        <f t="shared" si="43"/>
        <v>91564500</v>
      </c>
      <c r="L133">
        <f t="shared" si="52"/>
        <v>150</v>
      </c>
      <c r="M133">
        <f t="shared" si="53"/>
        <v>9050970617500</v>
      </c>
      <c r="N133">
        <f t="shared" si="44"/>
        <v>9050970600</v>
      </c>
      <c r="O133">
        <f t="shared" si="45"/>
        <v>1357645590000</v>
      </c>
      <c r="T133">
        <f t="shared" si="54"/>
        <v>10408616292500</v>
      </c>
      <c r="V133">
        <f t="shared" si="55"/>
        <v>100</v>
      </c>
      <c r="W133">
        <f t="shared" si="56"/>
        <v>3302545000</v>
      </c>
      <c r="X133">
        <f t="shared" si="46"/>
        <v>2752100</v>
      </c>
      <c r="Y133">
        <f t="shared" si="47"/>
        <v>275210000</v>
      </c>
      <c r="AA133">
        <v>40</v>
      </c>
      <c r="AB133">
        <f t="shared" si="57"/>
        <v>10698800</v>
      </c>
      <c r="AC133">
        <f t="shared" si="48"/>
        <v>22860</v>
      </c>
      <c r="AD133">
        <f t="shared" si="49"/>
        <v>914400</v>
      </c>
      <c r="AI133">
        <f t="shared" si="50"/>
        <v>22860</v>
      </c>
    </row>
    <row r="134" spans="8:35" x14ac:dyDescent="0.25">
      <c r="H134">
        <v>50</v>
      </c>
      <c r="I134">
        <f t="shared" si="51"/>
        <v>1831292500</v>
      </c>
      <c r="J134">
        <f t="shared" si="42"/>
        <v>1927670</v>
      </c>
      <c r="K134">
        <f t="shared" si="43"/>
        <v>96383500</v>
      </c>
      <c r="L134">
        <f t="shared" si="52"/>
        <v>150</v>
      </c>
      <c r="M134">
        <f t="shared" si="53"/>
        <v>10408616207500</v>
      </c>
      <c r="N134">
        <f t="shared" si="44"/>
        <v>10408616200</v>
      </c>
      <c r="O134">
        <f t="shared" si="45"/>
        <v>1561292430000</v>
      </c>
      <c r="T134">
        <f t="shared" si="54"/>
        <v>11969908722500</v>
      </c>
      <c r="V134">
        <f t="shared" si="55"/>
        <v>100</v>
      </c>
      <c r="W134">
        <f t="shared" si="56"/>
        <v>3577755000</v>
      </c>
      <c r="X134">
        <f t="shared" si="46"/>
        <v>2981450</v>
      </c>
      <c r="Y134">
        <f t="shared" si="47"/>
        <v>298145000</v>
      </c>
      <c r="AA134">
        <v>40</v>
      </c>
      <c r="AB134">
        <f t="shared" si="57"/>
        <v>11613200</v>
      </c>
      <c r="AC134">
        <f t="shared" si="48"/>
        <v>24820</v>
      </c>
      <c r="AD134">
        <f t="shared" si="49"/>
        <v>992800</v>
      </c>
      <c r="AI134">
        <f t="shared" si="50"/>
        <v>24820</v>
      </c>
    </row>
    <row r="135" spans="8:35" x14ac:dyDescent="0.25">
      <c r="H135">
        <v>50</v>
      </c>
      <c r="I135">
        <f t="shared" si="51"/>
        <v>1927676000</v>
      </c>
      <c r="J135">
        <f t="shared" si="42"/>
        <v>2029130</v>
      </c>
      <c r="K135">
        <f t="shared" si="43"/>
        <v>101456500</v>
      </c>
      <c r="L135">
        <f t="shared" si="52"/>
        <v>150</v>
      </c>
      <c r="M135">
        <f t="shared" si="53"/>
        <v>11969908637500</v>
      </c>
      <c r="N135">
        <f t="shared" si="44"/>
        <v>11969908625</v>
      </c>
      <c r="O135">
        <f t="shared" si="45"/>
        <v>1795486293750</v>
      </c>
      <c r="T135">
        <f t="shared" si="54"/>
        <v>13765395016250</v>
      </c>
      <c r="V135">
        <f t="shared" si="55"/>
        <v>100</v>
      </c>
      <c r="W135">
        <f t="shared" si="56"/>
        <v>3875900000</v>
      </c>
      <c r="X135">
        <f t="shared" si="46"/>
        <v>3229900</v>
      </c>
      <c r="Y135">
        <f t="shared" si="47"/>
        <v>322990000</v>
      </c>
      <c r="AB135">
        <f t="shared" si="57"/>
        <v>12606000</v>
      </c>
      <c r="AC135">
        <f t="shared" si="48"/>
        <v>26940</v>
      </c>
      <c r="AD135">
        <f t="shared" si="49"/>
        <v>0</v>
      </c>
      <c r="AI135">
        <f t="shared" si="50"/>
        <v>26940</v>
      </c>
    </row>
    <row r="136" spans="8:35" x14ac:dyDescent="0.25">
      <c r="H136">
        <v>50</v>
      </c>
      <c r="I136">
        <f t="shared" si="51"/>
        <v>2029132500</v>
      </c>
      <c r="J136">
        <f t="shared" si="42"/>
        <v>2135920</v>
      </c>
      <c r="K136">
        <f t="shared" si="43"/>
        <v>106796000</v>
      </c>
      <c r="L136">
        <f t="shared" si="52"/>
        <v>150</v>
      </c>
      <c r="M136">
        <f t="shared" si="53"/>
        <v>13765394931250</v>
      </c>
      <c r="N136">
        <f t="shared" si="44"/>
        <v>13765394925</v>
      </c>
      <c r="O136">
        <f t="shared" si="45"/>
        <v>2064809238750</v>
      </c>
      <c r="T136">
        <f t="shared" si="54"/>
        <v>15830204255000</v>
      </c>
      <c r="V136">
        <f t="shared" si="55"/>
        <v>100</v>
      </c>
      <c r="W136">
        <f t="shared" si="56"/>
        <v>4198890000</v>
      </c>
      <c r="X136">
        <f t="shared" si="46"/>
        <v>3499075</v>
      </c>
      <c r="Y136">
        <f t="shared" si="47"/>
        <v>349907500</v>
      </c>
      <c r="AB136">
        <f t="shared" si="57"/>
        <v>12606000</v>
      </c>
      <c r="AC136">
        <f t="shared" si="48"/>
        <v>26940</v>
      </c>
      <c r="AD136">
        <f t="shared" si="49"/>
        <v>0</v>
      </c>
      <c r="AI136">
        <f t="shared" si="50"/>
        <v>26940</v>
      </c>
    </row>
    <row r="137" spans="8:35" x14ac:dyDescent="0.25">
      <c r="H137">
        <v>50</v>
      </c>
      <c r="I137">
        <f t="shared" si="51"/>
        <v>2135928500</v>
      </c>
      <c r="J137">
        <f t="shared" si="42"/>
        <v>2248340</v>
      </c>
      <c r="K137">
        <f t="shared" si="43"/>
        <v>112417000</v>
      </c>
      <c r="L137">
        <f t="shared" si="52"/>
        <v>150</v>
      </c>
      <c r="M137">
        <f t="shared" si="53"/>
        <v>15830204170000</v>
      </c>
      <c r="N137">
        <f t="shared" si="44"/>
        <v>15830204150</v>
      </c>
      <c r="O137">
        <f t="shared" si="45"/>
        <v>2374530622500</v>
      </c>
      <c r="T137">
        <f t="shared" si="54"/>
        <v>18204734877500</v>
      </c>
      <c r="V137">
        <f t="shared" si="55"/>
        <v>100</v>
      </c>
      <c r="W137">
        <f t="shared" si="56"/>
        <v>4548797500</v>
      </c>
      <c r="X137">
        <f t="shared" si="46"/>
        <v>3790650</v>
      </c>
      <c r="Y137">
        <f t="shared" si="47"/>
        <v>379065000</v>
      </c>
      <c r="AA137">
        <v>40</v>
      </c>
      <c r="AB137">
        <f t="shared" si="57"/>
        <v>12606000</v>
      </c>
      <c r="AC137">
        <f t="shared" si="48"/>
        <v>26940</v>
      </c>
      <c r="AD137">
        <f t="shared" si="49"/>
        <v>1077600</v>
      </c>
      <c r="AI137">
        <f t="shared" si="50"/>
        <v>26940</v>
      </c>
    </row>
    <row r="138" spans="8:35" x14ac:dyDescent="0.25">
      <c r="H138">
        <v>50</v>
      </c>
      <c r="I138">
        <f t="shared" si="51"/>
        <v>2248345500</v>
      </c>
      <c r="J138">
        <f t="shared" si="42"/>
        <v>2366670</v>
      </c>
      <c r="K138">
        <f t="shared" si="43"/>
        <v>118333500</v>
      </c>
      <c r="L138">
        <f t="shared" si="52"/>
        <v>150</v>
      </c>
      <c r="M138">
        <f t="shared" si="53"/>
        <v>18204734792500</v>
      </c>
      <c r="N138">
        <f t="shared" si="44"/>
        <v>18204734775</v>
      </c>
      <c r="O138">
        <f t="shared" si="45"/>
        <v>2730710216250</v>
      </c>
      <c r="T138">
        <f t="shared" si="54"/>
        <v>20935445093750</v>
      </c>
      <c r="V138">
        <f t="shared" si="55"/>
        <v>100</v>
      </c>
      <c r="W138">
        <f t="shared" si="56"/>
        <v>4927862500</v>
      </c>
      <c r="X138">
        <f t="shared" si="46"/>
        <v>4106550</v>
      </c>
      <c r="Y138">
        <f t="shared" si="47"/>
        <v>410655000</v>
      </c>
      <c r="AA138">
        <v>40</v>
      </c>
      <c r="AB138">
        <f t="shared" si="57"/>
        <v>13683600</v>
      </c>
      <c r="AC138">
        <f t="shared" si="48"/>
        <v>29240</v>
      </c>
      <c r="AD138">
        <f t="shared" si="49"/>
        <v>1169600</v>
      </c>
      <c r="AI138">
        <f t="shared" si="50"/>
        <v>29240</v>
      </c>
    </row>
    <row r="139" spans="8:35" x14ac:dyDescent="0.25">
      <c r="H139">
        <v>50</v>
      </c>
      <c r="I139">
        <f t="shared" si="51"/>
        <v>2366679000</v>
      </c>
      <c r="J139">
        <f t="shared" si="42"/>
        <v>2491240</v>
      </c>
      <c r="K139">
        <f t="shared" si="43"/>
        <v>124562000</v>
      </c>
      <c r="L139">
        <f t="shared" si="52"/>
        <v>150</v>
      </c>
      <c r="M139">
        <f t="shared" si="53"/>
        <v>20935445008750</v>
      </c>
      <c r="N139">
        <f t="shared" si="44"/>
        <v>20935445000</v>
      </c>
      <c r="O139">
        <f t="shared" si="45"/>
        <v>3140316750000</v>
      </c>
      <c r="T139">
        <f t="shared" si="54"/>
        <v>24075761843750</v>
      </c>
      <c r="V139">
        <f t="shared" si="55"/>
        <v>100</v>
      </c>
      <c r="W139">
        <f t="shared" si="56"/>
        <v>5338517500</v>
      </c>
      <c r="X139">
        <f t="shared" si="46"/>
        <v>4448750</v>
      </c>
      <c r="Y139">
        <f t="shared" si="47"/>
        <v>444875000</v>
      </c>
      <c r="AA139">
        <v>40</v>
      </c>
      <c r="AB139">
        <f t="shared" si="57"/>
        <v>14853200</v>
      </c>
      <c r="AC139">
        <f t="shared" si="48"/>
        <v>31740</v>
      </c>
      <c r="AD139">
        <f t="shared" si="49"/>
        <v>1269600</v>
      </c>
      <c r="AI139">
        <f t="shared" si="50"/>
        <v>31740</v>
      </c>
    </row>
    <row r="140" spans="8:35" x14ac:dyDescent="0.25">
      <c r="H140">
        <v>50</v>
      </c>
      <c r="I140">
        <f t="shared" si="51"/>
        <v>2491241000</v>
      </c>
      <c r="J140">
        <f t="shared" si="42"/>
        <v>2622350</v>
      </c>
      <c r="K140">
        <f t="shared" si="43"/>
        <v>131117500</v>
      </c>
      <c r="L140">
        <f t="shared" si="52"/>
        <v>150</v>
      </c>
      <c r="M140">
        <f t="shared" si="53"/>
        <v>24075761758750</v>
      </c>
      <c r="N140">
        <f t="shared" si="44"/>
        <v>24075761750</v>
      </c>
      <c r="O140">
        <f t="shared" si="45"/>
        <v>3611364262500</v>
      </c>
      <c r="T140">
        <f t="shared" si="54"/>
        <v>27687126106250</v>
      </c>
      <c r="V140">
        <f t="shared" si="55"/>
        <v>100</v>
      </c>
      <c r="W140">
        <f t="shared" si="56"/>
        <v>5783392500</v>
      </c>
      <c r="X140">
        <f t="shared" si="46"/>
        <v>4819475</v>
      </c>
      <c r="Y140">
        <f t="shared" si="47"/>
        <v>481947500</v>
      </c>
      <c r="AA140">
        <v>40</v>
      </c>
      <c r="AB140">
        <f t="shared" si="57"/>
        <v>16122800</v>
      </c>
      <c r="AC140">
        <f t="shared" si="48"/>
        <v>34460</v>
      </c>
      <c r="AD140">
        <f t="shared" si="49"/>
        <v>1378400</v>
      </c>
      <c r="AI140">
        <f t="shared" si="50"/>
        <v>34460</v>
      </c>
    </row>
    <row r="141" spans="8:35" x14ac:dyDescent="0.25">
      <c r="H141">
        <v>50</v>
      </c>
      <c r="I141">
        <f t="shared" si="51"/>
        <v>2622358500</v>
      </c>
      <c r="J141">
        <f t="shared" si="42"/>
        <v>2760370</v>
      </c>
      <c r="K141">
        <f t="shared" si="43"/>
        <v>138018500</v>
      </c>
      <c r="L141">
        <f t="shared" si="52"/>
        <v>150</v>
      </c>
      <c r="M141">
        <f t="shared" si="53"/>
        <v>27687126021250</v>
      </c>
      <c r="N141">
        <f t="shared" si="44"/>
        <v>27687126000</v>
      </c>
      <c r="O141">
        <f t="shared" si="45"/>
        <v>4153068900000</v>
      </c>
      <c r="T141">
        <f t="shared" si="54"/>
        <v>31840195006250</v>
      </c>
      <c r="V141">
        <f t="shared" si="55"/>
        <v>100</v>
      </c>
      <c r="W141">
        <f t="shared" si="56"/>
        <v>6265340000</v>
      </c>
      <c r="X141">
        <f t="shared" si="46"/>
        <v>5221100</v>
      </c>
      <c r="Y141">
        <f t="shared" si="47"/>
        <v>522110000</v>
      </c>
      <c r="AA141">
        <v>40</v>
      </c>
      <c r="AB141">
        <f t="shared" si="57"/>
        <v>17501200</v>
      </c>
      <c r="AC141">
        <f t="shared" si="48"/>
        <v>37400</v>
      </c>
      <c r="AD141">
        <f t="shared" si="49"/>
        <v>1496000</v>
      </c>
      <c r="AI141">
        <f t="shared" si="50"/>
        <v>37400</v>
      </c>
    </row>
    <row r="142" spans="8:35" x14ac:dyDescent="0.25">
      <c r="H142">
        <v>50</v>
      </c>
      <c r="I142">
        <f t="shared" si="51"/>
        <v>2760377000</v>
      </c>
      <c r="J142">
        <f t="shared" si="42"/>
        <v>2905660</v>
      </c>
      <c r="K142">
        <f t="shared" si="43"/>
        <v>145283000</v>
      </c>
      <c r="L142">
        <f t="shared" si="52"/>
        <v>150</v>
      </c>
      <c r="M142">
        <f t="shared" si="53"/>
        <v>31840194921250</v>
      </c>
      <c r="N142">
        <f t="shared" si="44"/>
        <v>31840194900</v>
      </c>
      <c r="O142">
        <f t="shared" si="45"/>
        <v>4776029235000</v>
      </c>
      <c r="T142">
        <f t="shared" si="54"/>
        <v>36616224241250</v>
      </c>
      <c r="V142">
        <f t="shared" si="55"/>
        <v>100</v>
      </c>
      <c r="W142">
        <f t="shared" si="56"/>
        <v>6787450000</v>
      </c>
      <c r="X142">
        <f t="shared" si="46"/>
        <v>5656200</v>
      </c>
      <c r="Y142">
        <f t="shared" si="47"/>
        <v>565620000</v>
      </c>
      <c r="AB142">
        <f t="shared" si="57"/>
        <v>18997200</v>
      </c>
      <c r="AC142">
        <f t="shared" si="48"/>
        <v>40600</v>
      </c>
      <c r="AD142">
        <f t="shared" si="49"/>
        <v>0</v>
      </c>
      <c r="AI142">
        <f t="shared" si="50"/>
        <v>40600</v>
      </c>
    </row>
    <row r="143" spans="8:35" x14ac:dyDescent="0.25">
      <c r="H143">
        <v>50</v>
      </c>
      <c r="I143">
        <f t="shared" si="51"/>
        <v>2905660000</v>
      </c>
      <c r="J143">
        <f t="shared" si="42"/>
        <v>3058580</v>
      </c>
      <c r="K143">
        <f t="shared" si="43"/>
        <v>152929000</v>
      </c>
      <c r="L143">
        <f t="shared" si="52"/>
        <v>150</v>
      </c>
      <c r="M143">
        <f t="shared" si="53"/>
        <v>36616224156250</v>
      </c>
      <c r="N143">
        <f t="shared" si="44"/>
        <v>36616224150</v>
      </c>
      <c r="O143">
        <f t="shared" si="45"/>
        <v>5492433622500</v>
      </c>
      <c r="T143">
        <f t="shared" si="54"/>
        <v>42108657863750</v>
      </c>
      <c r="V143">
        <f t="shared" si="55"/>
        <v>100</v>
      </c>
      <c r="W143">
        <f t="shared" si="56"/>
        <v>7353070000</v>
      </c>
      <c r="X143">
        <f t="shared" si="46"/>
        <v>6127550</v>
      </c>
      <c r="Y143">
        <f t="shared" si="47"/>
        <v>612755000</v>
      </c>
      <c r="AB143">
        <f t="shared" si="57"/>
        <v>18997200</v>
      </c>
      <c r="AC143">
        <f t="shared" si="48"/>
        <v>40600</v>
      </c>
      <c r="AD143">
        <f t="shared" si="49"/>
        <v>0</v>
      </c>
      <c r="AI143">
        <f t="shared" si="50"/>
        <v>40600</v>
      </c>
    </row>
    <row r="144" spans="8:35" x14ac:dyDescent="0.25">
      <c r="H144">
        <v>50</v>
      </c>
      <c r="I144">
        <f t="shared" si="51"/>
        <v>3058589000</v>
      </c>
      <c r="J144">
        <f t="shared" si="42"/>
        <v>3219560</v>
      </c>
      <c r="K144">
        <f t="shared" si="43"/>
        <v>160978000</v>
      </c>
      <c r="L144">
        <f t="shared" si="52"/>
        <v>150</v>
      </c>
      <c r="M144">
        <f t="shared" si="53"/>
        <v>42108657778750</v>
      </c>
      <c r="N144">
        <f t="shared" si="44"/>
        <v>42108657775</v>
      </c>
      <c r="O144">
        <f t="shared" si="45"/>
        <v>6316298666250</v>
      </c>
      <c r="T144">
        <f t="shared" si="54"/>
        <v>48424956530000</v>
      </c>
      <c r="V144">
        <f t="shared" si="55"/>
        <v>100</v>
      </c>
      <c r="W144">
        <f t="shared" si="56"/>
        <v>7965825000</v>
      </c>
      <c r="X144">
        <f t="shared" si="46"/>
        <v>6638175</v>
      </c>
      <c r="Y144">
        <f t="shared" si="47"/>
        <v>663817500</v>
      </c>
      <c r="AA144">
        <v>40</v>
      </c>
      <c r="AB144">
        <f t="shared" si="57"/>
        <v>18997200</v>
      </c>
      <c r="AC144">
        <f t="shared" si="48"/>
        <v>40600</v>
      </c>
      <c r="AD144">
        <f t="shared" si="49"/>
        <v>1624000</v>
      </c>
      <c r="AI144">
        <f t="shared" si="50"/>
        <v>40600</v>
      </c>
    </row>
    <row r="145" spans="8:35" x14ac:dyDescent="0.25">
      <c r="H145">
        <v>50</v>
      </c>
      <c r="I145">
        <f t="shared" si="51"/>
        <v>3219567000</v>
      </c>
      <c r="J145">
        <f t="shared" si="42"/>
        <v>3389010</v>
      </c>
      <c r="K145">
        <f t="shared" si="43"/>
        <v>169450500</v>
      </c>
      <c r="L145">
        <f t="shared" si="52"/>
        <v>150</v>
      </c>
      <c r="M145">
        <f t="shared" si="53"/>
        <v>48424956445000</v>
      </c>
      <c r="N145">
        <f t="shared" si="44"/>
        <v>48424956425</v>
      </c>
      <c r="O145">
        <f t="shared" si="45"/>
        <v>7263743463750</v>
      </c>
      <c r="T145">
        <f t="shared" si="54"/>
        <v>55688699993750</v>
      </c>
      <c r="V145">
        <f t="shared" si="55"/>
        <v>100</v>
      </c>
      <c r="W145">
        <f t="shared" si="56"/>
        <v>8629642500</v>
      </c>
      <c r="X145">
        <f t="shared" si="46"/>
        <v>7191350</v>
      </c>
      <c r="Y145">
        <f t="shared" si="47"/>
        <v>719135000</v>
      </c>
      <c r="AA145">
        <v>40</v>
      </c>
      <c r="AB145">
        <f t="shared" si="57"/>
        <v>20621200</v>
      </c>
      <c r="AC145">
        <f t="shared" si="48"/>
        <v>44080</v>
      </c>
      <c r="AD145">
        <f t="shared" si="49"/>
        <v>1763200</v>
      </c>
      <c r="AI145">
        <f t="shared" si="50"/>
        <v>44080</v>
      </c>
    </row>
    <row r="146" spans="8:35" x14ac:dyDescent="0.25">
      <c r="H146">
        <v>50</v>
      </c>
      <c r="I146">
        <f t="shared" si="51"/>
        <v>3389017500</v>
      </c>
      <c r="J146">
        <f t="shared" si="42"/>
        <v>3567380</v>
      </c>
      <c r="K146">
        <f t="shared" si="43"/>
        <v>178369000</v>
      </c>
      <c r="L146">
        <f t="shared" si="52"/>
        <v>150</v>
      </c>
      <c r="M146">
        <f t="shared" si="53"/>
        <v>55688699908750</v>
      </c>
      <c r="N146">
        <f t="shared" si="44"/>
        <v>55688699900</v>
      </c>
      <c r="O146">
        <f t="shared" si="45"/>
        <v>8353304985000</v>
      </c>
      <c r="T146">
        <f t="shared" si="54"/>
        <v>64042004978750</v>
      </c>
      <c r="V146">
        <f t="shared" si="55"/>
        <v>100</v>
      </c>
      <c r="W146">
        <f t="shared" si="56"/>
        <v>9348777500</v>
      </c>
      <c r="X146">
        <f t="shared" si="46"/>
        <v>7790625</v>
      </c>
      <c r="Y146">
        <f t="shared" si="47"/>
        <v>779062500</v>
      </c>
      <c r="AB146">
        <f t="shared" si="57"/>
        <v>22384400</v>
      </c>
      <c r="AC146">
        <f t="shared" si="48"/>
        <v>47860</v>
      </c>
      <c r="AD146">
        <f t="shared" si="49"/>
        <v>0</v>
      </c>
      <c r="AI146">
        <f t="shared" si="50"/>
        <v>47860</v>
      </c>
    </row>
    <row r="147" spans="8:35" x14ac:dyDescent="0.25">
      <c r="H147">
        <v>50</v>
      </c>
      <c r="I147">
        <f t="shared" si="51"/>
        <v>3567386500</v>
      </c>
      <c r="J147">
        <f t="shared" si="42"/>
        <v>3755140</v>
      </c>
      <c r="K147">
        <f t="shared" si="43"/>
        <v>187757000</v>
      </c>
      <c r="L147">
        <f t="shared" si="52"/>
        <v>150</v>
      </c>
      <c r="M147">
        <f t="shared" si="53"/>
        <v>64042004893750</v>
      </c>
      <c r="N147">
        <f t="shared" si="44"/>
        <v>64042004875</v>
      </c>
      <c r="O147">
        <f t="shared" si="45"/>
        <v>9606300731250</v>
      </c>
      <c r="T147">
        <f t="shared" si="54"/>
        <v>73648305710000</v>
      </c>
      <c r="V147">
        <f t="shared" si="55"/>
        <v>100</v>
      </c>
      <c r="W147">
        <f t="shared" si="56"/>
        <v>10127840000</v>
      </c>
      <c r="X147">
        <f t="shared" si="46"/>
        <v>8439850</v>
      </c>
      <c r="Y147">
        <f t="shared" si="47"/>
        <v>843985000</v>
      </c>
      <c r="AA147">
        <v>40</v>
      </c>
      <c r="AB147">
        <f t="shared" si="57"/>
        <v>22384400</v>
      </c>
      <c r="AC147">
        <f t="shared" si="48"/>
        <v>47860</v>
      </c>
      <c r="AD147">
        <f t="shared" si="49"/>
        <v>1914400</v>
      </c>
      <c r="AI147">
        <f t="shared" si="50"/>
        <v>47860</v>
      </c>
    </row>
    <row r="148" spans="8:35" x14ac:dyDescent="0.25">
      <c r="H148">
        <v>50</v>
      </c>
      <c r="I148">
        <f t="shared" si="51"/>
        <v>3755143500</v>
      </c>
      <c r="J148">
        <f t="shared" si="42"/>
        <v>3952780</v>
      </c>
      <c r="K148">
        <f t="shared" si="43"/>
        <v>197639000</v>
      </c>
      <c r="L148">
        <f t="shared" si="52"/>
        <v>150</v>
      </c>
      <c r="M148">
        <f t="shared" si="53"/>
        <v>73648305625000</v>
      </c>
      <c r="N148">
        <f t="shared" si="44"/>
        <v>73648305625</v>
      </c>
      <c r="O148">
        <f t="shared" si="45"/>
        <v>11047245843750</v>
      </c>
      <c r="T148">
        <f t="shared" si="54"/>
        <v>84695551553750</v>
      </c>
      <c r="V148">
        <f t="shared" si="55"/>
        <v>100</v>
      </c>
      <c r="W148">
        <f t="shared" si="56"/>
        <v>10971825000</v>
      </c>
      <c r="X148">
        <f t="shared" si="46"/>
        <v>9143175</v>
      </c>
      <c r="Y148">
        <f t="shared" si="47"/>
        <v>914317500</v>
      </c>
      <c r="AA148">
        <v>40</v>
      </c>
      <c r="AB148">
        <f t="shared" si="57"/>
        <v>24298800</v>
      </c>
      <c r="AC148">
        <f t="shared" si="48"/>
        <v>51940</v>
      </c>
      <c r="AD148">
        <f t="shared" si="49"/>
        <v>2077600</v>
      </c>
      <c r="AI148">
        <f t="shared" si="50"/>
        <v>51940</v>
      </c>
    </row>
    <row r="149" spans="8:35" x14ac:dyDescent="0.25">
      <c r="H149">
        <v>50</v>
      </c>
      <c r="I149">
        <f t="shared" si="51"/>
        <v>3952782500</v>
      </c>
      <c r="J149">
        <f t="shared" si="42"/>
        <v>4160820</v>
      </c>
      <c r="K149">
        <f t="shared" si="43"/>
        <v>208041000</v>
      </c>
      <c r="L149">
        <f t="shared" si="52"/>
        <v>150</v>
      </c>
      <c r="M149">
        <f t="shared" si="53"/>
        <v>84695551468750</v>
      </c>
      <c r="N149">
        <f t="shared" si="44"/>
        <v>84695551450</v>
      </c>
      <c r="O149">
        <f t="shared" si="45"/>
        <v>12704332717500</v>
      </c>
      <c r="T149">
        <f t="shared" si="54"/>
        <v>97399884271250</v>
      </c>
      <c r="V149">
        <f t="shared" si="55"/>
        <v>100</v>
      </c>
      <c r="W149">
        <f t="shared" si="56"/>
        <v>11886142500</v>
      </c>
      <c r="X149">
        <f t="shared" si="46"/>
        <v>9905100</v>
      </c>
      <c r="Y149">
        <f t="shared" si="47"/>
        <v>990510000</v>
      </c>
      <c r="AB149">
        <f t="shared" si="57"/>
        <v>26376400</v>
      </c>
      <c r="AC149">
        <f t="shared" si="48"/>
        <v>56380</v>
      </c>
      <c r="AD149">
        <f t="shared" si="49"/>
        <v>0</v>
      </c>
      <c r="AI149">
        <f t="shared" si="50"/>
        <v>56380</v>
      </c>
    </row>
    <row r="150" spans="8:35" x14ac:dyDescent="0.25">
      <c r="H150">
        <v>50</v>
      </c>
      <c r="I150">
        <f t="shared" si="51"/>
        <v>4160823500</v>
      </c>
      <c r="J150">
        <f t="shared" si="42"/>
        <v>4379810</v>
      </c>
      <c r="K150">
        <f t="shared" si="43"/>
        <v>218990500</v>
      </c>
      <c r="L150">
        <f t="shared" si="52"/>
        <v>150</v>
      </c>
      <c r="M150">
        <f t="shared" si="53"/>
        <v>97399884186250</v>
      </c>
      <c r="N150">
        <f t="shared" si="44"/>
        <v>97399884175</v>
      </c>
      <c r="O150">
        <f t="shared" si="45"/>
        <v>14609982626250</v>
      </c>
      <c r="T150">
        <f t="shared" si="54"/>
        <v>112009866897500</v>
      </c>
      <c r="V150">
        <f t="shared" si="55"/>
        <v>100</v>
      </c>
      <c r="W150">
        <f t="shared" si="56"/>
        <v>12876652500</v>
      </c>
      <c r="X150">
        <f t="shared" si="46"/>
        <v>10730525</v>
      </c>
      <c r="Y150">
        <f t="shared" si="47"/>
        <v>1073052500</v>
      </c>
      <c r="AB150">
        <f t="shared" si="57"/>
        <v>26376400</v>
      </c>
      <c r="AC150">
        <f t="shared" si="48"/>
        <v>56380</v>
      </c>
      <c r="AD150">
        <f t="shared" si="49"/>
        <v>0</v>
      </c>
      <c r="AI150">
        <f t="shared" si="50"/>
        <v>56380</v>
      </c>
    </row>
    <row r="151" spans="8:35" x14ac:dyDescent="0.25">
      <c r="H151">
        <v>50</v>
      </c>
      <c r="I151">
        <f t="shared" si="51"/>
        <v>4379814000</v>
      </c>
      <c r="J151">
        <f t="shared" si="42"/>
        <v>4610330</v>
      </c>
      <c r="K151">
        <f t="shared" si="43"/>
        <v>230516500</v>
      </c>
      <c r="L151">
        <f t="shared" si="52"/>
        <v>150</v>
      </c>
      <c r="M151">
        <f t="shared" si="53"/>
        <v>112009866812500</v>
      </c>
      <c r="N151">
        <f t="shared" si="44"/>
        <v>112009866800</v>
      </c>
      <c r="O151">
        <f t="shared" si="45"/>
        <v>16801480020000</v>
      </c>
      <c r="T151">
        <f t="shared" si="54"/>
        <v>128811346917500</v>
      </c>
      <c r="V151">
        <f t="shared" si="55"/>
        <v>100</v>
      </c>
      <c r="W151">
        <f t="shared" si="56"/>
        <v>13949705000</v>
      </c>
      <c r="X151">
        <f t="shared" si="46"/>
        <v>11624750</v>
      </c>
      <c r="Y151">
        <f t="shared" si="47"/>
        <v>1162475000</v>
      </c>
      <c r="AA151">
        <v>40</v>
      </c>
      <c r="AB151">
        <f t="shared" si="57"/>
        <v>26376400</v>
      </c>
      <c r="AC151">
        <f t="shared" si="48"/>
        <v>56380</v>
      </c>
      <c r="AD151">
        <f t="shared" si="49"/>
        <v>2255200</v>
      </c>
      <c r="AI151">
        <f t="shared" si="50"/>
        <v>56380</v>
      </c>
    </row>
    <row r="152" spans="8:35" x14ac:dyDescent="0.25">
      <c r="H152">
        <v>50</v>
      </c>
      <c r="I152">
        <f t="shared" si="51"/>
        <v>4610330500</v>
      </c>
      <c r="J152">
        <f t="shared" si="42"/>
        <v>4852970</v>
      </c>
      <c r="K152">
        <f t="shared" si="43"/>
        <v>242648500</v>
      </c>
      <c r="L152">
        <f t="shared" si="52"/>
        <v>150</v>
      </c>
      <c r="M152">
        <f t="shared" si="53"/>
        <v>128811346832500</v>
      </c>
      <c r="N152">
        <f t="shared" si="44"/>
        <v>128811346825</v>
      </c>
      <c r="O152">
        <f t="shared" si="45"/>
        <v>19321702023750</v>
      </c>
      <c r="T152">
        <f t="shared" si="54"/>
        <v>148133048941250</v>
      </c>
      <c r="V152">
        <f t="shared" si="55"/>
        <v>100</v>
      </c>
      <c r="W152">
        <f t="shared" si="56"/>
        <v>15112180000</v>
      </c>
      <c r="X152">
        <f t="shared" si="46"/>
        <v>12593475</v>
      </c>
      <c r="Y152">
        <f t="shared" si="47"/>
        <v>1259347500</v>
      </c>
      <c r="AA152">
        <v>-100</v>
      </c>
      <c r="AB152">
        <f t="shared" si="57"/>
        <v>28631600</v>
      </c>
      <c r="AC152">
        <f t="shared" si="48"/>
        <v>61200</v>
      </c>
      <c r="AD152">
        <f t="shared" si="49"/>
        <v>-6120000</v>
      </c>
      <c r="AI152">
        <f t="shared" si="50"/>
        <v>61200</v>
      </c>
    </row>
    <row r="153" spans="8:35" x14ac:dyDescent="0.25">
      <c r="H153">
        <v>50</v>
      </c>
      <c r="I153">
        <f t="shared" si="51"/>
        <v>4852979000</v>
      </c>
      <c r="J153">
        <f t="shared" si="42"/>
        <v>5108390</v>
      </c>
      <c r="K153">
        <f t="shared" si="43"/>
        <v>255419500</v>
      </c>
      <c r="L153">
        <f t="shared" si="52"/>
        <v>150</v>
      </c>
      <c r="M153">
        <f t="shared" si="53"/>
        <v>148133048856250</v>
      </c>
      <c r="N153">
        <f t="shared" si="44"/>
        <v>148133048850</v>
      </c>
      <c r="O153">
        <f t="shared" si="45"/>
        <v>22219957327500</v>
      </c>
      <c r="T153">
        <f t="shared" si="54"/>
        <v>170353006268750</v>
      </c>
      <c r="V153">
        <f t="shared" si="55"/>
        <v>100</v>
      </c>
      <c r="W153">
        <f t="shared" si="56"/>
        <v>16371527500</v>
      </c>
      <c r="X153">
        <f t="shared" si="46"/>
        <v>13642925</v>
      </c>
      <c r="Y153">
        <f t="shared" si="47"/>
        <v>1364292500</v>
      </c>
      <c r="AA153">
        <v>40</v>
      </c>
      <c r="AB153">
        <f t="shared" si="57"/>
        <v>22511600</v>
      </c>
      <c r="AC153">
        <f t="shared" si="48"/>
        <v>48120</v>
      </c>
      <c r="AD153">
        <f t="shared" si="49"/>
        <v>1924800</v>
      </c>
    </row>
    <row r="154" spans="8:35" x14ac:dyDescent="0.25">
      <c r="H154">
        <v>50</v>
      </c>
      <c r="I154">
        <f t="shared" si="51"/>
        <v>5108398500</v>
      </c>
      <c r="J154">
        <f t="shared" si="42"/>
        <v>5377260</v>
      </c>
      <c r="K154">
        <f t="shared" si="43"/>
        <v>268863000</v>
      </c>
      <c r="L154">
        <f t="shared" si="52"/>
        <v>150</v>
      </c>
      <c r="M154">
        <f t="shared" si="53"/>
        <v>170353006183750</v>
      </c>
      <c r="N154">
        <f t="shared" si="44"/>
        <v>170353006175</v>
      </c>
      <c r="O154">
        <f t="shared" si="45"/>
        <v>25552950926250</v>
      </c>
      <c r="T154">
        <f t="shared" si="54"/>
        <v>195905957195000</v>
      </c>
      <c r="V154">
        <f t="shared" si="55"/>
        <v>100</v>
      </c>
      <c r="W154">
        <f t="shared" si="56"/>
        <v>17735820000</v>
      </c>
      <c r="X154">
        <f t="shared" si="46"/>
        <v>14779850</v>
      </c>
      <c r="Y154">
        <f t="shared" si="47"/>
        <v>1477985000</v>
      </c>
      <c r="AA154">
        <v>40</v>
      </c>
      <c r="AB154">
        <f t="shared" si="57"/>
        <v>24436400</v>
      </c>
      <c r="AC154">
        <f t="shared" si="48"/>
        <v>52240</v>
      </c>
      <c r="AD154">
        <f t="shared" si="49"/>
        <v>2089600</v>
      </c>
    </row>
    <row r="155" spans="8:35" x14ac:dyDescent="0.25">
      <c r="H155">
        <v>50</v>
      </c>
      <c r="I155">
        <f t="shared" si="51"/>
        <v>5377261500</v>
      </c>
      <c r="J155">
        <f t="shared" si="42"/>
        <v>5660270</v>
      </c>
      <c r="K155">
        <f t="shared" si="43"/>
        <v>283013500</v>
      </c>
      <c r="L155">
        <f t="shared" si="52"/>
        <v>150</v>
      </c>
      <c r="M155">
        <f t="shared" si="53"/>
        <v>195905957110000</v>
      </c>
      <c r="N155">
        <f t="shared" si="44"/>
        <v>195905957100</v>
      </c>
      <c r="O155">
        <f t="shared" si="45"/>
        <v>29385893565000</v>
      </c>
      <c r="T155">
        <f t="shared" si="54"/>
        <v>225291850760000</v>
      </c>
      <c r="V155">
        <f t="shared" si="55"/>
        <v>100</v>
      </c>
      <c r="W155">
        <f t="shared" si="56"/>
        <v>19213805000</v>
      </c>
      <c r="X155">
        <f t="shared" si="46"/>
        <v>16011500</v>
      </c>
      <c r="Y155">
        <f t="shared" si="47"/>
        <v>1601150000</v>
      </c>
      <c r="AA155">
        <v>40</v>
      </c>
      <c r="AB155">
        <f t="shared" si="57"/>
        <v>26526000</v>
      </c>
      <c r="AC155">
        <f t="shared" si="48"/>
        <v>56700</v>
      </c>
      <c r="AD155">
        <f t="shared" si="49"/>
        <v>2268000</v>
      </c>
    </row>
    <row r="156" spans="8:35" x14ac:dyDescent="0.25">
      <c r="H156">
        <v>50</v>
      </c>
      <c r="I156">
        <f t="shared" si="51"/>
        <v>5660275000</v>
      </c>
      <c r="J156">
        <f t="shared" si="42"/>
        <v>5958180</v>
      </c>
      <c r="K156">
        <f t="shared" si="43"/>
        <v>297909000</v>
      </c>
      <c r="L156">
        <f t="shared" si="52"/>
        <v>150</v>
      </c>
      <c r="M156">
        <f t="shared" si="53"/>
        <v>225291850675000</v>
      </c>
      <c r="N156">
        <f t="shared" si="44"/>
        <v>225291850675</v>
      </c>
      <c r="O156">
        <f t="shared" si="45"/>
        <v>33793777601250</v>
      </c>
      <c r="T156">
        <f t="shared" si="54"/>
        <v>259085628361250</v>
      </c>
      <c r="V156">
        <f t="shared" si="55"/>
        <v>100</v>
      </c>
      <c r="W156">
        <f t="shared" si="56"/>
        <v>20814955000</v>
      </c>
      <c r="X156">
        <f t="shared" si="46"/>
        <v>17345775</v>
      </c>
      <c r="Y156">
        <f t="shared" si="47"/>
        <v>1734577500</v>
      </c>
      <c r="AB156">
        <f t="shared" si="57"/>
        <v>28794000</v>
      </c>
      <c r="AC156">
        <f t="shared" si="48"/>
        <v>61560</v>
      </c>
      <c r="AD156">
        <f t="shared" si="49"/>
        <v>0</v>
      </c>
    </row>
    <row r="157" spans="8:35" x14ac:dyDescent="0.25">
      <c r="AB157">
        <f t="shared" si="57"/>
        <v>28794000</v>
      </c>
      <c r="AC157">
        <f t="shared" si="48"/>
        <v>61560</v>
      </c>
      <c r="AD157">
        <f t="shared" si="49"/>
        <v>0</v>
      </c>
    </row>
    <row r="158" spans="8:35" x14ac:dyDescent="0.25">
      <c r="AA158">
        <v>40</v>
      </c>
      <c r="AB158">
        <f t="shared" si="57"/>
        <v>28794000</v>
      </c>
      <c r="AC158">
        <f t="shared" si="48"/>
        <v>61560</v>
      </c>
      <c r="AD158">
        <f t="shared" si="49"/>
        <v>2462400</v>
      </c>
    </row>
    <row r="159" spans="8:35" x14ac:dyDescent="0.25">
      <c r="AA159">
        <v>40</v>
      </c>
      <c r="AB159">
        <f t="shared" si="57"/>
        <v>31256400</v>
      </c>
      <c r="AC159">
        <f t="shared" si="48"/>
        <v>66820</v>
      </c>
      <c r="AD159">
        <f t="shared" si="49"/>
        <v>2672800</v>
      </c>
    </row>
    <row r="160" spans="8:35" x14ac:dyDescent="0.25">
      <c r="AA160">
        <v>-100</v>
      </c>
      <c r="AB160">
        <f t="shared" si="57"/>
        <v>33929200</v>
      </c>
      <c r="AC160">
        <f t="shared" si="48"/>
        <v>72540</v>
      </c>
      <c r="AD160">
        <f t="shared" si="49"/>
        <v>-7254000</v>
      </c>
    </row>
    <row r="161" spans="27:30" x14ac:dyDescent="0.25">
      <c r="AA161">
        <v>40</v>
      </c>
      <c r="AB161">
        <f t="shared" si="57"/>
        <v>26675200</v>
      </c>
      <c r="AC161">
        <f t="shared" si="48"/>
        <v>57020</v>
      </c>
      <c r="AD161">
        <f t="shared" si="49"/>
        <v>2280800</v>
      </c>
    </row>
    <row r="162" spans="27:30" x14ac:dyDescent="0.25">
      <c r="AA162">
        <v>40</v>
      </c>
      <c r="AB162">
        <f t="shared" si="57"/>
        <v>28956000</v>
      </c>
      <c r="AC162">
        <f t="shared" si="48"/>
        <v>61900</v>
      </c>
      <c r="AD162">
        <f t="shared" si="49"/>
        <v>2476000</v>
      </c>
    </row>
    <row r="163" spans="27:30" x14ac:dyDescent="0.25">
      <c r="AB163">
        <f t="shared" si="57"/>
        <v>31432000</v>
      </c>
      <c r="AC163">
        <f t="shared" si="48"/>
        <v>67200</v>
      </c>
      <c r="AD163">
        <f t="shared" si="49"/>
        <v>0</v>
      </c>
    </row>
    <row r="164" spans="27:30" x14ac:dyDescent="0.25">
      <c r="AB164">
        <f t="shared" si="57"/>
        <v>31432000</v>
      </c>
      <c r="AC164">
        <f t="shared" si="48"/>
        <v>67200</v>
      </c>
      <c r="AD164">
        <f t="shared" si="49"/>
        <v>0</v>
      </c>
    </row>
    <row r="165" spans="27:30" x14ac:dyDescent="0.25">
      <c r="AA165">
        <v>-100</v>
      </c>
      <c r="AB165">
        <f t="shared" si="57"/>
        <v>31432000</v>
      </c>
      <c r="AC165">
        <f t="shared" si="48"/>
        <v>67200</v>
      </c>
      <c r="AD165">
        <f t="shared" si="49"/>
        <v>-6720000</v>
      </c>
    </row>
    <row r="166" spans="27:30" x14ac:dyDescent="0.25">
      <c r="AA166">
        <v>40</v>
      </c>
      <c r="AB166">
        <f t="shared" si="57"/>
        <v>24712000</v>
      </c>
      <c r="AC166">
        <f t="shared" si="48"/>
        <v>52820</v>
      </c>
      <c r="AD166">
        <f t="shared" si="49"/>
        <v>2112800</v>
      </c>
    </row>
    <row r="167" spans="27:30" x14ac:dyDescent="0.25">
      <c r="AA167">
        <v>40</v>
      </c>
      <c r="AB167">
        <f t="shared" si="57"/>
        <v>26824800</v>
      </c>
      <c r="AC167">
        <f t="shared" si="48"/>
        <v>57340</v>
      </c>
      <c r="AD167">
        <f t="shared" si="49"/>
        <v>2293600</v>
      </c>
    </row>
    <row r="168" spans="27:30" x14ac:dyDescent="0.25">
      <c r="AA168">
        <v>40</v>
      </c>
      <c r="AB168">
        <f t="shared" si="57"/>
        <v>29118400</v>
      </c>
      <c r="AC168">
        <f t="shared" si="48"/>
        <v>62240</v>
      </c>
      <c r="AD168">
        <f t="shared" si="49"/>
        <v>2489600</v>
      </c>
    </row>
    <row r="169" spans="27:30" x14ac:dyDescent="0.25">
      <c r="AA169">
        <v>40</v>
      </c>
      <c r="AB169">
        <f t="shared" si="57"/>
        <v>31608000</v>
      </c>
      <c r="AC169">
        <f t="shared" si="48"/>
        <v>67580</v>
      </c>
      <c r="AD169">
        <f t="shared" si="49"/>
        <v>2703200</v>
      </c>
    </row>
    <row r="170" spans="27:30" x14ac:dyDescent="0.25">
      <c r="AB170">
        <f t="shared" si="57"/>
        <v>34311200</v>
      </c>
      <c r="AC170">
        <f t="shared" si="48"/>
        <v>73360</v>
      </c>
      <c r="AD170">
        <f t="shared" si="49"/>
        <v>0</v>
      </c>
    </row>
    <row r="171" spans="27:30" x14ac:dyDescent="0.25">
      <c r="AB171">
        <f t="shared" si="57"/>
        <v>34311200</v>
      </c>
      <c r="AC171">
        <f t="shared" si="48"/>
        <v>73360</v>
      </c>
      <c r="AD171">
        <f t="shared" si="49"/>
        <v>0</v>
      </c>
    </row>
    <row r="172" spans="27:30" x14ac:dyDescent="0.25">
      <c r="AA172">
        <v>40</v>
      </c>
      <c r="AB172">
        <f t="shared" si="57"/>
        <v>34311200</v>
      </c>
      <c r="AC172">
        <f t="shared" si="48"/>
        <v>73360</v>
      </c>
      <c r="AD172">
        <f t="shared" si="49"/>
        <v>2934400</v>
      </c>
    </row>
    <row r="173" spans="27:30" x14ac:dyDescent="0.25">
      <c r="AA173">
        <v>40</v>
      </c>
      <c r="AB173">
        <f t="shared" si="57"/>
        <v>37245600</v>
      </c>
      <c r="AC173">
        <f t="shared" si="48"/>
        <v>79620</v>
      </c>
      <c r="AD173">
        <f t="shared" si="49"/>
        <v>3184800</v>
      </c>
    </row>
    <row r="174" spans="27:30" x14ac:dyDescent="0.25">
      <c r="AA174">
        <v>40</v>
      </c>
      <c r="AB174">
        <f t="shared" si="57"/>
        <v>40430400</v>
      </c>
      <c r="AC174">
        <f t="shared" si="48"/>
        <v>86440</v>
      </c>
      <c r="AD174">
        <f t="shared" si="49"/>
        <v>3457600</v>
      </c>
    </row>
    <row r="175" spans="27:30" x14ac:dyDescent="0.25">
      <c r="AA175">
        <v>40</v>
      </c>
      <c r="AB175">
        <f t="shared" si="57"/>
        <v>43888000</v>
      </c>
      <c r="AC175">
        <f t="shared" si="48"/>
        <v>93820</v>
      </c>
      <c r="AD175">
        <f t="shared" si="49"/>
        <v>3752800</v>
      </c>
    </row>
    <row r="176" spans="27:30" x14ac:dyDescent="0.25">
      <c r="AB176">
        <f t="shared" si="57"/>
        <v>47640800</v>
      </c>
      <c r="AC176">
        <f t="shared" si="48"/>
        <v>101860</v>
      </c>
      <c r="AD176">
        <f t="shared" si="49"/>
        <v>0</v>
      </c>
    </row>
    <row r="177" spans="27:30" x14ac:dyDescent="0.25">
      <c r="AB177">
        <f t="shared" si="57"/>
        <v>47640800</v>
      </c>
      <c r="AC177">
        <f t="shared" si="48"/>
        <v>101860</v>
      </c>
      <c r="AD177">
        <f t="shared" si="49"/>
        <v>0</v>
      </c>
    </row>
    <row r="178" spans="27:30" x14ac:dyDescent="0.25">
      <c r="AB178">
        <f t="shared" si="57"/>
        <v>47640800</v>
      </c>
      <c r="AC178">
        <f t="shared" si="48"/>
        <v>101860</v>
      </c>
      <c r="AD178">
        <f t="shared" si="49"/>
        <v>0</v>
      </c>
    </row>
    <row r="179" spans="27:30" x14ac:dyDescent="0.25">
      <c r="AA179">
        <v>40</v>
      </c>
      <c r="AB179">
        <f t="shared" si="57"/>
        <v>47640800</v>
      </c>
      <c r="AC179">
        <f t="shared" si="48"/>
        <v>101860</v>
      </c>
      <c r="AD179">
        <f t="shared" si="49"/>
        <v>4074400</v>
      </c>
    </row>
    <row r="180" spans="27:30" x14ac:dyDescent="0.25">
      <c r="AA180">
        <v>40</v>
      </c>
      <c r="AB180">
        <f t="shared" si="57"/>
        <v>51715200</v>
      </c>
      <c r="AC180">
        <f t="shared" si="48"/>
        <v>110560</v>
      </c>
      <c r="AD180">
        <f t="shared" si="49"/>
        <v>4422400</v>
      </c>
    </row>
    <row r="181" spans="27:30" x14ac:dyDescent="0.25">
      <c r="AA181">
        <v>40</v>
      </c>
      <c r="AB181">
        <f t="shared" si="57"/>
        <v>56137600</v>
      </c>
      <c r="AC181">
        <f t="shared" si="48"/>
        <v>120020</v>
      </c>
      <c r="AD181">
        <f t="shared" si="49"/>
        <v>4800800</v>
      </c>
    </row>
    <row r="182" spans="27:30" x14ac:dyDescent="0.25">
      <c r="AA182">
        <v>40</v>
      </c>
      <c r="AB182">
        <f t="shared" si="57"/>
        <v>60938400</v>
      </c>
      <c r="AC182">
        <f t="shared" si="48"/>
        <v>130280</v>
      </c>
      <c r="AD182">
        <f t="shared" si="49"/>
        <v>5211200</v>
      </c>
    </row>
    <row r="183" spans="27:30" x14ac:dyDescent="0.25">
      <c r="AA183">
        <v>40</v>
      </c>
      <c r="AB183">
        <f t="shared" si="57"/>
        <v>66149600</v>
      </c>
      <c r="AC183">
        <f t="shared" si="48"/>
        <v>141420</v>
      </c>
      <c r="AD183">
        <f t="shared" si="49"/>
        <v>5656800</v>
      </c>
    </row>
    <row r="184" spans="27:30" x14ac:dyDescent="0.25">
      <c r="AB184">
        <f t="shared" si="57"/>
        <v>71806400</v>
      </c>
      <c r="AC184">
        <f t="shared" si="48"/>
        <v>153520</v>
      </c>
      <c r="AD184">
        <f t="shared" si="49"/>
        <v>0</v>
      </c>
    </row>
    <row r="185" spans="27:30" x14ac:dyDescent="0.25">
      <c r="AB185">
        <f t="shared" si="57"/>
        <v>71806400</v>
      </c>
      <c r="AC185">
        <f t="shared" si="48"/>
        <v>153520</v>
      </c>
      <c r="AD185">
        <f t="shared" si="49"/>
        <v>0</v>
      </c>
    </row>
    <row r="186" spans="27:30" x14ac:dyDescent="0.25">
      <c r="AA186">
        <v>40</v>
      </c>
      <c r="AB186">
        <f t="shared" si="57"/>
        <v>71806400</v>
      </c>
      <c r="AC186">
        <f t="shared" si="48"/>
        <v>153520</v>
      </c>
      <c r="AD186">
        <f t="shared" si="49"/>
        <v>6140800</v>
      </c>
    </row>
    <row r="187" spans="27:30" x14ac:dyDescent="0.25">
      <c r="AA187">
        <v>40</v>
      </c>
      <c r="AB187">
        <f t="shared" si="57"/>
        <v>77947200</v>
      </c>
      <c r="AC187">
        <f t="shared" si="48"/>
        <v>166660</v>
      </c>
      <c r="AD187">
        <f t="shared" si="49"/>
        <v>6666400</v>
      </c>
    </row>
    <row r="188" spans="27:30" x14ac:dyDescent="0.25">
      <c r="AA188">
        <v>40</v>
      </c>
      <c r="AB188">
        <f t="shared" si="57"/>
        <v>84613600</v>
      </c>
      <c r="AC188">
        <f t="shared" si="48"/>
        <v>180900</v>
      </c>
      <c r="AD188">
        <f t="shared" si="49"/>
        <v>7236000</v>
      </c>
    </row>
    <row r="189" spans="27:30" x14ac:dyDescent="0.25">
      <c r="AA189">
        <v>40</v>
      </c>
      <c r="AB189">
        <f t="shared" si="57"/>
        <v>91849600</v>
      </c>
      <c r="AC189">
        <f t="shared" si="48"/>
        <v>196380</v>
      </c>
      <c r="AD189">
        <f t="shared" si="49"/>
        <v>7855200</v>
      </c>
    </row>
    <row r="190" spans="27:30" x14ac:dyDescent="0.25">
      <c r="AA190">
        <v>40</v>
      </c>
      <c r="AB190">
        <f t="shared" si="57"/>
        <v>99704800</v>
      </c>
      <c r="AC190">
        <f t="shared" si="48"/>
        <v>213180</v>
      </c>
      <c r="AD190">
        <f t="shared" si="49"/>
        <v>8527200</v>
      </c>
    </row>
  </sheetData>
  <pageMargins left="0.7" right="0.7" top="0.75" bottom="0.75" header="0.3" footer="0.3"/>
  <pageSetup orientation="portrait" r:id="rId1"/>
  <headerFooter>
    <oddFooter>&amp;C&amp;1#&amp;"Calibri"&amp;9&amp;K000000Information Classification: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C1FF0-94ED-4B8D-BB74-E93FBF4CEE4F}">
  <dimension ref="A1:V52"/>
  <sheetViews>
    <sheetView zoomScaleNormal="100" workbookViewId="0">
      <selection activeCell="L16" sqref="L16"/>
    </sheetView>
  </sheetViews>
  <sheetFormatPr defaultRowHeight="15" x14ac:dyDescent="0.25"/>
  <cols>
    <col min="1" max="1" width="34.28515625" bestFit="1" customWidth="1"/>
    <col min="2" max="2" width="25" customWidth="1"/>
    <col min="5" max="5" width="11.7109375" bestFit="1" customWidth="1"/>
  </cols>
  <sheetData>
    <row r="1" spans="1:20" x14ac:dyDescent="0.25">
      <c r="E1">
        <v>-7100000</v>
      </c>
      <c r="G1">
        <f>SUM(E:E)</f>
        <v>-2278000</v>
      </c>
    </row>
    <row r="2" spans="1:20" x14ac:dyDescent="0.25">
      <c r="A2" t="s">
        <v>162</v>
      </c>
      <c r="B2" t="s">
        <v>164</v>
      </c>
      <c r="D2" t="s">
        <v>163</v>
      </c>
      <c r="E2" s="31">
        <v>50000</v>
      </c>
      <c r="H2">
        <v>71</v>
      </c>
    </row>
    <row r="3" spans="1:20" x14ac:dyDescent="0.25">
      <c r="A3" t="s">
        <v>165</v>
      </c>
      <c r="B3" t="s">
        <v>166</v>
      </c>
      <c r="D3" t="s">
        <v>163</v>
      </c>
      <c r="E3" s="31">
        <v>37000</v>
      </c>
      <c r="N3">
        <v>154</v>
      </c>
      <c r="O3" t="s">
        <v>1493</v>
      </c>
    </row>
    <row r="4" spans="1:20" x14ac:dyDescent="0.25">
      <c r="A4" t="s">
        <v>167</v>
      </c>
      <c r="B4" t="s">
        <v>168</v>
      </c>
      <c r="D4" t="s">
        <v>163</v>
      </c>
      <c r="E4" s="31">
        <v>29000</v>
      </c>
      <c r="N4" t="s">
        <v>1494</v>
      </c>
    </row>
    <row r="5" spans="1:20" x14ac:dyDescent="0.25">
      <c r="A5" t="s">
        <v>169</v>
      </c>
      <c r="B5" t="s">
        <v>170</v>
      </c>
      <c r="D5" t="s">
        <v>163</v>
      </c>
      <c r="E5" s="31">
        <v>50000</v>
      </c>
      <c r="N5">
        <v>1002</v>
      </c>
      <c r="O5" t="s">
        <v>1495</v>
      </c>
    </row>
    <row r="6" spans="1:20" x14ac:dyDescent="0.25">
      <c r="A6" s="30">
        <v>44099</v>
      </c>
      <c r="B6" t="s">
        <v>171</v>
      </c>
      <c r="D6" t="s">
        <v>163</v>
      </c>
      <c r="E6" s="31">
        <v>89000</v>
      </c>
      <c r="N6">
        <v>1000</v>
      </c>
      <c r="O6" t="s">
        <v>1495</v>
      </c>
    </row>
    <row r="7" spans="1:20" x14ac:dyDescent="0.25">
      <c r="A7" t="s">
        <v>172</v>
      </c>
      <c r="B7" t="s">
        <v>173</v>
      </c>
      <c r="D7" t="s">
        <v>163</v>
      </c>
      <c r="E7" s="31">
        <v>89000</v>
      </c>
      <c r="N7" t="s">
        <v>1506</v>
      </c>
    </row>
    <row r="8" spans="1:20" x14ac:dyDescent="0.25">
      <c r="A8" t="s">
        <v>174</v>
      </c>
      <c r="B8" t="s">
        <v>175</v>
      </c>
      <c r="D8" t="s">
        <v>163</v>
      </c>
      <c r="E8" s="31">
        <v>89000</v>
      </c>
      <c r="N8" t="s">
        <v>1507</v>
      </c>
    </row>
    <row r="9" spans="1:20" x14ac:dyDescent="0.25">
      <c r="A9" t="s">
        <v>176</v>
      </c>
      <c r="B9" t="s">
        <v>177</v>
      </c>
      <c r="D9" t="s">
        <v>163</v>
      </c>
      <c r="E9" s="31">
        <v>89000</v>
      </c>
      <c r="N9">
        <v>250</v>
      </c>
      <c r="O9" t="s">
        <v>1495</v>
      </c>
    </row>
    <row r="10" spans="1:20" x14ac:dyDescent="0.25">
      <c r="A10" t="s">
        <v>186</v>
      </c>
      <c r="B10" t="s">
        <v>187</v>
      </c>
      <c r="D10" t="s">
        <v>163</v>
      </c>
      <c r="E10">
        <v>100000</v>
      </c>
    </row>
    <row r="11" spans="1:20" x14ac:dyDescent="0.25">
      <c r="A11" t="s">
        <v>188</v>
      </c>
      <c r="B11" t="s">
        <v>189</v>
      </c>
      <c r="D11" t="s">
        <v>163</v>
      </c>
      <c r="E11">
        <v>100000</v>
      </c>
      <c r="R11">
        <v>140328</v>
      </c>
    </row>
    <row r="12" spans="1:20" x14ac:dyDescent="0.25">
      <c r="A12" t="s">
        <v>190</v>
      </c>
      <c r="B12" t="s">
        <v>191</v>
      </c>
      <c r="D12" t="s">
        <v>163</v>
      </c>
      <c r="E12">
        <v>100000</v>
      </c>
    </row>
    <row r="13" spans="1:20" x14ac:dyDescent="0.25">
      <c r="A13" t="s">
        <v>192</v>
      </c>
      <c r="B13" t="s">
        <v>193</v>
      </c>
      <c r="D13" t="s">
        <v>163</v>
      </c>
      <c r="E13">
        <v>100000</v>
      </c>
    </row>
    <row r="14" spans="1:20" x14ac:dyDescent="0.25">
      <c r="A14" s="30">
        <v>44355</v>
      </c>
      <c r="B14" t="s">
        <v>1443</v>
      </c>
      <c r="D14" t="s">
        <v>1444</v>
      </c>
      <c r="E14">
        <v>100000</v>
      </c>
    </row>
    <row r="15" spans="1:20" x14ac:dyDescent="0.25">
      <c r="A15" s="30">
        <v>44383</v>
      </c>
      <c r="B15" t="s">
        <v>1445</v>
      </c>
      <c r="C15" t="s">
        <v>163</v>
      </c>
      <c r="D15" t="s">
        <v>1444</v>
      </c>
      <c r="E15">
        <v>100000</v>
      </c>
      <c r="T15">
        <v>44307</v>
      </c>
    </row>
    <row r="16" spans="1:20" x14ac:dyDescent="0.25">
      <c r="A16" s="30">
        <v>44419</v>
      </c>
      <c r="B16" t="s">
        <v>1446</v>
      </c>
      <c r="C16" t="s">
        <v>163</v>
      </c>
      <c r="D16" t="s">
        <v>1444</v>
      </c>
      <c r="E16">
        <v>100000</v>
      </c>
    </row>
    <row r="17" spans="1:22" x14ac:dyDescent="0.25">
      <c r="A17" s="30">
        <v>44445</v>
      </c>
      <c r="B17" t="s">
        <v>1449</v>
      </c>
      <c r="C17" t="s">
        <v>163</v>
      </c>
      <c r="D17" t="s">
        <v>1444</v>
      </c>
      <c r="E17">
        <v>100000</v>
      </c>
      <c r="Q17">
        <v>51</v>
      </c>
      <c r="R17">
        <v>41</v>
      </c>
      <c r="S17">
        <v>31</v>
      </c>
      <c r="T17">
        <v>20</v>
      </c>
      <c r="U17">
        <v>0</v>
      </c>
    </row>
    <row r="18" spans="1:22" x14ac:dyDescent="0.25">
      <c r="A18" s="30">
        <v>44475</v>
      </c>
      <c r="B18" t="s">
        <v>1450</v>
      </c>
      <c r="C18" t="s">
        <v>163</v>
      </c>
      <c r="D18" t="s">
        <v>1444</v>
      </c>
      <c r="E18">
        <v>100000</v>
      </c>
      <c r="Q18">
        <v>27</v>
      </c>
      <c r="R18">
        <v>12</v>
      </c>
      <c r="S18">
        <v>5</v>
      </c>
      <c r="T18">
        <v>0</v>
      </c>
    </row>
    <row r="19" spans="1:22" x14ac:dyDescent="0.25">
      <c r="A19" s="6">
        <v>44358</v>
      </c>
      <c r="E19">
        <v>100000</v>
      </c>
      <c r="R19" s="32">
        <v>44621</v>
      </c>
      <c r="S19" s="32">
        <v>44986</v>
      </c>
      <c r="T19">
        <v>2024</v>
      </c>
      <c r="U19">
        <v>2024</v>
      </c>
      <c r="V19">
        <v>2025</v>
      </c>
    </row>
    <row r="20" spans="1:22" x14ac:dyDescent="0.25">
      <c r="A20" s="30">
        <v>44536</v>
      </c>
      <c r="B20" t="s">
        <v>1454</v>
      </c>
      <c r="C20" t="s">
        <v>163</v>
      </c>
      <c r="D20" t="s">
        <v>1444</v>
      </c>
      <c r="E20">
        <v>100000</v>
      </c>
      <c r="M20" t="s">
        <v>198</v>
      </c>
      <c r="Q20">
        <v>15.75</v>
      </c>
      <c r="R20">
        <v>21</v>
      </c>
      <c r="S20">
        <v>33</v>
      </c>
      <c r="T20">
        <v>65</v>
      </c>
      <c r="U20">
        <v>80</v>
      </c>
      <c r="V20">
        <v>100</v>
      </c>
    </row>
    <row r="21" spans="1:22" x14ac:dyDescent="0.25">
      <c r="A21" s="30">
        <v>44568</v>
      </c>
      <c r="B21" t="s">
        <v>1455</v>
      </c>
      <c r="C21" t="s">
        <v>163</v>
      </c>
      <c r="D21" t="s">
        <v>1444</v>
      </c>
      <c r="E21">
        <v>100000</v>
      </c>
      <c r="M21" t="s">
        <v>178</v>
      </c>
      <c r="Q21">
        <v>2</v>
      </c>
      <c r="R21">
        <v>4</v>
      </c>
      <c r="S21">
        <v>6</v>
      </c>
      <c r="T21">
        <v>6</v>
      </c>
      <c r="V21">
        <v>2</v>
      </c>
    </row>
    <row r="22" spans="1:22" x14ac:dyDescent="0.25">
      <c r="A22" s="30">
        <v>44600</v>
      </c>
      <c r="B22" t="s">
        <v>1457</v>
      </c>
      <c r="C22" t="s">
        <v>163</v>
      </c>
      <c r="D22" t="s">
        <v>1444</v>
      </c>
      <c r="E22">
        <v>100000</v>
      </c>
      <c r="M22" t="s">
        <v>179</v>
      </c>
      <c r="Q22">
        <v>0</v>
      </c>
      <c r="R22">
        <v>0</v>
      </c>
      <c r="S22">
        <v>0</v>
      </c>
      <c r="T22">
        <v>0</v>
      </c>
      <c r="U22">
        <v>0</v>
      </c>
      <c r="V22">
        <v>80</v>
      </c>
    </row>
    <row r="23" spans="1:22" x14ac:dyDescent="0.25">
      <c r="A23" s="30">
        <v>44628</v>
      </c>
      <c r="B23" t="s">
        <v>1458</v>
      </c>
      <c r="C23" t="s">
        <v>163</v>
      </c>
      <c r="D23" t="s">
        <v>1444</v>
      </c>
      <c r="E23">
        <v>100000</v>
      </c>
    </row>
    <row r="24" spans="1:22" x14ac:dyDescent="0.25">
      <c r="A24" s="30">
        <v>44658</v>
      </c>
      <c r="B24" t="s">
        <v>1459</v>
      </c>
      <c r="C24" t="s">
        <v>163</v>
      </c>
      <c r="D24" t="s">
        <v>1444</v>
      </c>
      <c r="E24">
        <v>100000</v>
      </c>
      <c r="M24" t="s">
        <v>180</v>
      </c>
      <c r="Q24">
        <v>7</v>
      </c>
      <c r="R24">
        <v>7</v>
      </c>
      <c r="S24">
        <v>7</v>
      </c>
      <c r="T24">
        <v>10</v>
      </c>
      <c r="V24">
        <v>12</v>
      </c>
    </row>
    <row r="25" spans="1:22" x14ac:dyDescent="0.25">
      <c r="A25" s="30">
        <v>44690</v>
      </c>
      <c r="B25" t="s">
        <v>1460</v>
      </c>
      <c r="C25" t="s">
        <v>163</v>
      </c>
      <c r="D25" t="s">
        <v>1444</v>
      </c>
      <c r="E25">
        <v>100000</v>
      </c>
      <c r="M25" t="s">
        <v>181</v>
      </c>
    </row>
    <row r="26" spans="1:22" x14ac:dyDescent="0.25">
      <c r="A26" s="30">
        <v>44720</v>
      </c>
      <c r="B26" t="s">
        <v>1461</v>
      </c>
      <c r="C26" t="s">
        <v>163</v>
      </c>
      <c r="D26" t="s">
        <v>1444</v>
      </c>
      <c r="E26">
        <v>100000</v>
      </c>
      <c r="M26" t="s">
        <v>182</v>
      </c>
      <c r="Q26">
        <v>16</v>
      </c>
      <c r="R26">
        <v>17</v>
      </c>
      <c r="S26">
        <v>18</v>
      </c>
      <c r="T26">
        <v>20</v>
      </c>
      <c r="V26">
        <v>24</v>
      </c>
    </row>
    <row r="27" spans="1:22" x14ac:dyDescent="0.25">
      <c r="A27" s="30">
        <v>44756</v>
      </c>
      <c r="B27" t="s">
        <v>1482</v>
      </c>
      <c r="C27" t="s">
        <v>163</v>
      </c>
      <c r="D27" t="s">
        <v>1444</v>
      </c>
      <c r="E27">
        <v>100000</v>
      </c>
      <c r="L27" t="s">
        <v>183</v>
      </c>
      <c r="Q27">
        <v>100000</v>
      </c>
    </row>
    <row r="28" spans="1:22" x14ac:dyDescent="0.25">
      <c r="A28" s="30">
        <v>44781</v>
      </c>
      <c r="B28" t="s">
        <v>1485</v>
      </c>
      <c r="C28" t="s">
        <v>163</v>
      </c>
      <c r="D28" t="s">
        <v>1444</v>
      </c>
      <c r="E28">
        <v>100000</v>
      </c>
      <c r="L28" t="s">
        <v>184</v>
      </c>
    </row>
    <row r="29" spans="1:22" x14ac:dyDescent="0.25">
      <c r="A29" s="30">
        <v>44811</v>
      </c>
      <c r="B29" t="s">
        <v>1486</v>
      </c>
      <c r="C29" t="s">
        <v>163</v>
      </c>
      <c r="D29" t="s">
        <v>1444</v>
      </c>
      <c r="E29">
        <v>100000</v>
      </c>
      <c r="L29" t="s">
        <v>185</v>
      </c>
      <c r="Q29">
        <v>70000</v>
      </c>
    </row>
    <row r="30" spans="1:22" x14ac:dyDescent="0.25">
      <c r="A30" s="30">
        <v>44844</v>
      </c>
      <c r="B30" t="s">
        <v>1489</v>
      </c>
      <c r="C30" t="s">
        <v>163</v>
      </c>
      <c r="D30" t="s">
        <v>1444</v>
      </c>
      <c r="E30">
        <v>100000</v>
      </c>
      <c r="M30" t="s">
        <v>194</v>
      </c>
    </row>
    <row r="31" spans="1:22" x14ac:dyDescent="0.25">
      <c r="A31" s="30" t="s">
        <v>1491</v>
      </c>
      <c r="B31" t="s">
        <v>1492</v>
      </c>
      <c r="C31" t="s">
        <v>163</v>
      </c>
      <c r="E31">
        <v>100000</v>
      </c>
      <c r="L31" t="s">
        <v>195</v>
      </c>
      <c r="Q31">
        <v>1000</v>
      </c>
    </row>
    <row r="32" spans="1:22" x14ac:dyDescent="0.25">
      <c r="A32" s="30">
        <v>44935</v>
      </c>
      <c r="B32" t="s">
        <v>1490</v>
      </c>
      <c r="C32" t="s">
        <v>163</v>
      </c>
      <c r="D32" t="s">
        <v>1444</v>
      </c>
      <c r="E32">
        <v>100000</v>
      </c>
      <c r="L32" t="s">
        <v>1456</v>
      </c>
      <c r="Q32">
        <v>1.36</v>
      </c>
    </row>
    <row r="33" spans="1:13" x14ac:dyDescent="0.25">
      <c r="A33" s="44">
        <v>44965</v>
      </c>
      <c r="B33" s="45" t="s">
        <v>1496</v>
      </c>
      <c r="C33" s="43" t="s">
        <v>163</v>
      </c>
      <c r="D33" s="43" t="s">
        <v>1444</v>
      </c>
      <c r="E33" s="46">
        <v>100000</v>
      </c>
    </row>
    <row r="34" spans="1:13" x14ac:dyDescent="0.25">
      <c r="A34" s="48">
        <v>44998</v>
      </c>
      <c r="B34" s="42" t="s">
        <v>1508</v>
      </c>
      <c r="C34" s="42" t="s">
        <v>163</v>
      </c>
      <c r="D34" s="42" t="s">
        <v>1444</v>
      </c>
      <c r="E34" s="42">
        <v>100000</v>
      </c>
      <c r="F34" s="42"/>
      <c r="M34" t="s">
        <v>196</v>
      </c>
    </row>
    <row r="35" spans="1:13" x14ac:dyDescent="0.25">
      <c r="A35" t="s">
        <v>1517</v>
      </c>
      <c r="B35" t="s">
        <v>1518</v>
      </c>
      <c r="C35" t="s">
        <v>163</v>
      </c>
      <c r="D35" t="s">
        <v>1444</v>
      </c>
      <c r="E35" s="4">
        <v>100000</v>
      </c>
    </row>
    <row r="36" spans="1:13" x14ac:dyDescent="0.25">
      <c r="A36" t="s">
        <v>1519</v>
      </c>
      <c r="B36" t="s">
        <v>1520</v>
      </c>
      <c r="C36" t="s">
        <v>163</v>
      </c>
      <c r="D36" t="s">
        <v>1444</v>
      </c>
      <c r="E36" s="4">
        <v>100000</v>
      </c>
      <c r="L36" t="s">
        <v>197</v>
      </c>
    </row>
    <row r="37" spans="1:13" x14ac:dyDescent="0.25">
      <c r="A37" t="s">
        <v>1524</v>
      </c>
      <c r="B37" t="s">
        <v>1525</v>
      </c>
      <c r="C37" t="s">
        <v>163</v>
      </c>
      <c r="D37" t="s">
        <v>1444</v>
      </c>
      <c r="E37">
        <v>100000</v>
      </c>
    </row>
    <row r="38" spans="1:13" x14ac:dyDescent="0.25">
      <c r="A38" t="s">
        <v>1562</v>
      </c>
      <c r="B38" t="s">
        <v>1563</v>
      </c>
      <c r="C38" t="s">
        <v>163</v>
      </c>
      <c r="D38" t="s">
        <v>1444</v>
      </c>
      <c r="E38" s="4">
        <v>100000</v>
      </c>
    </row>
    <row r="39" spans="1:13" x14ac:dyDescent="0.25">
      <c r="A39" t="s">
        <v>1611</v>
      </c>
      <c r="B39" t="s">
        <v>1612</v>
      </c>
      <c r="C39" t="s">
        <v>163</v>
      </c>
      <c r="D39" t="s">
        <v>1444</v>
      </c>
      <c r="E39" s="4">
        <v>100000</v>
      </c>
    </row>
    <row r="40" spans="1:13" x14ac:dyDescent="0.25">
      <c r="A40" t="s">
        <v>1613</v>
      </c>
      <c r="B40" t="s">
        <v>1614</v>
      </c>
      <c r="C40" t="s">
        <v>163</v>
      </c>
      <c r="D40" t="s">
        <v>1444</v>
      </c>
      <c r="E40" s="4">
        <v>100000</v>
      </c>
    </row>
    <row r="41" spans="1:13" x14ac:dyDescent="0.25">
      <c r="A41" t="s">
        <v>1615</v>
      </c>
      <c r="B41" t="s">
        <v>1616</v>
      </c>
      <c r="C41" t="s">
        <v>163</v>
      </c>
      <c r="D41" t="s">
        <v>1444</v>
      </c>
      <c r="E41">
        <v>100000</v>
      </c>
    </row>
    <row r="42" spans="1:13" x14ac:dyDescent="0.25">
      <c r="A42" t="s">
        <v>1617</v>
      </c>
      <c r="B42" t="s">
        <v>1618</v>
      </c>
      <c r="C42" t="s">
        <v>163</v>
      </c>
      <c r="D42" t="s">
        <v>1444</v>
      </c>
      <c r="E42">
        <v>100000</v>
      </c>
    </row>
    <row r="43" spans="1:13" x14ac:dyDescent="0.25">
      <c r="A43" t="s">
        <v>1624</v>
      </c>
      <c r="B43" t="s">
        <v>1625</v>
      </c>
      <c r="C43" t="s">
        <v>163</v>
      </c>
      <c r="D43" t="s">
        <v>1444</v>
      </c>
      <c r="E43">
        <v>100000</v>
      </c>
    </row>
    <row r="44" spans="1:13" x14ac:dyDescent="0.25">
      <c r="A44" t="s">
        <v>1626</v>
      </c>
      <c r="B44" t="s">
        <v>1627</v>
      </c>
      <c r="C44" t="s">
        <v>163</v>
      </c>
      <c r="D44" t="s">
        <v>1444</v>
      </c>
      <c r="E44">
        <v>100000</v>
      </c>
    </row>
    <row r="45" spans="1:13" x14ac:dyDescent="0.25">
      <c r="A45" t="s">
        <v>1664</v>
      </c>
      <c r="B45" t="s">
        <v>1665</v>
      </c>
      <c r="C45" t="s">
        <v>163</v>
      </c>
      <c r="D45" t="s">
        <v>1444</v>
      </c>
      <c r="E45">
        <v>100000</v>
      </c>
    </row>
    <row r="46" spans="1:13" x14ac:dyDescent="0.25">
      <c r="A46" t="s">
        <v>1666</v>
      </c>
      <c r="B46" t="s">
        <v>1667</v>
      </c>
      <c r="C46" t="s">
        <v>163</v>
      </c>
      <c r="D46" t="s">
        <v>1444</v>
      </c>
      <c r="E46">
        <v>100000</v>
      </c>
    </row>
    <row r="47" spans="1:13" x14ac:dyDescent="0.25">
      <c r="A47" t="s">
        <v>1685</v>
      </c>
      <c r="B47" t="s">
        <v>1686</v>
      </c>
      <c r="C47" t="s">
        <v>163</v>
      </c>
      <c r="D47" t="s">
        <v>1444</v>
      </c>
      <c r="E47">
        <v>100000</v>
      </c>
    </row>
    <row r="48" spans="1:13" x14ac:dyDescent="0.25">
      <c r="A48" t="s">
        <v>1702</v>
      </c>
      <c r="B48" t="s">
        <v>1703</v>
      </c>
      <c r="C48" t="s">
        <v>163</v>
      </c>
      <c r="D48" t="s">
        <v>1444</v>
      </c>
      <c r="E48">
        <v>100000</v>
      </c>
    </row>
    <row r="49" spans="1:5" x14ac:dyDescent="0.25">
      <c r="A49" t="s">
        <v>1707</v>
      </c>
      <c r="B49" t="s">
        <v>1708</v>
      </c>
      <c r="C49" t="s">
        <v>163</v>
      </c>
      <c r="D49" t="s">
        <v>1444</v>
      </c>
      <c r="E49">
        <v>100000</v>
      </c>
    </row>
    <row r="50" spans="1:5" x14ac:dyDescent="0.25">
      <c r="A50" t="s">
        <v>1709</v>
      </c>
      <c r="B50" t="s">
        <v>1710</v>
      </c>
      <c r="C50" t="s">
        <v>163</v>
      </c>
      <c r="D50" t="s">
        <v>1444</v>
      </c>
      <c r="E50">
        <v>100000</v>
      </c>
    </row>
    <row r="51" spans="1:5" x14ac:dyDescent="0.25">
      <c r="A51" t="s">
        <v>1711</v>
      </c>
      <c r="B51" t="s">
        <v>1712</v>
      </c>
      <c r="C51" t="s">
        <v>163</v>
      </c>
      <c r="D51" t="s">
        <v>1444</v>
      </c>
      <c r="E51">
        <v>100000</v>
      </c>
    </row>
    <row r="52" spans="1:5" x14ac:dyDescent="0.25">
      <c r="A52" t="s">
        <v>1735</v>
      </c>
      <c r="B52" t="s">
        <v>1736</v>
      </c>
      <c r="C52" t="s">
        <v>163</v>
      </c>
      <c r="D52" t="s">
        <v>1444</v>
      </c>
      <c r="E52">
        <v>100000</v>
      </c>
    </row>
  </sheetData>
  <hyperlinks>
    <hyperlink ref="B33" r:id="rId1" display="https://starconnectcbs.bankofindia.com/BankAwayRetail/(S(dltovel1espbtorocehvyapy))/web/L001/retail/jsp/accounts/tranHttpHandler.aspx?bwayparam=PrYWguReERTRL3wz8Yxmfgzm%2f0a%2b%2bHz1qlBk%2fXXGJJKliRv8z5%2b4w5oQw1wARuyYdxUQr80ST3A0%0d%0aUGByXGFmVyokeGMqPu%2fhTCs%2fQ3tbW%2bE64AS6ww%3d%3d" xr:uid="{8F0095EE-09C0-414C-A0EA-920FB3EC4011}"/>
  </hyperlinks>
  <pageMargins left="0.7" right="0.7" top="0.75" bottom="0.75" header="0.3" footer="0.3"/>
  <pageSetup orientation="portrait" horizontalDpi="90" verticalDpi="90" r:id="rId2"/>
  <headerFooter>
    <oddFooter>&amp;C&amp;1#&amp;"Calibri"&amp;9&amp;K000000Information Classification: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94DD7-B5B4-45B9-833E-288FC4BD03AD}">
  <dimension ref="A1:M32"/>
  <sheetViews>
    <sheetView workbookViewId="0">
      <selection activeCell="T29" sqref="T29"/>
    </sheetView>
  </sheetViews>
  <sheetFormatPr defaultRowHeight="15" x14ac:dyDescent="0.25"/>
  <cols>
    <col min="1" max="1" width="8" bestFit="1" customWidth="1"/>
    <col min="2" max="9" width="11.85546875" bestFit="1" customWidth="1"/>
    <col min="10" max="10" width="29.140625" bestFit="1" customWidth="1"/>
    <col min="11" max="11" width="17.85546875" bestFit="1" customWidth="1"/>
    <col min="12" max="12" width="10.42578125" bestFit="1" customWidth="1"/>
    <col min="13" max="13" width="13.5703125" bestFit="1" customWidth="1"/>
  </cols>
  <sheetData>
    <row r="1" spans="1:13" ht="18.75" x14ac:dyDescent="0.3">
      <c r="A1" s="49" t="s">
        <v>1568</v>
      </c>
      <c r="B1" s="49" t="s">
        <v>1567</v>
      </c>
      <c r="C1" s="49" t="s">
        <v>1574</v>
      </c>
      <c r="D1" s="49" t="s">
        <v>1575</v>
      </c>
      <c r="E1" s="49" t="s">
        <v>1576</v>
      </c>
      <c r="F1" s="49" t="s">
        <v>1577</v>
      </c>
      <c r="G1" s="49" t="s">
        <v>1578</v>
      </c>
      <c r="H1" s="49" t="s">
        <v>1579</v>
      </c>
      <c r="I1" s="49" t="s">
        <v>1580</v>
      </c>
      <c r="J1" s="49" t="s">
        <v>1570</v>
      </c>
      <c r="K1" s="49" t="s">
        <v>1571</v>
      </c>
      <c r="L1" s="49" t="s">
        <v>1572</v>
      </c>
      <c r="M1" s="49" t="s">
        <v>70</v>
      </c>
    </row>
    <row r="2" spans="1:13" x14ac:dyDescent="0.25">
      <c r="A2" t="s">
        <v>1569</v>
      </c>
      <c r="B2" t="s">
        <v>1573</v>
      </c>
      <c r="C2" t="s">
        <v>1573</v>
      </c>
      <c r="D2" t="s">
        <v>1573</v>
      </c>
    </row>
    <row r="3" spans="1:13" x14ac:dyDescent="0.25">
      <c r="B3" s="2">
        <v>5000</v>
      </c>
      <c r="C3" s="2">
        <v>5000</v>
      </c>
      <c r="D3" s="2">
        <v>10000</v>
      </c>
      <c r="E3" s="2"/>
      <c r="F3" s="2"/>
      <c r="G3" s="2"/>
      <c r="H3" s="2"/>
      <c r="I3" s="2"/>
      <c r="J3">
        <f>SUM(B3:I3)</f>
        <v>20000</v>
      </c>
      <c r="K3">
        <v>20000</v>
      </c>
      <c r="L3">
        <f>K3-J3</f>
        <v>0</v>
      </c>
    </row>
    <row r="4" spans="1:13" x14ac:dyDescent="0.25">
      <c r="B4" t="s">
        <v>1581</v>
      </c>
      <c r="C4" t="s">
        <v>1581</v>
      </c>
      <c r="D4" t="s">
        <v>1581</v>
      </c>
      <c r="J4">
        <v>8000</v>
      </c>
    </row>
    <row r="5" spans="1:13" x14ac:dyDescent="0.25">
      <c r="J5">
        <v>2000</v>
      </c>
    </row>
    <row r="6" spans="1:13" x14ac:dyDescent="0.25">
      <c r="J6">
        <v>10000</v>
      </c>
    </row>
    <row r="7" spans="1:13" x14ac:dyDescent="0.25">
      <c r="J7">
        <v>2200</v>
      </c>
    </row>
    <row r="8" spans="1:13" x14ac:dyDescent="0.25">
      <c r="J8">
        <v>2000</v>
      </c>
    </row>
    <row r="9" spans="1:13" x14ac:dyDescent="0.25">
      <c r="J9">
        <v>6000</v>
      </c>
    </row>
    <row r="10" spans="1:13" x14ac:dyDescent="0.25">
      <c r="J10">
        <v>50000</v>
      </c>
    </row>
    <row r="11" spans="1:13" x14ac:dyDescent="0.25">
      <c r="J11">
        <v>4000</v>
      </c>
    </row>
    <row r="12" spans="1:13" x14ac:dyDescent="0.25">
      <c r="J12">
        <v>10000</v>
      </c>
    </row>
    <row r="13" spans="1:13" x14ac:dyDescent="0.25">
      <c r="J13">
        <v>500</v>
      </c>
    </row>
    <row r="14" spans="1:13" x14ac:dyDescent="0.25">
      <c r="J14">
        <v>6000</v>
      </c>
    </row>
    <row r="15" spans="1:13" x14ac:dyDescent="0.25">
      <c r="J15">
        <v>1500</v>
      </c>
    </row>
    <row r="16" spans="1:13" x14ac:dyDescent="0.25">
      <c r="J16">
        <v>3000</v>
      </c>
    </row>
    <row r="17" spans="10:10" x14ac:dyDescent="0.25">
      <c r="J17">
        <v>3000</v>
      </c>
    </row>
    <row r="18" spans="10:10" x14ac:dyDescent="0.25">
      <c r="J18">
        <v>1700</v>
      </c>
    </row>
    <row r="19" spans="10:10" x14ac:dyDescent="0.25">
      <c r="J19">
        <v>1700</v>
      </c>
    </row>
    <row r="20" spans="10:10" x14ac:dyDescent="0.25">
      <c r="J20">
        <v>1700</v>
      </c>
    </row>
    <row r="21" spans="10:10" x14ac:dyDescent="0.25">
      <c r="J21">
        <v>10000</v>
      </c>
    </row>
    <row r="22" spans="10:10" x14ac:dyDescent="0.25">
      <c r="J22">
        <v>20000</v>
      </c>
    </row>
    <row r="23" spans="10:10" x14ac:dyDescent="0.25">
      <c r="J23">
        <v>1000</v>
      </c>
    </row>
    <row r="24" spans="10:10" x14ac:dyDescent="0.25">
      <c r="J24">
        <v>1500</v>
      </c>
    </row>
    <row r="25" spans="10:10" x14ac:dyDescent="0.25">
      <c r="J25">
        <v>3000</v>
      </c>
    </row>
    <row r="26" spans="10:10" x14ac:dyDescent="0.25">
      <c r="J26">
        <v>5000</v>
      </c>
    </row>
    <row r="27" spans="10:10" x14ac:dyDescent="0.25">
      <c r="J27">
        <v>20000</v>
      </c>
    </row>
    <row r="28" spans="10:10" x14ac:dyDescent="0.25">
      <c r="J28">
        <v>1900</v>
      </c>
    </row>
    <row r="29" spans="10:10" x14ac:dyDescent="0.25">
      <c r="J29">
        <v>3500</v>
      </c>
    </row>
    <row r="30" spans="10:10" x14ac:dyDescent="0.25">
      <c r="J30">
        <v>4100</v>
      </c>
    </row>
    <row r="31" spans="10:10" x14ac:dyDescent="0.25">
      <c r="J31">
        <v>2000</v>
      </c>
    </row>
    <row r="32" spans="10:10" x14ac:dyDescent="0.25">
      <c r="J32">
        <v>2000</v>
      </c>
    </row>
  </sheetData>
  <conditionalFormatting sqref="M1 L1:L1048576">
    <cfRule type="cellIs" priority="1" operator="equal">
      <formula>0</formula>
    </cfRule>
    <cfRule type="cellIs" priority="2" operator="lessThan">
      <formula>0</formula>
    </cfRule>
  </conditionalFormatting>
  <pageMargins left="0.7" right="0.7" top="0.75" bottom="0.75" header="0.3" footer="0.3"/>
  <pageSetup orientation="portrait" r:id="rId1"/>
  <headerFooter>
    <oddFooter>&amp;C&amp;1#&amp;"Calibri"&amp;9&amp;K000000Information Classification: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13F63-E316-4C41-B7E3-27E5CB777A2D}">
  <dimension ref="A4:X99"/>
  <sheetViews>
    <sheetView topLeftCell="A47" workbookViewId="0">
      <selection activeCell="L69" sqref="L69"/>
    </sheetView>
  </sheetViews>
  <sheetFormatPr defaultRowHeight="15" x14ac:dyDescent="0.25"/>
  <cols>
    <col min="7" max="7" width="10.140625" bestFit="1" customWidth="1"/>
    <col min="8" max="8" width="12" bestFit="1" customWidth="1"/>
    <col min="12" max="12" width="9.85546875" bestFit="1" customWidth="1"/>
    <col min="17" max="17" width="9.42578125" bestFit="1" customWidth="1"/>
    <col min="20" max="20" width="16.85546875" customWidth="1"/>
  </cols>
  <sheetData>
    <row r="4" spans="1:24" x14ac:dyDescent="0.25">
      <c r="K4" t="s">
        <v>1592</v>
      </c>
      <c r="L4" s="30">
        <v>41846</v>
      </c>
      <c r="P4" s="33"/>
      <c r="X4" s="3"/>
    </row>
    <row r="5" spans="1:24" x14ac:dyDescent="0.25">
      <c r="K5" t="s">
        <v>1593</v>
      </c>
      <c r="L5" t="s">
        <v>1594</v>
      </c>
      <c r="X5" s="3"/>
    </row>
    <row r="6" spans="1:24" x14ac:dyDescent="0.25">
      <c r="K6" t="s">
        <v>1595</v>
      </c>
      <c r="L6" t="s">
        <v>1596</v>
      </c>
      <c r="R6" t="s">
        <v>1464</v>
      </c>
      <c r="S6" t="s">
        <v>1471</v>
      </c>
      <c r="T6" t="s">
        <v>1476</v>
      </c>
      <c r="U6" t="s">
        <v>1544</v>
      </c>
      <c r="V6" t="s">
        <v>1545</v>
      </c>
      <c r="W6" t="s">
        <v>1548</v>
      </c>
      <c r="X6" s="3" t="s">
        <v>1553</v>
      </c>
    </row>
    <row r="7" spans="1:24" x14ac:dyDescent="0.25">
      <c r="K7" t="s">
        <v>1597</v>
      </c>
      <c r="L7" t="s">
        <v>1598</v>
      </c>
      <c r="R7" t="s">
        <v>1465</v>
      </c>
      <c r="S7" t="s">
        <v>1467</v>
      </c>
      <c r="T7" t="s">
        <v>1462</v>
      </c>
      <c r="U7" t="s">
        <v>1473</v>
      </c>
      <c r="V7" t="s">
        <v>1474</v>
      </c>
      <c r="W7" t="s">
        <v>1473</v>
      </c>
      <c r="X7" s="3" t="s">
        <v>1554</v>
      </c>
    </row>
    <row r="8" spans="1:24" x14ac:dyDescent="0.25">
      <c r="K8" t="s">
        <v>1599</v>
      </c>
      <c r="L8" s="30">
        <v>43334</v>
      </c>
      <c r="R8" t="s">
        <v>1466</v>
      </c>
      <c r="S8" t="s">
        <v>1472</v>
      </c>
      <c r="T8" t="s">
        <v>1463</v>
      </c>
      <c r="U8" t="s">
        <v>1478</v>
      </c>
      <c r="V8" t="s">
        <v>1546</v>
      </c>
      <c r="W8" t="s">
        <v>1474</v>
      </c>
      <c r="X8" s="3" t="s">
        <v>1555</v>
      </c>
    </row>
    <row r="9" spans="1:24" x14ac:dyDescent="0.25">
      <c r="K9" t="s">
        <v>1600</v>
      </c>
      <c r="L9" s="30">
        <v>43705</v>
      </c>
      <c r="S9" t="s">
        <v>1473</v>
      </c>
      <c r="T9" t="s">
        <v>1477</v>
      </c>
      <c r="U9" t="s">
        <v>1474</v>
      </c>
      <c r="V9" t="s">
        <v>1547</v>
      </c>
      <c r="W9" t="s">
        <v>1549</v>
      </c>
      <c r="X9" s="3"/>
    </row>
    <row r="10" spans="1:24" x14ac:dyDescent="0.25">
      <c r="A10" t="s">
        <v>1497</v>
      </c>
      <c r="B10" t="s">
        <v>1498</v>
      </c>
      <c r="C10" t="s">
        <v>1499</v>
      </c>
      <c r="D10" t="s">
        <v>1500</v>
      </c>
      <c r="E10" t="s">
        <v>1501</v>
      </c>
      <c r="F10" t="s">
        <v>1502</v>
      </c>
      <c r="G10" t="s">
        <v>1503</v>
      </c>
      <c r="K10" t="s">
        <v>1601</v>
      </c>
      <c r="L10" t="s">
        <v>1602</v>
      </c>
      <c r="R10" t="s">
        <v>1463</v>
      </c>
      <c r="S10" t="s">
        <v>1474</v>
      </c>
      <c r="T10" t="s">
        <v>1480</v>
      </c>
      <c r="U10" t="s">
        <v>1467</v>
      </c>
      <c r="V10" t="s">
        <v>1522</v>
      </c>
      <c r="W10" t="s">
        <v>1469</v>
      </c>
      <c r="X10" s="3"/>
    </row>
    <row r="11" spans="1:24" x14ac:dyDescent="0.25">
      <c r="A11">
        <v>1</v>
      </c>
      <c r="B11" s="6">
        <v>44233</v>
      </c>
      <c r="C11" s="6">
        <v>44233</v>
      </c>
      <c r="D11">
        <v>3</v>
      </c>
      <c r="E11">
        <v>0</v>
      </c>
      <c r="F11" s="47">
        <v>429.81</v>
      </c>
      <c r="G11" s="47">
        <v>1680.72</v>
      </c>
      <c r="K11" t="s">
        <v>1603</v>
      </c>
      <c r="L11" s="30">
        <v>44541</v>
      </c>
      <c r="R11" t="s">
        <v>1468</v>
      </c>
      <c r="S11" t="s">
        <v>1463</v>
      </c>
      <c r="T11" t="s">
        <v>1481</v>
      </c>
      <c r="U11" t="s">
        <v>1469</v>
      </c>
      <c r="V11" t="s">
        <v>1469</v>
      </c>
      <c r="W11" t="s">
        <v>1561</v>
      </c>
      <c r="X11" s="3"/>
    </row>
    <row r="12" spans="1:24" x14ac:dyDescent="0.25">
      <c r="A12" t="s">
        <v>1504</v>
      </c>
      <c r="K12" t="s">
        <v>1604</v>
      </c>
      <c r="L12" t="s">
        <v>1605</v>
      </c>
      <c r="R12" t="s">
        <v>1469</v>
      </c>
      <c r="S12" t="s">
        <v>1478</v>
      </c>
      <c r="T12" t="s">
        <v>1521</v>
      </c>
      <c r="U12" t="s">
        <v>1560</v>
      </c>
      <c r="V12" t="s">
        <v>1561</v>
      </c>
    </row>
    <row r="13" spans="1:24" x14ac:dyDescent="0.25">
      <c r="A13" t="s">
        <v>1505</v>
      </c>
      <c r="R13" t="s">
        <v>1470</v>
      </c>
      <c r="S13" t="s">
        <v>1479</v>
      </c>
      <c r="T13" t="s">
        <v>1551</v>
      </c>
      <c r="U13" t="s">
        <v>1561</v>
      </c>
    </row>
    <row r="14" spans="1:24" x14ac:dyDescent="0.25">
      <c r="A14">
        <v>2</v>
      </c>
      <c r="B14" s="6">
        <v>44598</v>
      </c>
      <c r="C14" s="6">
        <v>44598</v>
      </c>
      <c r="D14">
        <v>3</v>
      </c>
      <c r="E14">
        <v>0</v>
      </c>
      <c r="F14" s="47">
        <v>554.71</v>
      </c>
      <c r="G14" s="47">
        <v>1680.72</v>
      </c>
      <c r="R14" t="s">
        <v>1475</v>
      </c>
      <c r="S14" t="s">
        <v>1550</v>
      </c>
      <c r="T14" t="s">
        <v>1552</v>
      </c>
    </row>
    <row r="15" spans="1:24" x14ac:dyDescent="0.25">
      <c r="A15" t="s">
        <v>1504</v>
      </c>
      <c r="R15" t="s">
        <v>1522</v>
      </c>
      <c r="S15" t="s">
        <v>1469</v>
      </c>
      <c r="T15" t="s">
        <v>1556</v>
      </c>
    </row>
    <row r="16" spans="1:24" x14ac:dyDescent="0.25">
      <c r="A16" t="s">
        <v>1505</v>
      </c>
      <c r="R16" t="s">
        <v>1523</v>
      </c>
      <c r="S16" t="s">
        <v>1560</v>
      </c>
      <c r="T16" t="s">
        <v>1559</v>
      </c>
    </row>
    <row r="17" spans="1:22" x14ac:dyDescent="0.25">
      <c r="A17">
        <v>3</v>
      </c>
      <c r="B17" s="6">
        <v>44963</v>
      </c>
      <c r="C17" s="6">
        <v>44963</v>
      </c>
      <c r="D17">
        <v>3</v>
      </c>
      <c r="E17">
        <v>0</v>
      </c>
      <c r="F17" s="47">
        <v>553.4</v>
      </c>
      <c r="G17" s="47">
        <v>1680.72</v>
      </c>
      <c r="R17" t="s">
        <v>1561</v>
      </c>
      <c r="S17" t="s">
        <v>1561</v>
      </c>
      <c r="T17" t="s">
        <v>1561</v>
      </c>
    </row>
    <row r="18" spans="1:22" x14ac:dyDescent="0.25">
      <c r="A18" t="s">
        <v>1504</v>
      </c>
    </row>
    <row r="19" spans="1:22" x14ac:dyDescent="0.25">
      <c r="A19" t="s">
        <v>1505</v>
      </c>
    </row>
    <row r="20" spans="1:22" ht="90" x14ac:dyDescent="0.25">
      <c r="G20">
        <v>8262733</v>
      </c>
      <c r="L20" s="40" t="s">
        <v>1483</v>
      </c>
      <c r="M20" s="41"/>
      <c r="N20" s="40" t="s">
        <v>1444</v>
      </c>
      <c r="O20" s="39">
        <v>79200</v>
      </c>
    </row>
    <row r="21" spans="1:22" x14ac:dyDescent="0.25">
      <c r="G21">
        <v>512391</v>
      </c>
    </row>
    <row r="22" spans="1:22" x14ac:dyDescent="0.25">
      <c r="G22" s="4">
        <v>272093.11</v>
      </c>
      <c r="L22" t="s">
        <v>1473</v>
      </c>
      <c r="O22">
        <v>283302.77</v>
      </c>
    </row>
    <row r="23" spans="1:22" x14ac:dyDescent="0.25">
      <c r="G23">
        <v>300000</v>
      </c>
    </row>
    <row r="25" spans="1:22" x14ac:dyDescent="0.25">
      <c r="L25" t="s">
        <v>1484</v>
      </c>
    </row>
    <row r="26" spans="1:22" x14ac:dyDescent="0.25">
      <c r="T26">
        <v>103600</v>
      </c>
      <c r="U26">
        <v>53</v>
      </c>
      <c r="V26">
        <f>T26*U26</f>
        <v>5490800</v>
      </c>
    </row>
    <row r="27" spans="1:22" x14ac:dyDescent="0.25">
      <c r="T27">
        <v>40600</v>
      </c>
      <c r="U27">
        <v>93</v>
      </c>
      <c r="V27">
        <f>T27*U27</f>
        <v>3775800</v>
      </c>
    </row>
    <row r="28" spans="1:22" x14ac:dyDescent="0.25">
      <c r="T28">
        <v>27250</v>
      </c>
      <c r="U28">
        <v>398</v>
      </c>
      <c r="V28">
        <f>T28*U28</f>
        <v>10845500</v>
      </c>
    </row>
    <row r="29" spans="1:22" x14ac:dyDescent="0.25">
      <c r="U29">
        <v>0</v>
      </c>
      <c r="V29">
        <f>T29*U29</f>
        <v>0</v>
      </c>
    </row>
    <row r="30" spans="1:22" x14ac:dyDescent="0.25">
      <c r="V30">
        <f>SUM(V25:V29)</f>
        <v>20112100</v>
      </c>
    </row>
    <row r="32" spans="1:22" x14ac:dyDescent="0.25">
      <c r="O32" t="s">
        <v>1566</v>
      </c>
    </row>
    <row r="33" spans="13:19" x14ac:dyDescent="0.25">
      <c r="M33">
        <v>3</v>
      </c>
      <c r="N33">
        <v>429.81</v>
      </c>
      <c r="O33">
        <f>N33*M33*81</f>
        <v>104443.83</v>
      </c>
      <c r="P33">
        <f>1688.73*81</f>
        <v>136787.13</v>
      </c>
      <c r="Q33">
        <f>P33-O33</f>
        <v>32343.300000000003</v>
      </c>
    </row>
    <row r="34" spans="13:19" x14ac:dyDescent="0.25">
      <c r="M34">
        <v>3</v>
      </c>
      <c r="N34">
        <v>554.71</v>
      </c>
      <c r="O34">
        <f>N34*M34*81</f>
        <v>134794.53</v>
      </c>
      <c r="P34">
        <f>1688.73*81</f>
        <v>136787.13</v>
      </c>
      <c r="Q34">
        <f>P34-O34</f>
        <v>1992.6000000000058</v>
      </c>
    </row>
    <row r="35" spans="13:19" x14ac:dyDescent="0.25">
      <c r="M35">
        <v>3</v>
      </c>
      <c r="N35">
        <v>553.4</v>
      </c>
      <c r="O35">
        <f>N35*M35*81</f>
        <v>134476.19999999998</v>
      </c>
      <c r="P35">
        <f>1688.73*81</f>
        <v>136787.13</v>
      </c>
      <c r="Q35">
        <f>P35-O35</f>
        <v>2310.9300000000221</v>
      </c>
    </row>
    <row r="41" spans="13:19" x14ac:dyDescent="0.25">
      <c r="R41" t="s">
        <v>1582</v>
      </c>
      <c r="S41" t="s">
        <v>1583</v>
      </c>
    </row>
    <row r="42" spans="13:19" x14ac:dyDescent="0.25">
      <c r="R42" t="s">
        <v>1584</v>
      </c>
      <c r="S42">
        <v>32400</v>
      </c>
    </row>
    <row r="43" spans="13:19" x14ac:dyDescent="0.25">
      <c r="Q43" t="s">
        <v>1587</v>
      </c>
      <c r="R43" t="s">
        <v>1585</v>
      </c>
      <c r="S43" t="s">
        <v>1586</v>
      </c>
    </row>
    <row r="44" spans="13:19" x14ac:dyDescent="0.25">
      <c r="Q44" t="s">
        <v>1588</v>
      </c>
    </row>
    <row r="48" spans="13:19" x14ac:dyDescent="0.25">
      <c r="Q48" t="s">
        <v>1589</v>
      </c>
    </row>
    <row r="49" spans="1:19" x14ac:dyDescent="0.25">
      <c r="Q49" t="s">
        <v>1590</v>
      </c>
      <c r="R49" t="s">
        <v>1591</v>
      </c>
    </row>
    <row r="56" spans="1:19" x14ac:dyDescent="0.25">
      <c r="C56" t="s">
        <v>1663</v>
      </c>
      <c r="D56" t="s">
        <v>1662</v>
      </c>
      <c r="E56" t="s">
        <v>1661</v>
      </c>
      <c r="F56" t="s">
        <v>1658</v>
      </c>
      <c r="G56" t="s">
        <v>1659</v>
      </c>
      <c r="H56" t="s">
        <v>1660</v>
      </c>
      <c r="N56" t="s">
        <v>1663</v>
      </c>
      <c r="O56" t="s">
        <v>1662</v>
      </c>
      <c r="P56" t="s">
        <v>1661</v>
      </c>
      <c r="Q56" t="s">
        <v>1658</v>
      </c>
      <c r="R56" t="s">
        <v>1659</v>
      </c>
      <c r="S56" t="s">
        <v>1660</v>
      </c>
    </row>
    <row r="57" spans="1:19" x14ac:dyDescent="0.25">
      <c r="A57" t="s">
        <v>1648</v>
      </c>
      <c r="B57">
        <v>34</v>
      </c>
      <c r="C57">
        <v>3767.65</v>
      </c>
      <c r="D57">
        <f>B57*C57</f>
        <v>128100.1</v>
      </c>
      <c r="E57">
        <v>3870.2</v>
      </c>
      <c r="F57">
        <f t="shared" ref="F57:F67" si="0">B57*E57</f>
        <v>131586.79999999999</v>
      </c>
      <c r="G57">
        <f t="shared" ref="G57:G67" si="1">F57-D57</f>
        <v>3486.6999999999825</v>
      </c>
      <c r="H57">
        <f t="shared" ref="H57:H67" si="2">G57*100/D57</f>
        <v>2.7218557987074035</v>
      </c>
      <c r="L57" t="s">
        <v>1648</v>
      </c>
      <c r="M57">
        <v>34</v>
      </c>
      <c r="N57">
        <v>3767.65</v>
      </c>
      <c r="O57">
        <f>M57*N57</f>
        <v>128100.1</v>
      </c>
      <c r="P57">
        <v>3870.2</v>
      </c>
      <c r="Q57">
        <f t="shared" ref="Q57:Q67" si="3">M57*P57</f>
        <v>131586.79999999999</v>
      </c>
      <c r="R57">
        <f t="shared" ref="R57:R67" si="4">Q57-O57</f>
        <v>3486.6999999999825</v>
      </c>
      <c r="S57">
        <f t="shared" ref="S57:S67" si="5">R57*100/O57</f>
        <v>2.7218557987074035</v>
      </c>
    </row>
    <row r="58" spans="1:19" x14ac:dyDescent="0.25">
      <c r="A58" t="s">
        <v>1649</v>
      </c>
      <c r="B58">
        <v>1629</v>
      </c>
      <c r="C58">
        <v>56.35</v>
      </c>
      <c r="D58">
        <f t="shared" ref="D58:D67" si="6">B58*C58</f>
        <v>91794.150000000009</v>
      </c>
      <c r="E58">
        <v>276.89999999999998</v>
      </c>
      <c r="F58">
        <f t="shared" si="0"/>
        <v>451070.1</v>
      </c>
      <c r="G58">
        <f t="shared" si="1"/>
        <v>359275.94999999995</v>
      </c>
      <c r="H58">
        <f t="shared" si="2"/>
        <v>391.39307897071859</v>
      </c>
      <c r="L58" t="s">
        <v>1649</v>
      </c>
      <c r="M58">
        <v>4800</v>
      </c>
      <c r="N58">
        <v>56.35</v>
      </c>
      <c r="O58">
        <f t="shared" ref="O58:O67" si="7">M58*N58</f>
        <v>270480</v>
      </c>
      <c r="P58">
        <v>276.89999999999998</v>
      </c>
      <c r="Q58">
        <f t="shared" si="3"/>
        <v>1329120</v>
      </c>
      <c r="R58">
        <f t="shared" si="4"/>
        <v>1058640</v>
      </c>
      <c r="S58">
        <f t="shared" si="5"/>
        <v>391.3930789707187</v>
      </c>
    </row>
    <row r="59" spans="1:19" x14ac:dyDescent="0.25">
      <c r="A59" t="s">
        <v>1650</v>
      </c>
      <c r="B59">
        <v>1147</v>
      </c>
      <c r="C59">
        <v>103.75</v>
      </c>
      <c r="D59">
        <f t="shared" si="6"/>
        <v>119001.25</v>
      </c>
      <c r="E59">
        <v>209.55</v>
      </c>
      <c r="F59">
        <f t="shared" si="0"/>
        <v>240353.85</v>
      </c>
      <c r="G59">
        <f t="shared" si="1"/>
        <v>121352.6</v>
      </c>
      <c r="H59">
        <f t="shared" si="2"/>
        <v>101.97590361445783</v>
      </c>
      <c r="L59" t="s">
        <v>1693</v>
      </c>
      <c r="M59">
        <v>1147</v>
      </c>
      <c r="N59">
        <v>103.75</v>
      </c>
      <c r="O59">
        <f t="shared" si="7"/>
        <v>119001.25</v>
      </c>
      <c r="P59">
        <v>209.55</v>
      </c>
      <c r="Q59">
        <f t="shared" si="3"/>
        <v>240353.85</v>
      </c>
      <c r="R59">
        <f t="shared" si="4"/>
        <v>121352.6</v>
      </c>
      <c r="S59">
        <f t="shared" si="5"/>
        <v>101.97590361445783</v>
      </c>
    </row>
    <row r="60" spans="1:19" x14ac:dyDescent="0.25">
      <c r="A60" t="s">
        <v>1651</v>
      </c>
      <c r="B60">
        <v>3500</v>
      </c>
      <c r="C60">
        <v>26.15</v>
      </c>
      <c r="D60">
        <f t="shared" si="6"/>
        <v>91525</v>
      </c>
      <c r="E60">
        <v>68.95</v>
      </c>
      <c r="F60">
        <f t="shared" si="0"/>
        <v>241325</v>
      </c>
      <c r="G60">
        <f t="shared" si="1"/>
        <v>149800</v>
      </c>
      <c r="H60">
        <f t="shared" si="2"/>
        <v>163.67112810707457</v>
      </c>
      <c r="L60" t="s">
        <v>1694</v>
      </c>
      <c r="M60">
        <v>3500</v>
      </c>
      <c r="N60">
        <v>26.15</v>
      </c>
      <c r="O60">
        <f t="shared" si="7"/>
        <v>91525</v>
      </c>
      <c r="P60">
        <v>68.95</v>
      </c>
      <c r="Q60">
        <f t="shared" si="3"/>
        <v>241325</v>
      </c>
      <c r="R60">
        <f t="shared" si="4"/>
        <v>149800</v>
      </c>
      <c r="S60">
        <f t="shared" si="5"/>
        <v>163.67112810707457</v>
      </c>
    </row>
    <row r="61" spans="1:19" x14ac:dyDescent="0.25">
      <c r="A61" t="s">
        <v>1652</v>
      </c>
      <c r="B61">
        <v>100</v>
      </c>
      <c r="C61">
        <v>762.8</v>
      </c>
      <c r="D61">
        <f t="shared" si="6"/>
        <v>76280</v>
      </c>
      <c r="E61">
        <v>1160.1500000000001</v>
      </c>
      <c r="F61">
        <f t="shared" si="0"/>
        <v>116015.00000000001</v>
      </c>
      <c r="G61">
        <f t="shared" si="1"/>
        <v>39735.000000000015</v>
      </c>
      <c r="H61">
        <f t="shared" si="2"/>
        <v>52.090980597797603</v>
      </c>
      <c r="L61" t="s">
        <v>1652</v>
      </c>
      <c r="M61">
        <v>100</v>
      </c>
      <c r="N61">
        <v>762.8</v>
      </c>
      <c r="O61">
        <f t="shared" si="7"/>
        <v>76280</v>
      </c>
      <c r="P61">
        <v>1160.1500000000001</v>
      </c>
      <c r="Q61">
        <f t="shared" si="3"/>
        <v>116015.00000000001</v>
      </c>
      <c r="R61">
        <f t="shared" si="4"/>
        <v>39735.000000000015</v>
      </c>
      <c r="S61">
        <f t="shared" si="5"/>
        <v>52.090980597797603</v>
      </c>
    </row>
    <row r="62" spans="1:19" x14ac:dyDescent="0.25">
      <c r="A62" t="s">
        <v>1653</v>
      </c>
      <c r="B62">
        <v>500</v>
      </c>
      <c r="C62">
        <v>107.4</v>
      </c>
      <c r="D62">
        <f t="shared" si="6"/>
        <v>53700</v>
      </c>
      <c r="E62">
        <v>272.60000000000002</v>
      </c>
      <c r="F62">
        <f t="shared" si="0"/>
        <v>136300</v>
      </c>
      <c r="G62">
        <f t="shared" si="1"/>
        <v>82600</v>
      </c>
      <c r="H62">
        <f t="shared" si="2"/>
        <v>153.81750465549348</v>
      </c>
      <c r="L62" t="s">
        <v>1653</v>
      </c>
      <c r="M62">
        <v>500</v>
      </c>
      <c r="N62">
        <v>107.4</v>
      </c>
      <c r="O62">
        <f t="shared" si="7"/>
        <v>53700</v>
      </c>
      <c r="P62">
        <v>272.60000000000002</v>
      </c>
      <c r="Q62">
        <f t="shared" si="3"/>
        <v>136300</v>
      </c>
      <c r="R62">
        <f t="shared" si="4"/>
        <v>82600</v>
      </c>
      <c r="S62">
        <f t="shared" si="5"/>
        <v>153.81750465549348</v>
      </c>
    </row>
    <row r="63" spans="1:19" x14ac:dyDescent="0.25">
      <c r="A63" t="s">
        <v>1654</v>
      </c>
      <c r="B63">
        <v>102</v>
      </c>
      <c r="C63">
        <v>723.85</v>
      </c>
      <c r="D63">
        <f t="shared" si="6"/>
        <v>73832.7</v>
      </c>
      <c r="E63">
        <v>1332.45</v>
      </c>
      <c r="F63">
        <f t="shared" si="0"/>
        <v>135909.9</v>
      </c>
      <c r="G63">
        <f t="shared" si="1"/>
        <v>62077.2</v>
      </c>
      <c r="H63">
        <f t="shared" si="2"/>
        <v>84.078192995786424</v>
      </c>
      <c r="L63" t="s">
        <v>1695</v>
      </c>
      <c r="M63">
        <v>102</v>
      </c>
      <c r="N63">
        <v>723.85</v>
      </c>
      <c r="O63">
        <f t="shared" si="7"/>
        <v>73832.7</v>
      </c>
      <c r="P63">
        <v>1332.45</v>
      </c>
      <c r="Q63">
        <f t="shared" si="3"/>
        <v>135909.9</v>
      </c>
      <c r="R63">
        <f t="shared" si="4"/>
        <v>62077.2</v>
      </c>
      <c r="S63">
        <f t="shared" si="5"/>
        <v>84.078192995786424</v>
      </c>
    </row>
    <row r="64" spans="1:19" x14ac:dyDescent="0.25">
      <c r="A64" t="s">
        <v>1655</v>
      </c>
      <c r="B64">
        <v>200</v>
      </c>
      <c r="C64">
        <v>388</v>
      </c>
      <c r="D64">
        <f t="shared" si="6"/>
        <v>77600</v>
      </c>
      <c r="E64">
        <v>355.84</v>
      </c>
      <c r="F64">
        <f t="shared" si="0"/>
        <v>71168</v>
      </c>
      <c r="G64">
        <f t="shared" si="1"/>
        <v>-6432</v>
      </c>
      <c r="H64">
        <f t="shared" si="2"/>
        <v>-8.2886597938144337</v>
      </c>
      <c r="L64" t="s">
        <v>1452</v>
      </c>
      <c r="M64">
        <v>200</v>
      </c>
      <c r="N64">
        <v>388</v>
      </c>
      <c r="O64">
        <f t="shared" si="7"/>
        <v>77600</v>
      </c>
      <c r="P64">
        <v>355.84</v>
      </c>
      <c r="Q64">
        <f t="shared" si="3"/>
        <v>71168</v>
      </c>
      <c r="R64">
        <f t="shared" si="4"/>
        <v>-6432</v>
      </c>
      <c r="S64">
        <f t="shared" si="5"/>
        <v>-8.2886597938144337</v>
      </c>
    </row>
    <row r="65" spans="1:19" x14ac:dyDescent="0.25">
      <c r="A65" t="s">
        <v>1656</v>
      </c>
      <c r="B65">
        <v>200</v>
      </c>
      <c r="C65">
        <v>242.5</v>
      </c>
      <c r="D65">
        <f t="shared" si="6"/>
        <v>48500</v>
      </c>
      <c r="E65">
        <v>620.85</v>
      </c>
      <c r="F65">
        <f t="shared" si="0"/>
        <v>124170</v>
      </c>
      <c r="G65">
        <f t="shared" si="1"/>
        <v>75670</v>
      </c>
      <c r="H65">
        <f t="shared" si="2"/>
        <v>156.02061855670104</v>
      </c>
      <c r="L65" t="s">
        <v>1656</v>
      </c>
      <c r="M65">
        <v>200</v>
      </c>
      <c r="N65">
        <v>242.5</v>
      </c>
      <c r="O65">
        <f t="shared" si="7"/>
        <v>48500</v>
      </c>
      <c r="P65">
        <v>620.85</v>
      </c>
      <c r="Q65">
        <f t="shared" si="3"/>
        <v>124170</v>
      </c>
      <c r="R65">
        <f t="shared" si="4"/>
        <v>75670</v>
      </c>
      <c r="S65">
        <f t="shared" si="5"/>
        <v>156.02061855670104</v>
      </c>
    </row>
    <row r="66" spans="1:19" x14ac:dyDescent="0.25">
      <c r="A66" t="s">
        <v>1495</v>
      </c>
      <c r="B66">
        <v>2250</v>
      </c>
      <c r="C66">
        <v>2343.9</v>
      </c>
      <c r="D66">
        <f t="shared" si="6"/>
        <v>5273775</v>
      </c>
      <c r="E66">
        <v>2930.05</v>
      </c>
      <c r="F66">
        <f t="shared" si="0"/>
        <v>6592612.5</v>
      </c>
      <c r="G66">
        <f t="shared" si="1"/>
        <v>1318837.5</v>
      </c>
      <c r="H66">
        <f t="shared" si="2"/>
        <v>25.00746618883058</v>
      </c>
      <c r="L66" t="s">
        <v>1697</v>
      </c>
      <c r="M66">
        <v>2250</v>
      </c>
      <c r="N66">
        <v>2343.9</v>
      </c>
      <c r="O66">
        <f t="shared" si="7"/>
        <v>5273775</v>
      </c>
      <c r="P66">
        <v>2930.05</v>
      </c>
      <c r="Q66">
        <f t="shared" si="3"/>
        <v>6592612.5</v>
      </c>
      <c r="R66">
        <f t="shared" si="4"/>
        <v>1318837.5</v>
      </c>
      <c r="S66">
        <f t="shared" si="5"/>
        <v>25.00746618883058</v>
      </c>
    </row>
    <row r="67" spans="1:19" x14ac:dyDescent="0.25">
      <c r="A67" t="s">
        <v>1657</v>
      </c>
      <c r="B67">
        <v>2250</v>
      </c>
      <c r="C67">
        <v>247.8</v>
      </c>
      <c r="D67">
        <f t="shared" si="6"/>
        <v>557550</v>
      </c>
      <c r="E67">
        <v>380.5</v>
      </c>
      <c r="F67">
        <f t="shared" si="0"/>
        <v>856125</v>
      </c>
      <c r="G67">
        <f t="shared" si="1"/>
        <v>298575</v>
      </c>
      <c r="H67">
        <f t="shared" si="2"/>
        <v>53.551251008878126</v>
      </c>
      <c r="L67" t="s">
        <v>1453</v>
      </c>
      <c r="M67">
        <v>2250</v>
      </c>
      <c r="N67">
        <v>247.8</v>
      </c>
      <c r="O67">
        <f t="shared" si="7"/>
        <v>557550</v>
      </c>
      <c r="P67">
        <v>380.5</v>
      </c>
      <c r="Q67">
        <f t="shared" si="3"/>
        <v>856125</v>
      </c>
      <c r="R67">
        <f t="shared" si="4"/>
        <v>298575</v>
      </c>
      <c r="S67">
        <f t="shared" si="5"/>
        <v>53.551251008878126</v>
      </c>
    </row>
    <row r="68" spans="1:19" x14ac:dyDescent="0.25">
      <c r="L68" t="s">
        <v>1698</v>
      </c>
    </row>
    <row r="69" spans="1:19" x14ac:dyDescent="0.25">
      <c r="L69" t="s">
        <v>1493</v>
      </c>
    </row>
    <row r="70" spans="1:19" x14ac:dyDescent="0.25">
      <c r="L70" t="s">
        <v>1451</v>
      </c>
    </row>
    <row r="71" spans="1:19" x14ac:dyDescent="0.25">
      <c r="L71" t="s">
        <v>1696</v>
      </c>
    </row>
    <row r="97" spans="1:17" x14ac:dyDescent="0.25">
      <c r="A97" t="s">
        <v>1526</v>
      </c>
      <c r="B97" t="s">
        <v>151</v>
      </c>
      <c r="C97" t="s">
        <v>1527</v>
      </c>
      <c r="D97" t="s">
        <v>1528</v>
      </c>
      <c r="E97" t="s">
        <v>1529</v>
      </c>
      <c r="F97" t="s">
        <v>1530</v>
      </c>
      <c r="G97" t="s">
        <v>1531</v>
      </c>
      <c r="H97" t="s">
        <v>1532</v>
      </c>
      <c r="I97" t="s">
        <v>1533</v>
      </c>
      <c r="J97" t="s">
        <v>1534</v>
      </c>
      <c r="K97" t="s">
        <v>1535</v>
      </c>
      <c r="L97" t="s">
        <v>1536</v>
      </c>
      <c r="M97" t="s">
        <v>1537</v>
      </c>
      <c r="N97" t="s">
        <v>1538</v>
      </c>
      <c r="O97" t="s">
        <v>1539</v>
      </c>
      <c r="P97" t="s">
        <v>1540</v>
      </c>
    </row>
    <row r="98" spans="1:17" x14ac:dyDescent="0.25">
      <c r="A98" t="s">
        <v>1541</v>
      </c>
      <c r="B98" t="s">
        <v>1542</v>
      </c>
      <c r="C98">
        <v>199</v>
      </c>
      <c r="D98">
        <v>0</v>
      </c>
      <c r="E98">
        <v>0</v>
      </c>
      <c r="F98" s="4">
        <v>62147.7</v>
      </c>
      <c r="G98">
        <v>312</v>
      </c>
      <c r="H98" s="4">
        <v>62088</v>
      </c>
      <c r="I98">
        <v>-59.7</v>
      </c>
      <c r="J98">
        <v>0</v>
      </c>
      <c r="K98" s="35">
        <v>-1E-3</v>
      </c>
      <c r="L98" s="35">
        <v>-1E-3</v>
      </c>
      <c r="M98">
        <v>199</v>
      </c>
      <c r="N98">
        <v>0</v>
      </c>
      <c r="O98">
        <v>0</v>
      </c>
      <c r="P98">
        <v>0</v>
      </c>
      <c r="Q98" s="30">
        <v>45085</v>
      </c>
    </row>
    <row r="99" spans="1:17" x14ac:dyDescent="0.25">
      <c r="A99" t="s">
        <v>1541</v>
      </c>
      <c r="B99" t="s">
        <v>1543</v>
      </c>
      <c r="C99">
        <v>50</v>
      </c>
      <c r="D99">
        <v>0</v>
      </c>
      <c r="E99">
        <v>0</v>
      </c>
      <c r="F99" s="4">
        <v>161822.5</v>
      </c>
      <c r="G99">
        <v>3243.35</v>
      </c>
      <c r="H99" s="4">
        <v>162167.5</v>
      </c>
      <c r="I99">
        <v>345</v>
      </c>
      <c r="J99">
        <v>0</v>
      </c>
      <c r="K99" s="35">
        <v>2.0999999999999999E-3</v>
      </c>
      <c r="L99" s="35">
        <v>2.0999999999999999E-3</v>
      </c>
      <c r="M99">
        <v>50</v>
      </c>
      <c r="N99">
        <v>0</v>
      </c>
      <c r="O99">
        <v>0</v>
      </c>
      <c r="P99">
        <v>0</v>
      </c>
      <c r="Q99" s="30">
        <v>45085</v>
      </c>
    </row>
  </sheetData>
  <pageMargins left="0.7" right="0.7" top="0.75" bottom="0.75" header="0.3" footer="0.3"/>
  <pageSetup orientation="portrait" r:id="rId1"/>
  <headerFooter>
    <oddFooter>&amp;C&amp;1#&amp;"Calibri"&amp;9&amp;K000000Information Classification: GENERAL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84E9-6670-49C9-BB0E-6FE16C4F99BB}">
  <dimension ref="A1:D32"/>
  <sheetViews>
    <sheetView topLeftCell="A4" zoomScale="115" zoomScaleNormal="115" workbookViewId="0">
      <selection activeCell="A33" sqref="A33"/>
    </sheetView>
  </sheetViews>
  <sheetFormatPr defaultRowHeight="15" x14ac:dyDescent="0.25"/>
  <cols>
    <col min="1" max="1" width="19.140625" bestFit="1" customWidth="1"/>
    <col min="4" max="4" width="12.7109375" customWidth="1"/>
  </cols>
  <sheetData>
    <row r="1" spans="1:4" x14ac:dyDescent="0.25">
      <c r="A1" t="s">
        <v>1628</v>
      </c>
      <c r="B1">
        <v>7500</v>
      </c>
      <c r="C1">
        <f>B1*90</f>
        <v>675000</v>
      </c>
      <c r="D1" t="s">
        <v>1633</v>
      </c>
    </row>
    <row r="2" spans="1:4" x14ac:dyDescent="0.25">
      <c r="A2" t="s">
        <v>1629</v>
      </c>
      <c r="B2">
        <v>6350</v>
      </c>
      <c r="C2">
        <f t="shared" ref="C2:C5" si="0">B2*90</f>
        <v>571500</v>
      </c>
    </row>
    <row r="3" spans="1:4" x14ac:dyDescent="0.25">
      <c r="A3" t="s">
        <v>1632</v>
      </c>
      <c r="B3">
        <v>5300</v>
      </c>
      <c r="C3">
        <f t="shared" si="0"/>
        <v>477000</v>
      </c>
      <c r="D3" t="s">
        <v>1636</v>
      </c>
    </row>
    <row r="4" spans="1:4" ht="60" x14ac:dyDescent="0.25">
      <c r="A4" t="s">
        <v>1630</v>
      </c>
      <c r="B4">
        <v>4300</v>
      </c>
      <c r="C4">
        <f t="shared" si="0"/>
        <v>387000</v>
      </c>
      <c r="D4" s="7" t="s">
        <v>1634</v>
      </c>
    </row>
    <row r="5" spans="1:4" x14ac:dyDescent="0.25">
      <c r="A5" t="s">
        <v>1631</v>
      </c>
      <c r="B5">
        <v>4000</v>
      </c>
      <c r="C5">
        <f t="shared" si="0"/>
        <v>360000</v>
      </c>
      <c r="D5" t="s">
        <v>1635</v>
      </c>
    </row>
    <row r="16" spans="1:4" x14ac:dyDescent="0.25">
      <c r="A16" t="s">
        <v>1668</v>
      </c>
    </row>
    <row r="17" spans="1:2" x14ac:dyDescent="0.25">
      <c r="A17" t="s">
        <v>1669</v>
      </c>
    </row>
    <row r="18" spans="1:2" x14ac:dyDescent="0.25">
      <c r="A18" t="s">
        <v>1670</v>
      </c>
    </row>
    <row r="19" spans="1:2" x14ac:dyDescent="0.25">
      <c r="A19" t="s">
        <v>1671</v>
      </c>
    </row>
    <row r="20" spans="1:2" x14ac:dyDescent="0.25">
      <c r="A20" t="s">
        <v>1672</v>
      </c>
    </row>
    <row r="21" spans="1:2" x14ac:dyDescent="0.25">
      <c r="A21" t="s">
        <v>1673</v>
      </c>
    </row>
    <row r="22" spans="1:2" x14ac:dyDescent="0.25">
      <c r="A22" t="s">
        <v>1675</v>
      </c>
      <c r="B22" t="s">
        <v>1674</v>
      </c>
    </row>
    <row r="23" spans="1:2" x14ac:dyDescent="0.25">
      <c r="A23" t="s">
        <v>1676</v>
      </c>
    </row>
    <row r="24" spans="1:2" x14ac:dyDescent="0.25">
      <c r="A24" t="s">
        <v>1677</v>
      </c>
    </row>
    <row r="25" spans="1:2" x14ac:dyDescent="0.25">
      <c r="A25" t="s">
        <v>1678</v>
      </c>
    </row>
    <row r="26" spans="1:2" x14ac:dyDescent="0.25">
      <c r="A26" t="s">
        <v>1679</v>
      </c>
    </row>
    <row r="27" spans="1:2" x14ac:dyDescent="0.25">
      <c r="A27" t="s">
        <v>1680</v>
      </c>
    </row>
    <row r="28" spans="1:2" x14ac:dyDescent="0.25">
      <c r="A28" t="s">
        <v>161</v>
      </c>
    </row>
    <row r="29" spans="1:2" x14ac:dyDescent="0.25">
      <c r="A29" t="s">
        <v>1681</v>
      </c>
    </row>
    <row r="30" spans="1:2" x14ac:dyDescent="0.25">
      <c r="A30" t="s">
        <v>1682</v>
      </c>
    </row>
    <row r="31" spans="1:2" x14ac:dyDescent="0.25">
      <c r="A31" t="s">
        <v>1683</v>
      </c>
    </row>
    <row r="32" spans="1:2" x14ac:dyDescent="0.25">
      <c r="A32" t="s">
        <v>1684</v>
      </c>
    </row>
  </sheetData>
  <pageMargins left="0.7" right="0.7" top="0.75" bottom="0.75" header="0.3" footer="0.3"/>
  <pageSetup orientation="portrait" r:id="rId1"/>
  <headerFooter>
    <oddFooter>&amp;C&amp;1#&amp;"Calibri"&amp;9&amp;K000000Information Classification: GENERAL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27"/>
  <sheetViews>
    <sheetView workbookViewId="0">
      <selection activeCell="J89" sqref="J89"/>
    </sheetView>
  </sheetViews>
  <sheetFormatPr defaultRowHeight="15" x14ac:dyDescent="0.25"/>
  <cols>
    <col min="1" max="1" width="13.42578125" bestFit="1" customWidth="1"/>
  </cols>
  <sheetData>
    <row r="1" spans="1:4" x14ac:dyDescent="0.25">
      <c r="A1" s="6">
        <v>43623</v>
      </c>
      <c r="B1">
        <v>200000</v>
      </c>
    </row>
    <row r="2" spans="1:4" x14ac:dyDescent="0.25">
      <c r="A2" s="6">
        <v>43624</v>
      </c>
      <c r="B2">
        <v>200000</v>
      </c>
      <c r="C2">
        <f>B2-B1</f>
        <v>0</v>
      </c>
    </row>
    <row r="3" spans="1:4" x14ac:dyDescent="0.25">
      <c r="A3" s="6">
        <v>43625</v>
      </c>
      <c r="B3">
        <v>200000</v>
      </c>
      <c r="C3">
        <f t="shared" ref="C3:C66" si="0">B3-B2</f>
        <v>0</v>
      </c>
    </row>
    <row r="4" spans="1:4" x14ac:dyDescent="0.25">
      <c r="A4" s="6">
        <v>43626</v>
      </c>
      <c r="B4">
        <v>40000</v>
      </c>
      <c r="C4">
        <f t="shared" si="0"/>
        <v>-160000</v>
      </c>
      <c r="D4">
        <f>C4*100/B3</f>
        <v>-80</v>
      </c>
    </row>
    <row r="5" spans="1:4" x14ac:dyDescent="0.25">
      <c r="A5" s="6">
        <v>43627</v>
      </c>
      <c r="B5">
        <v>40000</v>
      </c>
      <c r="C5">
        <f t="shared" si="0"/>
        <v>0</v>
      </c>
      <c r="D5">
        <f t="shared" ref="D5:D68" si="1">C5*100/B4</f>
        <v>0</v>
      </c>
    </row>
    <row r="6" spans="1:4" x14ac:dyDescent="0.25">
      <c r="A6" s="6">
        <v>43628</v>
      </c>
      <c r="C6">
        <f t="shared" si="0"/>
        <v>-40000</v>
      </c>
      <c r="D6">
        <f t="shared" si="1"/>
        <v>-100</v>
      </c>
    </row>
    <row r="7" spans="1:4" x14ac:dyDescent="0.25">
      <c r="A7" s="6">
        <v>43629</v>
      </c>
      <c r="C7">
        <f t="shared" si="0"/>
        <v>0</v>
      </c>
      <c r="D7" t="e">
        <f t="shared" si="1"/>
        <v>#DIV/0!</v>
      </c>
    </row>
    <row r="8" spans="1:4" x14ac:dyDescent="0.25">
      <c r="A8" s="6">
        <v>43630</v>
      </c>
      <c r="C8">
        <f t="shared" si="0"/>
        <v>0</v>
      </c>
      <c r="D8" t="e">
        <f t="shared" si="1"/>
        <v>#DIV/0!</v>
      </c>
    </row>
    <row r="9" spans="1:4" x14ac:dyDescent="0.25">
      <c r="A9" s="6">
        <v>43631</v>
      </c>
      <c r="C9">
        <f t="shared" si="0"/>
        <v>0</v>
      </c>
      <c r="D9" t="e">
        <f t="shared" si="1"/>
        <v>#DIV/0!</v>
      </c>
    </row>
    <row r="10" spans="1:4" x14ac:dyDescent="0.25">
      <c r="A10" s="6">
        <v>43632</v>
      </c>
      <c r="C10">
        <f t="shared" si="0"/>
        <v>0</v>
      </c>
      <c r="D10" t="e">
        <f t="shared" si="1"/>
        <v>#DIV/0!</v>
      </c>
    </row>
    <row r="11" spans="1:4" x14ac:dyDescent="0.25">
      <c r="A11" s="6">
        <v>43633</v>
      </c>
      <c r="C11">
        <f t="shared" si="0"/>
        <v>0</v>
      </c>
      <c r="D11" t="e">
        <f t="shared" si="1"/>
        <v>#DIV/0!</v>
      </c>
    </row>
    <row r="12" spans="1:4" x14ac:dyDescent="0.25">
      <c r="A12" s="6">
        <v>43634</v>
      </c>
      <c r="C12">
        <f t="shared" si="0"/>
        <v>0</v>
      </c>
      <c r="D12" t="e">
        <f t="shared" si="1"/>
        <v>#DIV/0!</v>
      </c>
    </row>
    <row r="13" spans="1:4" x14ac:dyDescent="0.25">
      <c r="A13" s="6">
        <v>43635</v>
      </c>
      <c r="C13">
        <f t="shared" si="0"/>
        <v>0</v>
      </c>
      <c r="D13" t="e">
        <f t="shared" si="1"/>
        <v>#DIV/0!</v>
      </c>
    </row>
    <row r="14" spans="1:4" x14ac:dyDescent="0.25">
      <c r="A14" s="6">
        <v>43636</v>
      </c>
      <c r="C14">
        <f t="shared" si="0"/>
        <v>0</v>
      </c>
      <c r="D14" t="e">
        <f t="shared" si="1"/>
        <v>#DIV/0!</v>
      </c>
    </row>
    <row r="15" spans="1:4" x14ac:dyDescent="0.25">
      <c r="A15" s="6">
        <v>43637</v>
      </c>
      <c r="C15">
        <f t="shared" si="0"/>
        <v>0</v>
      </c>
      <c r="D15" t="e">
        <f t="shared" si="1"/>
        <v>#DIV/0!</v>
      </c>
    </row>
    <row r="16" spans="1:4" x14ac:dyDescent="0.25">
      <c r="A16" s="6">
        <v>43638</v>
      </c>
      <c r="C16">
        <f t="shared" si="0"/>
        <v>0</v>
      </c>
      <c r="D16" t="e">
        <f t="shared" si="1"/>
        <v>#DIV/0!</v>
      </c>
    </row>
    <row r="17" spans="1:4" x14ac:dyDescent="0.25">
      <c r="A17" s="6">
        <v>43639</v>
      </c>
      <c r="C17">
        <f t="shared" si="0"/>
        <v>0</v>
      </c>
      <c r="D17" t="e">
        <f t="shared" si="1"/>
        <v>#DIV/0!</v>
      </c>
    </row>
    <row r="18" spans="1:4" x14ac:dyDescent="0.25">
      <c r="A18" s="6">
        <v>43640</v>
      </c>
      <c r="C18">
        <f t="shared" si="0"/>
        <v>0</v>
      </c>
      <c r="D18" t="e">
        <f t="shared" si="1"/>
        <v>#DIV/0!</v>
      </c>
    </row>
    <row r="19" spans="1:4" x14ac:dyDescent="0.25">
      <c r="A19" s="6">
        <v>43641</v>
      </c>
      <c r="C19">
        <f t="shared" si="0"/>
        <v>0</v>
      </c>
      <c r="D19" t="e">
        <f t="shared" si="1"/>
        <v>#DIV/0!</v>
      </c>
    </row>
    <row r="20" spans="1:4" x14ac:dyDescent="0.25">
      <c r="A20" s="6">
        <v>43642</v>
      </c>
      <c r="C20">
        <f t="shared" si="0"/>
        <v>0</v>
      </c>
      <c r="D20" t="e">
        <f t="shared" si="1"/>
        <v>#DIV/0!</v>
      </c>
    </row>
    <row r="21" spans="1:4" x14ac:dyDescent="0.25">
      <c r="A21" s="6">
        <v>43643</v>
      </c>
      <c r="C21">
        <f t="shared" si="0"/>
        <v>0</v>
      </c>
      <c r="D21" t="e">
        <f t="shared" si="1"/>
        <v>#DIV/0!</v>
      </c>
    </row>
    <row r="22" spans="1:4" x14ac:dyDescent="0.25">
      <c r="A22" s="6">
        <v>43644</v>
      </c>
      <c r="C22">
        <f t="shared" si="0"/>
        <v>0</v>
      </c>
      <c r="D22" t="e">
        <f t="shared" si="1"/>
        <v>#DIV/0!</v>
      </c>
    </row>
    <row r="23" spans="1:4" x14ac:dyDescent="0.25">
      <c r="A23" s="6">
        <v>43645</v>
      </c>
      <c r="C23">
        <f t="shared" si="0"/>
        <v>0</v>
      </c>
      <c r="D23" t="e">
        <f t="shared" si="1"/>
        <v>#DIV/0!</v>
      </c>
    </row>
    <row r="24" spans="1:4" x14ac:dyDescent="0.25">
      <c r="A24" s="6">
        <v>43646</v>
      </c>
      <c r="C24">
        <f t="shared" si="0"/>
        <v>0</v>
      </c>
      <c r="D24" t="e">
        <f t="shared" si="1"/>
        <v>#DIV/0!</v>
      </c>
    </row>
    <row r="25" spans="1:4" x14ac:dyDescent="0.25">
      <c r="A25" s="6">
        <v>43647</v>
      </c>
      <c r="C25">
        <f t="shared" si="0"/>
        <v>0</v>
      </c>
      <c r="D25" t="e">
        <f t="shared" si="1"/>
        <v>#DIV/0!</v>
      </c>
    </row>
    <row r="26" spans="1:4" x14ac:dyDescent="0.25">
      <c r="A26" s="6">
        <v>43648</v>
      </c>
      <c r="C26">
        <f t="shared" si="0"/>
        <v>0</v>
      </c>
      <c r="D26" t="e">
        <f t="shared" si="1"/>
        <v>#DIV/0!</v>
      </c>
    </row>
    <row r="27" spans="1:4" x14ac:dyDescent="0.25">
      <c r="A27" s="6">
        <v>43649</v>
      </c>
      <c r="C27">
        <f t="shared" si="0"/>
        <v>0</v>
      </c>
      <c r="D27" t="e">
        <f t="shared" si="1"/>
        <v>#DIV/0!</v>
      </c>
    </row>
    <row r="28" spans="1:4" x14ac:dyDescent="0.25">
      <c r="A28" s="6">
        <v>43650</v>
      </c>
      <c r="C28">
        <f t="shared" si="0"/>
        <v>0</v>
      </c>
      <c r="D28" t="e">
        <f t="shared" si="1"/>
        <v>#DIV/0!</v>
      </c>
    </row>
    <row r="29" spans="1:4" x14ac:dyDescent="0.25">
      <c r="A29" s="6">
        <v>43651</v>
      </c>
      <c r="C29">
        <f t="shared" si="0"/>
        <v>0</v>
      </c>
      <c r="D29" t="e">
        <f t="shared" si="1"/>
        <v>#DIV/0!</v>
      </c>
    </row>
    <row r="30" spans="1:4" x14ac:dyDescent="0.25">
      <c r="A30" s="6">
        <v>43652</v>
      </c>
      <c r="C30">
        <f t="shared" si="0"/>
        <v>0</v>
      </c>
      <c r="D30" t="e">
        <f t="shared" si="1"/>
        <v>#DIV/0!</v>
      </c>
    </row>
    <row r="31" spans="1:4" x14ac:dyDescent="0.25">
      <c r="A31" s="6">
        <v>43653</v>
      </c>
      <c r="C31">
        <f t="shared" si="0"/>
        <v>0</v>
      </c>
      <c r="D31" t="e">
        <f t="shared" si="1"/>
        <v>#DIV/0!</v>
      </c>
    </row>
    <row r="32" spans="1:4" x14ac:dyDescent="0.25">
      <c r="A32" s="6">
        <v>43654</v>
      </c>
      <c r="C32">
        <f t="shared" si="0"/>
        <v>0</v>
      </c>
      <c r="D32" t="e">
        <f t="shared" si="1"/>
        <v>#DIV/0!</v>
      </c>
    </row>
    <row r="33" spans="1:4" x14ac:dyDescent="0.25">
      <c r="A33" s="6">
        <v>43655</v>
      </c>
      <c r="C33">
        <f t="shared" si="0"/>
        <v>0</v>
      </c>
      <c r="D33" t="e">
        <f t="shared" si="1"/>
        <v>#DIV/0!</v>
      </c>
    </row>
    <row r="34" spans="1:4" x14ac:dyDescent="0.25">
      <c r="A34" s="6">
        <v>43656</v>
      </c>
      <c r="C34">
        <f t="shared" si="0"/>
        <v>0</v>
      </c>
      <c r="D34" t="e">
        <f t="shared" si="1"/>
        <v>#DIV/0!</v>
      </c>
    </row>
    <row r="35" spans="1:4" x14ac:dyDescent="0.25">
      <c r="A35" s="6">
        <v>43657</v>
      </c>
      <c r="C35">
        <f t="shared" si="0"/>
        <v>0</v>
      </c>
      <c r="D35" t="e">
        <f t="shared" si="1"/>
        <v>#DIV/0!</v>
      </c>
    </row>
    <row r="36" spans="1:4" x14ac:dyDescent="0.25">
      <c r="A36" s="6">
        <v>43658</v>
      </c>
      <c r="C36">
        <f t="shared" si="0"/>
        <v>0</v>
      </c>
      <c r="D36" t="e">
        <f t="shared" si="1"/>
        <v>#DIV/0!</v>
      </c>
    </row>
    <row r="37" spans="1:4" x14ac:dyDescent="0.25">
      <c r="A37" s="6">
        <v>43659</v>
      </c>
      <c r="C37">
        <f t="shared" si="0"/>
        <v>0</v>
      </c>
      <c r="D37" t="e">
        <f t="shared" si="1"/>
        <v>#DIV/0!</v>
      </c>
    </row>
    <row r="38" spans="1:4" x14ac:dyDescent="0.25">
      <c r="A38" s="6">
        <v>43660</v>
      </c>
      <c r="C38">
        <f t="shared" si="0"/>
        <v>0</v>
      </c>
      <c r="D38" t="e">
        <f t="shared" si="1"/>
        <v>#DIV/0!</v>
      </c>
    </row>
    <row r="39" spans="1:4" x14ac:dyDescent="0.25">
      <c r="A39" s="6">
        <v>43661</v>
      </c>
      <c r="C39">
        <f t="shared" si="0"/>
        <v>0</v>
      </c>
      <c r="D39" t="e">
        <f t="shared" si="1"/>
        <v>#DIV/0!</v>
      </c>
    </row>
    <row r="40" spans="1:4" x14ac:dyDescent="0.25">
      <c r="A40" s="6">
        <v>43662</v>
      </c>
      <c r="C40">
        <f t="shared" si="0"/>
        <v>0</v>
      </c>
      <c r="D40" t="e">
        <f t="shared" si="1"/>
        <v>#DIV/0!</v>
      </c>
    </row>
    <row r="41" spans="1:4" x14ac:dyDescent="0.25">
      <c r="A41" s="6">
        <v>43663</v>
      </c>
      <c r="C41">
        <f t="shared" si="0"/>
        <v>0</v>
      </c>
      <c r="D41" t="e">
        <f t="shared" si="1"/>
        <v>#DIV/0!</v>
      </c>
    </row>
    <row r="42" spans="1:4" x14ac:dyDescent="0.25">
      <c r="A42" s="6">
        <v>43664</v>
      </c>
      <c r="C42">
        <f t="shared" si="0"/>
        <v>0</v>
      </c>
      <c r="D42" t="e">
        <f t="shared" si="1"/>
        <v>#DIV/0!</v>
      </c>
    </row>
    <row r="43" spans="1:4" x14ac:dyDescent="0.25">
      <c r="A43" s="6">
        <v>43665</v>
      </c>
      <c r="C43">
        <f t="shared" si="0"/>
        <v>0</v>
      </c>
      <c r="D43" t="e">
        <f t="shared" si="1"/>
        <v>#DIV/0!</v>
      </c>
    </row>
    <row r="44" spans="1:4" x14ac:dyDescent="0.25">
      <c r="A44" s="6">
        <v>43666</v>
      </c>
      <c r="C44">
        <f t="shared" si="0"/>
        <v>0</v>
      </c>
      <c r="D44" t="e">
        <f t="shared" si="1"/>
        <v>#DIV/0!</v>
      </c>
    </row>
    <row r="45" spans="1:4" x14ac:dyDescent="0.25">
      <c r="A45" s="6">
        <v>43667</v>
      </c>
      <c r="C45">
        <f t="shared" si="0"/>
        <v>0</v>
      </c>
      <c r="D45" t="e">
        <f t="shared" si="1"/>
        <v>#DIV/0!</v>
      </c>
    </row>
    <row r="46" spans="1:4" x14ac:dyDescent="0.25">
      <c r="A46" s="6">
        <v>43668</v>
      </c>
      <c r="C46">
        <f t="shared" si="0"/>
        <v>0</v>
      </c>
      <c r="D46" t="e">
        <f t="shared" si="1"/>
        <v>#DIV/0!</v>
      </c>
    </row>
    <row r="47" spans="1:4" x14ac:dyDescent="0.25">
      <c r="A47" s="6">
        <v>43669</v>
      </c>
      <c r="C47">
        <f t="shared" si="0"/>
        <v>0</v>
      </c>
      <c r="D47" t="e">
        <f t="shared" si="1"/>
        <v>#DIV/0!</v>
      </c>
    </row>
    <row r="48" spans="1:4" x14ac:dyDescent="0.25">
      <c r="A48" s="6">
        <v>43670</v>
      </c>
      <c r="C48">
        <f t="shared" si="0"/>
        <v>0</v>
      </c>
      <c r="D48" t="e">
        <f t="shared" si="1"/>
        <v>#DIV/0!</v>
      </c>
    </row>
    <row r="49" spans="1:4" x14ac:dyDescent="0.25">
      <c r="A49" s="6">
        <v>43671</v>
      </c>
      <c r="C49">
        <f t="shared" si="0"/>
        <v>0</v>
      </c>
      <c r="D49" t="e">
        <f t="shared" si="1"/>
        <v>#DIV/0!</v>
      </c>
    </row>
    <row r="50" spans="1:4" x14ac:dyDescent="0.25">
      <c r="A50" s="6">
        <v>43672</v>
      </c>
      <c r="C50">
        <f t="shared" si="0"/>
        <v>0</v>
      </c>
      <c r="D50" t="e">
        <f t="shared" si="1"/>
        <v>#DIV/0!</v>
      </c>
    </row>
    <row r="51" spans="1:4" x14ac:dyDescent="0.25">
      <c r="A51" s="6">
        <v>43673</v>
      </c>
      <c r="C51">
        <f t="shared" si="0"/>
        <v>0</v>
      </c>
      <c r="D51" t="e">
        <f t="shared" si="1"/>
        <v>#DIV/0!</v>
      </c>
    </row>
    <row r="52" spans="1:4" x14ac:dyDescent="0.25">
      <c r="A52" s="6">
        <v>43674</v>
      </c>
      <c r="C52">
        <f t="shared" si="0"/>
        <v>0</v>
      </c>
      <c r="D52" t="e">
        <f t="shared" si="1"/>
        <v>#DIV/0!</v>
      </c>
    </row>
    <row r="53" spans="1:4" x14ac:dyDescent="0.25">
      <c r="A53" s="6">
        <v>43675</v>
      </c>
      <c r="C53">
        <f t="shared" si="0"/>
        <v>0</v>
      </c>
      <c r="D53" t="e">
        <f t="shared" si="1"/>
        <v>#DIV/0!</v>
      </c>
    </row>
    <row r="54" spans="1:4" x14ac:dyDescent="0.25">
      <c r="A54" s="6">
        <v>43676</v>
      </c>
      <c r="C54">
        <f t="shared" si="0"/>
        <v>0</v>
      </c>
      <c r="D54" t="e">
        <f t="shared" si="1"/>
        <v>#DIV/0!</v>
      </c>
    </row>
    <row r="55" spans="1:4" x14ac:dyDescent="0.25">
      <c r="A55" s="6">
        <v>43677</v>
      </c>
      <c r="C55">
        <f t="shared" si="0"/>
        <v>0</v>
      </c>
      <c r="D55" t="e">
        <f t="shared" si="1"/>
        <v>#DIV/0!</v>
      </c>
    </row>
    <row r="56" spans="1:4" x14ac:dyDescent="0.25">
      <c r="A56" s="6">
        <v>43678</v>
      </c>
      <c r="C56">
        <f t="shared" si="0"/>
        <v>0</v>
      </c>
      <c r="D56" t="e">
        <f t="shared" si="1"/>
        <v>#DIV/0!</v>
      </c>
    </row>
    <row r="57" spans="1:4" x14ac:dyDescent="0.25">
      <c r="A57" s="6">
        <v>43679</v>
      </c>
      <c r="C57">
        <f t="shared" si="0"/>
        <v>0</v>
      </c>
      <c r="D57" t="e">
        <f t="shared" si="1"/>
        <v>#DIV/0!</v>
      </c>
    </row>
    <row r="58" spans="1:4" x14ac:dyDescent="0.25">
      <c r="A58" s="6">
        <v>43680</v>
      </c>
      <c r="C58">
        <f t="shared" si="0"/>
        <v>0</v>
      </c>
      <c r="D58" t="e">
        <f t="shared" si="1"/>
        <v>#DIV/0!</v>
      </c>
    </row>
    <row r="59" spans="1:4" x14ac:dyDescent="0.25">
      <c r="A59" s="6">
        <v>43681</v>
      </c>
      <c r="C59">
        <f t="shared" si="0"/>
        <v>0</v>
      </c>
      <c r="D59" t="e">
        <f t="shared" si="1"/>
        <v>#DIV/0!</v>
      </c>
    </row>
    <row r="60" spans="1:4" x14ac:dyDescent="0.25">
      <c r="A60" s="6">
        <v>43682</v>
      </c>
      <c r="C60">
        <f t="shared" si="0"/>
        <v>0</v>
      </c>
      <c r="D60" t="e">
        <f t="shared" si="1"/>
        <v>#DIV/0!</v>
      </c>
    </row>
    <row r="61" spans="1:4" x14ac:dyDescent="0.25">
      <c r="A61" s="6">
        <v>43683</v>
      </c>
      <c r="C61">
        <f t="shared" si="0"/>
        <v>0</v>
      </c>
      <c r="D61" t="e">
        <f t="shared" si="1"/>
        <v>#DIV/0!</v>
      </c>
    </row>
    <row r="62" spans="1:4" x14ac:dyDescent="0.25">
      <c r="A62" s="6">
        <v>43684</v>
      </c>
      <c r="C62">
        <f t="shared" si="0"/>
        <v>0</v>
      </c>
      <c r="D62" t="e">
        <f t="shared" si="1"/>
        <v>#DIV/0!</v>
      </c>
    </row>
    <row r="63" spans="1:4" x14ac:dyDescent="0.25">
      <c r="A63" s="6">
        <v>43685</v>
      </c>
      <c r="C63">
        <f t="shared" si="0"/>
        <v>0</v>
      </c>
      <c r="D63" t="e">
        <f t="shared" si="1"/>
        <v>#DIV/0!</v>
      </c>
    </row>
    <row r="64" spans="1:4" x14ac:dyDescent="0.25">
      <c r="A64" s="6">
        <v>43686</v>
      </c>
      <c r="C64">
        <f t="shared" si="0"/>
        <v>0</v>
      </c>
      <c r="D64" t="e">
        <f t="shared" si="1"/>
        <v>#DIV/0!</v>
      </c>
    </row>
    <row r="65" spans="1:4" x14ac:dyDescent="0.25">
      <c r="A65" s="6">
        <v>43687</v>
      </c>
      <c r="C65">
        <f t="shared" si="0"/>
        <v>0</v>
      </c>
      <c r="D65" t="e">
        <f t="shared" si="1"/>
        <v>#DIV/0!</v>
      </c>
    </row>
    <row r="66" spans="1:4" x14ac:dyDescent="0.25">
      <c r="A66" s="6">
        <v>43688</v>
      </c>
      <c r="C66">
        <f t="shared" si="0"/>
        <v>0</v>
      </c>
      <c r="D66" t="e">
        <f t="shared" si="1"/>
        <v>#DIV/0!</v>
      </c>
    </row>
    <row r="67" spans="1:4" x14ac:dyDescent="0.25">
      <c r="A67" s="6">
        <v>43689</v>
      </c>
      <c r="C67">
        <f t="shared" ref="C67:C127" si="2">B67-B66</f>
        <v>0</v>
      </c>
      <c r="D67" t="e">
        <f t="shared" si="1"/>
        <v>#DIV/0!</v>
      </c>
    </row>
    <row r="68" spans="1:4" x14ac:dyDescent="0.25">
      <c r="A68" s="6">
        <v>43690</v>
      </c>
      <c r="C68">
        <f t="shared" si="2"/>
        <v>0</v>
      </c>
      <c r="D68" t="e">
        <f t="shared" si="1"/>
        <v>#DIV/0!</v>
      </c>
    </row>
    <row r="69" spans="1:4" x14ac:dyDescent="0.25">
      <c r="A69" s="6">
        <v>43691</v>
      </c>
      <c r="C69">
        <f t="shared" si="2"/>
        <v>0</v>
      </c>
      <c r="D69" t="e">
        <f t="shared" ref="D69:D127" si="3">C69*100/B68</f>
        <v>#DIV/0!</v>
      </c>
    </row>
    <row r="70" spans="1:4" x14ac:dyDescent="0.25">
      <c r="A70" s="6">
        <v>43692</v>
      </c>
      <c r="C70">
        <f t="shared" si="2"/>
        <v>0</v>
      </c>
      <c r="D70" t="e">
        <f t="shared" si="3"/>
        <v>#DIV/0!</v>
      </c>
    </row>
    <row r="71" spans="1:4" x14ac:dyDescent="0.25">
      <c r="A71" s="6">
        <v>43693</v>
      </c>
      <c r="C71">
        <f t="shared" si="2"/>
        <v>0</v>
      </c>
      <c r="D71" t="e">
        <f t="shared" si="3"/>
        <v>#DIV/0!</v>
      </c>
    </row>
    <row r="72" spans="1:4" x14ac:dyDescent="0.25">
      <c r="A72" s="6">
        <v>43694</v>
      </c>
      <c r="C72">
        <f t="shared" si="2"/>
        <v>0</v>
      </c>
      <c r="D72" t="e">
        <f t="shared" si="3"/>
        <v>#DIV/0!</v>
      </c>
    </row>
    <row r="73" spans="1:4" x14ac:dyDescent="0.25">
      <c r="A73" s="6">
        <v>43695</v>
      </c>
      <c r="C73">
        <f t="shared" si="2"/>
        <v>0</v>
      </c>
      <c r="D73" t="e">
        <f t="shared" si="3"/>
        <v>#DIV/0!</v>
      </c>
    </row>
    <row r="74" spans="1:4" x14ac:dyDescent="0.25">
      <c r="A74" s="6">
        <v>43696</v>
      </c>
      <c r="C74">
        <f t="shared" si="2"/>
        <v>0</v>
      </c>
      <c r="D74" t="e">
        <f t="shared" si="3"/>
        <v>#DIV/0!</v>
      </c>
    </row>
    <row r="75" spans="1:4" x14ac:dyDescent="0.25">
      <c r="A75" s="6">
        <v>43697</v>
      </c>
      <c r="C75">
        <f t="shared" si="2"/>
        <v>0</v>
      </c>
      <c r="D75" t="e">
        <f t="shared" si="3"/>
        <v>#DIV/0!</v>
      </c>
    </row>
    <row r="76" spans="1:4" x14ac:dyDescent="0.25">
      <c r="A76" s="6">
        <v>43698</v>
      </c>
      <c r="C76">
        <f t="shared" si="2"/>
        <v>0</v>
      </c>
      <c r="D76" t="e">
        <f t="shared" si="3"/>
        <v>#DIV/0!</v>
      </c>
    </row>
    <row r="77" spans="1:4" x14ac:dyDescent="0.25">
      <c r="A77" s="6">
        <v>43699</v>
      </c>
      <c r="C77">
        <f t="shared" si="2"/>
        <v>0</v>
      </c>
      <c r="D77" t="e">
        <f t="shared" si="3"/>
        <v>#DIV/0!</v>
      </c>
    </row>
    <row r="78" spans="1:4" x14ac:dyDescent="0.25">
      <c r="A78" s="6">
        <v>43700</v>
      </c>
      <c r="C78">
        <f t="shared" si="2"/>
        <v>0</v>
      </c>
      <c r="D78" t="e">
        <f t="shared" si="3"/>
        <v>#DIV/0!</v>
      </c>
    </row>
    <row r="79" spans="1:4" x14ac:dyDescent="0.25">
      <c r="A79" s="6">
        <v>43701</v>
      </c>
      <c r="C79">
        <f t="shared" si="2"/>
        <v>0</v>
      </c>
      <c r="D79" t="e">
        <f t="shared" si="3"/>
        <v>#DIV/0!</v>
      </c>
    </row>
    <row r="80" spans="1:4" x14ac:dyDescent="0.25">
      <c r="A80" s="6">
        <v>43702</v>
      </c>
      <c r="C80">
        <f t="shared" si="2"/>
        <v>0</v>
      </c>
      <c r="D80" t="e">
        <f t="shared" si="3"/>
        <v>#DIV/0!</v>
      </c>
    </row>
    <row r="81" spans="1:4" x14ac:dyDescent="0.25">
      <c r="A81" s="6">
        <v>43703</v>
      </c>
      <c r="C81">
        <f t="shared" si="2"/>
        <v>0</v>
      </c>
      <c r="D81" t="e">
        <f t="shared" si="3"/>
        <v>#DIV/0!</v>
      </c>
    </row>
    <row r="82" spans="1:4" x14ac:dyDescent="0.25">
      <c r="A82" s="6">
        <v>43704</v>
      </c>
      <c r="C82">
        <f t="shared" si="2"/>
        <v>0</v>
      </c>
      <c r="D82" t="e">
        <f t="shared" si="3"/>
        <v>#DIV/0!</v>
      </c>
    </row>
    <row r="83" spans="1:4" x14ac:dyDescent="0.25">
      <c r="A83" s="6">
        <v>43705</v>
      </c>
      <c r="C83">
        <f t="shared" si="2"/>
        <v>0</v>
      </c>
      <c r="D83" t="e">
        <f t="shared" si="3"/>
        <v>#DIV/0!</v>
      </c>
    </row>
    <row r="84" spans="1:4" x14ac:dyDescent="0.25">
      <c r="A84" s="6">
        <v>43706</v>
      </c>
      <c r="C84">
        <f t="shared" si="2"/>
        <v>0</v>
      </c>
      <c r="D84" t="e">
        <f t="shared" si="3"/>
        <v>#DIV/0!</v>
      </c>
    </row>
    <row r="85" spans="1:4" x14ac:dyDescent="0.25">
      <c r="A85" s="6">
        <v>43707</v>
      </c>
      <c r="C85">
        <f t="shared" si="2"/>
        <v>0</v>
      </c>
      <c r="D85" t="e">
        <f t="shared" si="3"/>
        <v>#DIV/0!</v>
      </c>
    </row>
    <row r="86" spans="1:4" x14ac:dyDescent="0.25">
      <c r="A86" s="6">
        <v>43708</v>
      </c>
      <c r="C86">
        <f t="shared" si="2"/>
        <v>0</v>
      </c>
      <c r="D86" t="e">
        <f t="shared" si="3"/>
        <v>#DIV/0!</v>
      </c>
    </row>
    <row r="87" spans="1:4" x14ac:dyDescent="0.25">
      <c r="A87" s="6">
        <v>43709</v>
      </c>
      <c r="C87">
        <f t="shared" si="2"/>
        <v>0</v>
      </c>
      <c r="D87" t="e">
        <f t="shared" si="3"/>
        <v>#DIV/0!</v>
      </c>
    </row>
    <row r="88" spans="1:4" x14ac:dyDescent="0.25">
      <c r="A88" s="6">
        <v>43710</v>
      </c>
      <c r="C88">
        <f t="shared" si="2"/>
        <v>0</v>
      </c>
      <c r="D88" t="e">
        <f t="shared" si="3"/>
        <v>#DIV/0!</v>
      </c>
    </row>
    <row r="89" spans="1:4" x14ac:dyDescent="0.25">
      <c r="A89" s="6">
        <v>43711</v>
      </c>
      <c r="C89">
        <f t="shared" si="2"/>
        <v>0</v>
      </c>
      <c r="D89" t="e">
        <f t="shared" si="3"/>
        <v>#DIV/0!</v>
      </c>
    </row>
    <row r="90" spans="1:4" x14ac:dyDescent="0.25">
      <c r="A90" s="6">
        <v>43712</v>
      </c>
      <c r="C90">
        <f t="shared" si="2"/>
        <v>0</v>
      </c>
      <c r="D90" t="e">
        <f t="shared" si="3"/>
        <v>#DIV/0!</v>
      </c>
    </row>
    <row r="91" spans="1:4" x14ac:dyDescent="0.25">
      <c r="A91" s="6">
        <v>43713</v>
      </c>
      <c r="C91">
        <f t="shared" si="2"/>
        <v>0</v>
      </c>
      <c r="D91" t="e">
        <f t="shared" si="3"/>
        <v>#DIV/0!</v>
      </c>
    </row>
    <row r="92" spans="1:4" x14ac:dyDescent="0.25">
      <c r="A92" s="6">
        <v>43714</v>
      </c>
      <c r="C92">
        <f t="shared" si="2"/>
        <v>0</v>
      </c>
      <c r="D92" t="e">
        <f t="shared" si="3"/>
        <v>#DIV/0!</v>
      </c>
    </row>
    <row r="93" spans="1:4" x14ac:dyDescent="0.25">
      <c r="A93" s="6">
        <v>43715</v>
      </c>
      <c r="C93">
        <f t="shared" si="2"/>
        <v>0</v>
      </c>
      <c r="D93" t="e">
        <f t="shared" si="3"/>
        <v>#DIV/0!</v>
      </c>
    </row>
    <row r="94" spans="1:4" x14ac:dyDescent="0.25">
      <c r="A94" s="6">
        <v>43716</v>
      </c>
      <c r="C94">
        <f t="shared" si="2"/>
        <v>0</v>
      </c>
      <c r="D94" t="e">
        <f t="shared" si="3"/>
        <v>#DIV/0!</v>
      </c>
    </row>
    <row r="95" spans="1:4" x14ac:dyDescent="0.25">
      <c r="A95" s="6">
        <v>43717</v>
      </c>
      <c r="C95">
        <f t="shared" si="2"/>
        <v>0</v>
      </c>
      <c r="D95" t="e">
        <f t="shared" si="3"/>
        <v>#DIV/0!</v>
      </c>
    </row>
    <row r="96" spans="1:4" x14ac:dyDescent="0.25">
      <c r="A96" s="6">
        <v>43718</v>
      </c>
      <c r="C96">
        <f t="shared" si="2"/>
        <v>0</v>
      </c>
      <c r="D96" t="e">
        <f t="shared" si="3"/>
        <v>#DIV/0!</v>
      </c>
    </row>
    <row r="97" spans="1:4" x14ac:dyDescent="0.25">
      <c r="A97" s="6">
        <v>43719</v>
      </c>
      <c r="C97">
        <f t="shared" si="2"/>
        <v>0</v>
      </c>
      <c r="D97" t="e">
        <f t="shared" si="3"/>
        <v>#DIV/0!</v>
      </c>
    </row>
    <row r="98" spans="1:4" x14ac:dyDescent="0.25">
      <c r="A98" s="6">
        <v>43720</v>
      </c>
      <c r="C98">
        <f t="shared" si="2"/>
        <v>0</v>
      </c>
      <c r="D98" t="e">
        <f t="shared" si="3"/>
        <v>#DIV/0!</v>
      </c>
    </row>
    <row r="99" spans="1:4" x14ac:dyDescent="0.25">
      <c r="A99" s="6">
        <v>43721</v>
      </c>
      <c r="C99">
        <f t="shared" si="2"/>
        <v>0</v>
      </c>
      <c r="D99" t="e">
        <f t="shared" si="3"/>
        <v>#DIV/0!</v>
      </c>
    </row>
    <row r="100" spans="1:4" x14ac:dyDescent="0.25">
      <c r="A100" s="6">
        <v>43722</v>
      </c>
      <c r="C100">
        <f t="shared" si="2"/>
        <v>0</v>
      </c>
      <c r="D100" t="e">
        <f t="shared" si="3"/>
        <v>#DIV/0!</v>
      </c>
    </row>
    <row r="101" spans="1:4" x14ac:dyDescent="0.25">
      <c r="A101" s="6">
        <v>43723</v>
      </c>
      <c r="C101">
        <f t="shared" si="2"/>
        <v>0</v>
      </c>
      <c r="D101" t="e">
        <f t="shared" si="3"/>
        <v>#DIV/0!</v>
      </c>
    </row>
    <row r="102" spans="1:4" x14ac:dyDescent="0.25">
      <c r="A102" s="6">
        <v>43724</v>
      </c>
      <c r="C102">
        <f t="shared" si="2"/>
        <v>0</v>
      </c>
      <c r="D102" t="e">
        <f t="shared" si="3"/>
        <v>#DIV/0!</v>
      </c>
    </row>
    <row r="103" spans="1:4" x14ac:dyDescent="0.25">
      <c r="A103" s="6">
        <v>43725</v>
      </c>
      <c r="C103">
        <f t="shared" si="2"/>
        <v>0</v>
      </c>
      <c r="D103" t="e">
        <f t="shared" si="3"/>
        <v>#DIV/0!</v>
      </c>
    </row>
    <row r="104" spans="1:4" x14ac:dyDescent="0.25">
      <c r="A104" s="6">
        <v>43726</v>
      </c>
      <c r="C104">
        <f t="shared" si="2"/>
        <v>0</v>
      </c>
      <c r="D104" t="e">
        <f t="shared" si="3"/>
        <v>#DIV/0!</v>
      </c>
    </row>
    <row r="105" spans="1:4" x14ac:dyDescent="0.25">
      <c r="A105" s="6">
        <v>43727</v>
      </c>
      <c r="C105">
        <f t="shared" si="2"/>
        <v>0</v>
      </c>
      <c r="D105" t="e">
        <f t="shared" si="3"/>
        <v>#DIV/0!</v>
      </c>
    </row>
    <row r="106" spans="1:4" x14ac:dyDescent="0.25">
      <c r="A106" s="6">
        <v>43728</v>
      </c>
      <c r="C106">
        <f t="shared" si="2"/>
        <v>0</v>
      </c>
      <c r="D106" t="e">
        <f t="shared" si="3"/>
        <v>#DIV/0!</v>
      </c>
    </row>
    <row r="107" spans="1:4" x14ac:dyDescent="0.25">
      <c r="A107" s="6">
        <v>43729</v>
      </c>
      <c r="C107">
        <f t="shared" si="2"/>
        <v>0</v>
      </c>
      <c r="D107" t="e">
        <f t="shared" si="3"/>
        <v>#DIV/0!</v>
      </c>
    </row>
    <row r="108" spans="1:4" x14ac:dyDescent="0.25">
      <c r="A108" s="6">
        <v>43730</v>
      </c>
      <c r="C108">
        <f t="shared" si="2"/>
        <v>0</v>
      </c>
      <c r="D108" t="e">
        <f t="shared" si="3"/>
        <v>#DIV/0!</v>
      </c>
    </row>
    <row r="109" spans="1:4" x14ac:dyDescent="0.25">
      <c r="A109" s="6">
        <v>43731</v>
      </c>
      <c r="C109">
        <f t="shared" si="2"/>
        <v>0</v>
      </c>
      <c r="D109" t="e">
        <f t="shared" si="3"/>
        <v>#DIV/0!</v>
      </c>
    </row>
    <row r="110" spans="1:4" x14ac:dyDescent="0.25">
      <c r="A110" s="6">
        <v>43732</v>
      </c>
      <c r="C110">
        <f t="shared" si="2"/>
        <v>0</v>
      </c>
      <c r="D110" t="e">
        <f t="shared" si="3"/>
        <v>#DIV/0!</v>
      </c>
    </row>
    <row r="111" spans="1:4" x14ac:dyDescent="0.25">
      <c r="A111" s="6">
        <v>43733</v>
      </c>
      <c r="C111">
        <f t="shared" si="2"/>
        <v>0</v>
      </c>
      <c r="D111" t="e">
        <f t="shared" si="3"/>
        <v>#DIV/0!</v>
      </c>
    </row>
    <row r="112" spans="1:4" x14ac:dyDescent="0.25">
      <c r="A112" s="6">
        <v>43734</v>
      </c>
      <c r="C112">
        <f t="shared" si="2"/>
        <v>0</v>
      </c>
      <c r="D112" t="e">
        <f t="shared" si="3"/>
        <v>#DIV/0!</v>
      </c>
    </row>
    <row r="113" spans="1:4" x14ac:dyDescent="0.25">
      <c r="A113" s="6">
        <v>43735</v>
      </c>
      <c r="C113">
        <f t="shared" si="2"/>
        <v>0</v>
      </c>
      <c r="D113" t="e">
        <f t="shared" si="3"/>
        <v>#DIV/0!</v>
      </c>
    </row>
    <row r="114" spans="1:4" x14ac:dyDescent="0.25">
      <c r="A114" s="6">
        <v>43736</v>
      </c>
      <c r="C114">
        <f t="shared" si="2"/>
        <v>0</v>
      </c>
      <c r="D114" t="e">
        <f t="shared" si="3"/>
        <v>#DIV/0!</v>
      </c>
    </row>
    <row r="115" spans="1:4" x14ac:dyDescent="0.25">
      <c r="A115" s="6">
        <v>43737</v>
      </c>
      <c r="C115">
        <f t="shared" si="2"/>
        <v>0</v>
      </c>
      <c r="D115" t="e">
        <f t="shared" si="3"/>
        <v>#DIV/0!</v>
      </c>
    </row>
    <row r="116" spans="1:4" x14ac:dyDescent="0.25">
      <c r="A116" s="6">
        <v>43738</v>
      </c>
      <c r="C116">
        <f t="shared" si="2"/>
        <v>0</v>
      </c>
      <c r="D116" t="e">
        <f t="shared" si="3"/>
        <v>#DIV/0!</v>
      </c>
    </row>
    <row r="117" spans="1:4" x14ac:dyDescent="0.25">
      <c r="A117" s="6">
        <v>43739</v>
      </c>
      <c r="C117">
        <f t="shared" si="2"/>
        <v>0</v>
      </c>
      <c r="D117" t="e">
        <f t="shared" si="3"/>
        <v>#DIV/0!</v>
      </c>
    </row>
    <row r="118" spans="1:4" x14ac:dyDescent="0.25">
      <c r="A118" s="6">
        <v>43740</v>
      </c>
      <c r="C118">
        <f t="shared" si="2"/>
        <v>0</v>
      </c>
      <c r="D118" t="e">
        <f t="shared" si="3"/>
        <v>#DIV/0!</v>
      </c>
    </row>
    <row r="119" spans="1:4" x14ac:dyDescent="0.25">
      <c r="A119" s="6">
        <v>43741</v>
      </c>
      <c r="C119">
        <f t="shared" si="2"/>
        <v>0</v>
      </c>
      <c r="D119" t="e">
        <f t="shared" si="3"/>
        <v>#DIV/0!</v>
      </c>
    </row>
    <row r="120" spans="1:4" x14ac:dyDescent="0.25">
      <c r="A120" s="6">
        <v>43742</v>
      </c>
      <c r="C120">
        <f t="shared" si="2"/>
        <v>0</v>
      </c>
      <c r="D120" t="e">
        <f t="shared" si="3"/>
        <v>#DIV/0!</v>
      </c>
    </row>
    <row r="121" spans="1:4" x14ac:dyDescent="0.25">
      <c r="A121" s="6">
        <v>43743</v>
      </c>
      <c r="C121">
        <f t="shared" si="2"/>
        <v>0</v>
      </c>
      <c r="D121" t="e">
        <f t="shared" si="3"/>
        <v>#DIV/0!</v>
      </c>
    </row>
    <row r="122" spans="1:4" x14ac:dyDescent="0.25">
      <c r="A122" s="6">
        <v>43744</v>
      </c>
      <c r="C122">
        <f t="shared" si="2"/>
        <v>0</v>
      </c>
      <c r="D122" t="e">
        <f t="shared" si="3"/>
        <v>#DIV/0!</v>
      </c>
    </row>
    <row r="123" spans="1:4" x14ac:dyDescent="0.25">
      <c r="A123" s="6">
        <v>43745</v>
      </c>
      <c r="C123">
        <f t="shared" si="2"/>
        <v>0</v>
      </c>
      <c r="D123" t="e">
        <f t="shared" si="3"/>
        <v>#DIV/0!</v>
      </c>
    </row>
    <row r="124" spans="1:4" x14ac:dyDescent="0.25">
      <c r="A124" s="6">
        <v>43746</v>
      </c>
      <c r="C124">
        <f t="shared" si="2"/>
        <v>0</v>
      </c>
      <c r="D124" t="e">
        <f t="shared" si="3"/>
        <v>#DIV/0!</v>
      </c>
    </row>
    <row r="125" spans="1:4" x14ac:dyDescent="0.25">
      <c r="A125" s="6">
        <v>43747</v>
      </c>
      <c r="C125">
        <f t="shared" si="2"/>
        <v>0</v>
      </c>
      <c r="D125" t="e">
        <f t="shared" si="3"/>
        <v>#DIV/0!</v>
      </c>
    </row>
    <row r="126" spans="1:4" x14ac:dyDescent="0.25">
      <c r="A126" s="6">
        <v>43748</v>
      </c>
      <c r="C126">
        <f t="shared" si="2"/>
        <v>0</v>
      </c>
      <c r="D126" t="e">
        <f t="shared" si="3"/>
        <v>#DIV/0!</v>
      </c>
    </row>
    <row r="127" spans="1:4" x14ac:dyDescent="0.25">
      <c r="A127" s="6">
        <v>43749</v>
      </c>
      <c r="C127">
        <f t="shared" si="2"/>
        <v>0</v>
      </c>
      <c r="D127" t="e">
        <f t="shared" si="3"/>
        <v>#DIV/0!</v>
      </c>
    </row>
  </sheetData>
  <pageMargins left="0.7" right="0.7" top="0.75" bottom="0.75" header="0.3" footer="0.3"/>
  <pageSetup orientation="portrait" r:id="rId1"/>
  <headerFooter>
    <oddFooter>&amp;C&amp;1#&amp;"Calibri"&amp;9&amp;K000000Information Classification: GENERAL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1:N31"/>
  <sheetViews>
    <sheetView topLeftCell="D1" zoomScaleNormal="100" workbookViewId="0">
      <selection activeCell="N14" sqref="N14"/>
    </sheetView>
  </sheetViews>
  <sheetFormatPr defaultRowHeight="15" x14ac:dyDescent="0.25"/>
  <cols>
    <col min="4" max="4" width="19.5703125" customWidth="1"/>
    <col min="9" max="9" width="20.5703125" bestFit="1" customWidth="1"/>
  </cols>
  <sheetData>
    <row r="1" spans="4:14" x14ac:dyDescent="0.25">
      <c r="D1" t="s">
        <v>1447</v>
      </c>
    </row>
    <row r="2" spans="4:14" x14ac:dyDescent="0.25">
      <c r="D2" t="s">
        <v>1448</v>
      </c>
      <c r="E2">
        <v>11000</v>
      </c>
      <c r="I2" t="s">
        <v>1451</v>
      </c>
      <c r="J2">
        <v>7000</v>
      </c>
      <c r="K2">
        <v>43.8</v>
      </c>
      <c r="L2">
        <v>48.8</v>
      </c>
      <c r="M2">
        <f>L2-K2</f>
        <v>5</v>
      </c>
      <c r="N2">
        <f>J2*M2</f>
        <v>35000</v>
      </c>
    </row>
    <row r="3" spans="4:14" x14ac:dyDescent="0.25">
      <c r="I3" t="s">
        <v>1452</v>
      </c>
      <c r="J3">
        <v>3000</v>
      </c>
      <c r="K3">
        <v>100.5</v>
      </c>
      <c r="L3">
        <v>142.19999999999999</v>
      </c>
      <c r="M3">
        <f>L3-K3</f>
        <v>41.699999999999989</v>
      </c>
      <c r="N3">
        <f>J3*M3</f>
        <v>125099.99999999997</v>
      </c>
    </row>
    <row r="4" spans="4:14" x14ac:dyDescent="0.25">
      <c r="I4" t="s">
        <v>1453</v>
      </c>
      <c r="J4">
        <v>220</v>
      </c>
      <c r="K4">
        <v>1395</v>
      </c>
      <c r="L4">
        <v>1600</v>
      </c>
      <c r="M4">
        <f>L4-K4</f>
        <v>205</v>
      </c>
      <c r="N4">
        <f>J4*M4</f>
        <v>45100</v>
      </c>
    </row>
    <row r="21" spans="5:14" x14ac:dyDescent="0.25">
      <c r="E21" s="56"/>
      <c r="F21" s="56"/>
      <c r="G21" s="56"/>
      <c r="H21" s="56"/>
      <c r="I21" s="56"/>
      <c r="J21" s="56"/>
      <c r="K21" s="56"/>
      <c r="L21" s="56"/>
      <c r="M21" s="56"/>
      <c r="N21" s="56"/>
    </row>
    <row r="22" spans="5:14" x14ac:dyDescent="0.25">
      <c r="H22" s="51"/>
    </row>
    <row r="23" spans="5:14" x14ac:dyDescent="0.25">
      <c r="H23" s="51"/>
    </row>
    <row r="24" spans="5:14" x14ac:dyDescent="0.25">
      <c r="H24" s="51"/>
    </row>
    <row r="25" spans="5:14" x14ac:dyDescent="0.25">
      <c r="H25" s="51"/>
    </row>
    <row r="26" spans="5:14" x14ac:dyDescent="0.25">
      <c r="H26" s="51"/>
    </row>
    <row r="27" spans="5:14" x14ac:dyDescent="0.25">
      <c r="H27" s="51"/>
    </row>
    <row r="28" spans="5:14" x14ac:dyDescent="0.25">
      <c r="H28" s="51"/>
    </row>
    <row r="29" spans="5:14" x14ac:dyDescent="0.25">
      <c r="H29" s="51"/>
    </row>
    <row r="30" spans="5:14" x14ac:dyDescent="0.25">
      <c r="H30" s="51"/>
    </row>
    <row r="31" spans="5:14" x14ac:dyDescent="0.25">
      <c r="H31" s="51"/>
    </row>
  </sheetData>
  <mergeCells count="3">
    <mergeCell ref="E21:H21"/>
    <mergeCell ref="I21:K21"/>
    <mergeCell ref="L21:N21"/>
  </mergeCells>
  <pageMargins left="0.7" right="0.7" top="0.75" bottom="0.75" header="0.3" footer="0.3"/>
  <pageSetup orientation="portrait" r:id="rId1"/>
  <headerFooter>
    <oddFooter>&amp;C&amp;1#&amp;"Calibri"&amp;9&amp;K000000Information Classification: GENERAL</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R105"/>
  <sheetViews>
    <sheetView workbookViewId="0">
      <selection activeCell="M21" sqref="M21:O45"/>
    </sheetView>
  </sheetViews>
  <sheetFormatPr defaultRowHeight="15" x14ac:dyDescent="0.25"/>
  <cols>
    <col min="1" max="1" width="35.5703125" style="7" bestFit="1" customWidth="1"/>
    <col min="2" max="2" width="9" bestFit="1" customWidth="1"/>
    <col min="10" max="10" width="9.140625" customWidth="1"/>
    <col min="13" max="13" width="47.42578125" customWidth="1"/>
    <col min="17" max="18" width="9.140625" style="4"/>
  </cols>
  <sheetData>
    <row r="1" spans="1:18" x14ac:dyDescent="0.25">
      <c r="A1" t="s">
        <v>115</v>
      </c>
      <c r="B1">
        <f>B10+((B10-B16))</f>
        <v>30276.35</v>
      </c>
      <c r="C1">
        <f>C10+((C10-C16))</f>
        <v>30507.3</v>
      </c>
    </row>
    <row r="2" spans="1:18" x14ac:dyDescent="0.25">
      <c r="A2" t="s">
        <v>116</v>
      </c>
      <c r="B2">
        <f>B10+((B10-B16)*0.5)</f>
        <v>29967.324999999997</v>
      </c>
      <c r="C2">
        <f>C10+((C10-C16)*0.5)</f>
        <v>30257.65</v>
      </c>
    </row>
    <row r="3" spans="1:18" x14ac:dyDescent="0.25">
      <c r="A3" t="s">
        <v>117</v>
      </c>
      <c r="B3">
        <f>B10+((B10-B16)*0.5)</f>
        <v>29967.324999999997</v>
      </c>
      <c r="C3">
        <f>C10+((C10-C16)*0.5)</f>
        <v>30257.65</v>
      </c>
    </row>
    <row r="4" spans="1:18" x14ac:dyDescent="0.25">
      <c r="A4" t="s">
        <v>118</v>
      </c>
      <c r="B4">
        <f>B10+((B10-B16)*0.25)</f>
        <v>29812.8125</v>
      </c>
      <c r="C4">
        <f>C10+((C10-C16)*0.25)</f>
        <v>30132.825000000001</v>
      </c>
    </row>
    <row r="5" spans="1:18" x14ac:dyDescent="0.25">
      <c r="A5"/>
    </row>
    <row r="6" spans="1:18" x14ac:dyDescent="0.25">
      <c r="A6"/>
    </row>
    <row r="7" spans="1:18" x14ac:dyDescent="0.25">
      <c r="A7"/>
    </row>
    <row r="8" spans="1:18" x14ac:dyDescent="0.25">
      <c r="A8"/>
    </row>
    <row r="9" spans="1:18" x14ac:dyDescent="0.25">
      <c r="A9"/>
    </row>
    <row r="10" spans="1:18" x14ac:dyDescent="0.25">
      <c r="A10" t="s">
        <v>111</v>
      </c>
      <c r="B10">
        <v>29658.3</v>
      </c>
      <c r="C10">
        <v>30008</v>
      </c>
    </row>
    <row r="11" spans="1:18" x14ac:dyDescent="0.25">
      <c r="A11" t="s">
        <v>110</v>
      </c>
      <c r="B11">
        <v>29465.5</v>
      </c>
      <c r="C11">
        <v>29582.5</v>
      </c>
    </row>
    <row r="12" spans="1:18" s="2" customFormat="1" x14ac:dyDescent="0.25">
      <c r="A12" s="2" t="s">
        <v>114</v>
      </c>
      <c r="B12" s="2">
        <f>B13+(B13-B14)</f>
        <v>29214.133333333331</v>
      </c>
      <c r="C12" s="2">
        <f>C13+(C13-C14)</f>
        <v>29604.216666666667</v>
      </c>
      <c r="D12" s="19"/>
      <c r="E12" s="19"/>
      <c r="F12" s="19"/>
      <c r="G12" s="19"/>
      <c r="H12" s="19"/>
      <c r="I12" s="19"/>
      <c r="J12" s="19"/>
      <c r="K12" s="19"/>
      <c r="L12" s="19"/>
      <c r="M12" s="19"/>
      <c r="N12" s="19"/>
      <c r="O12" s="19"/>
      <c r="Q12" s="20"/>
      <c r="R12" s="20"/>
    </row>
    <row r="13" spans="1:18" s="2" customFormat="1" x14ac:dyDescent="0.25">
      <c r="A13" s="2" t="s">
        <v>113</v>
      </c>
      <c r="B13" s="2">
        <f>(B10+B11+B16)/3</f>
        <v>29388.016666666666</v>
      </c>
      <c r="C13" s="2">
        <f>(C10+C11+C16)/3</f>
        <v>29699.733333333334</v>
      </c>
      <c r="D13" s="19"/>
      <c r="E13" s="19"/>
      <c r="F13" s="19"/>
      <c r="G13" s="19"/>
      <c r="H13" s="19"/>
      <c r="I13" s="19"/>
      <c r="J13" s="19"/>
      <c r="K13" s="19"/>
      <c r="L13" s="19"/>
      <c r="M13" s="19"/>
      <c r="N13" s="19"/>
      <c r="O13" s="19"/>
      <c r="Q13" s="20"/>
      <c r="R13" s="20"/>
    </row>
    <row r="14" spans="1:18" s="2" customFormat="1" x14ac:dyDescent="0.25">
      <c r="A14" s="2" t="s">
        <v>112</v>
      </c>
      <c r="B14" s="2">
        <f>(B10+B11)/2</f>
        <v>29561.9</v>
      </c>
      <c r="C14" s="2">
        <f>(C10+C11)/2</f>
        <v>29795.25</v>
      </c>
      <c r="D14" s="19"/>
      <c r="E14" s="19"/>
      <c r="F14" s="19"/>
      <c r="G14" s="19"/>
      <c r="H14" s="19"/>
      <c r="I14" s="19"/>
      <c r="J14" s="19"/>
      <c r="K14" s="19"/>
      <c r="L14" s="19"/>
      <c r="M14" s="19"/>
      <c r="N14" s="19"/>
      <c r="O14" s="19"/>
      <c r="Q14" s="20"/>
      <c r="R14" s="20"/>
    </row>
    <row r="15" spans="1:18" x14ac:dyDescent="0.25">
      <c r="A15"/>
    </row>
    <row r="16" spans="1:18" x14ac:dyDescent="0.25">
      <c r="A16" t="s">
        <v>119</v>
      </c>
      <c r="B16">
        <v>29040.25</v>
      </c>
      <c r="C16">
        <v>29508.7</v>
      </c>
    </row>
    <row r="17" spans="1:15" x14ac:dyDescent="0.25">
      <c r="A17"/>
    </row>
    <row r="18" spans="1:15" x14ac:dyDescent="0.25">
      <c r="A18"/>
      <c r="I18">
        <v>3547000</v>
      </c>
    </row>
    <row r="19" spans="1:15" x14ac:dyDescent="0.25">
      <c r="A19"/>
      <c r="I19">
        <v>1712900</v>
      </c>
    </row>
    <row r="20" spans="1:15" x14ac:dyDescent="0.25">
      <c r="A20" t="s">
        <v>120</v>
      </c>
      <c r="B20">
        <f>B16-((B10-B16)*0.25)</f>
        <v>28885.737499999999</v>
      </c>
      <c r="C20">
        <f>C16-((C10-C16)*0.25)</f>
        <v>29383.875</v>
      </c>
    </row>
    <row r="21" spans="1:15" ht="99" x14ac:dyDescent="0.25">
      <c r="A21" t="s">
        <v>121</v>
      </c>
      <c r="B21">
        <f>B16-((B10-B16)*0.5)</f>
        <v>28731.224999999999</v>
      </c>
      <c r="C21">
        <f>C16-((C10-C16)*0.5)</f>
        <v>29259.050000000003</v>
      </c>
      <c r="H21" s="21" t="s">
        <v>128</v>
      </c>
      <c r="M21" s="60" t="s">
        <v>130</v>
      </c>
      <c r="N21" s="60"/>
      <c r="O21" s="60"/>
    </row>
    <row r="22" spans="1:15" ht="16.5" x14ac:dyDescent="0.3">
      <c r="A22" t="s">
        <v>122</v>
      </c>
      <c r="B22">
        <f>B16-((B10-B16)*0.75)</f>
        <v>28576.712500000001</v>
      </c>
      <c r="C22">
        <f>C16-((C10-C16)*0.75)</f>
        <v>29134.225000000002</v>
      </c>
      <c r="H22" s="22"/>
      <c r="M22" s="26" t="s">
        <v>131</v>
      </c>
      <c r="N22" s="27"/>
      <c r="O22" s="27"/>
    </row>
    <row r="23" spans="1:15" ht="26.25" x14ac:dyDescent="0.25">
      <c r="A23" t="s">
        <v>123</v>
      </c>
      <c r="B23">
        <f>B16-((B10-B16))</f>
        <v>28422.2</v>
      </c>
      <c r="C23">
        <f>C16-((C10-C16))</f>
        <v>29009.4</v>
      </c>
      <c r="H23" s="23">
        <v>172300</v>
      </c>
      <c r="M23" s="25" t="s">
        <v>132</v>
      </c>
      <c r="N23" s="27"/>
      <c r="O23" s="27"/>
    </row>
    <row r="24" spans="1:15" ht="30" customHeight="1" x14ac:dyDescent="0.3">
      <c r="H24" s="22"/>
      <c r="M24" s="58" t="s">
        <v>133</v>
      </c>
      <c r="N24" s="58"/>
      <c r="O24" s="27"/>
    </row>
    <row r="25" spans="1:15" ht="264" x14ac:dyDescent="0.25">
      <c r="H25" s="21" t="s">
        <v>129</v>
      </c>
      <c r="M25" s="28" t="s">
        <v>134</v>
      </c>
      <c r="N25" s="59"/>
      <c r="O25" s="59"/>
    </row>
    <row r="26" spans="1:15" ht="16.5" x14ac:dyDescent="0.25">
      <c r="H26" s="23">
        <v>32300</v>
      </c>
      <c r="M26" s="28" t="s">
        <v>135</v>
      </c>
      <c r="N26" s="59"/>
      <c r="O26" s="59"/>
    </row>
    <row r="27" spans="1:15" x14ac:dyDescent="0.25">
      <c r="M27" s="28" t="s">
        <v>136</v>
      </c>
      <c r="N27" s="59"/>
      <c r="O27" s="59"/>
    </row>
    <row r="28" spans="1:15" x14ac:dyDescent="0.25">
      <c r="M28" s="28" t="s">
        <v>137</v>
      </c>
      <c r="N28" s="59"/>
      <c r="O28" s="59"/>
    </row>
    <row r="29" spans="1:15" x14ac:dyDescent="0.25">
      <c r="I29">
        <v>121050</v>
      </c>
      <c r="J29">
        <v>22</v>
      </c>
      <c r="K29">
        <f>I29*J29</f>
        <v>2663100</v>
      </c>
      <c r="M29" s="28" t="s">
        <v>138</v>
      </c>
      <c r="N29" s="59"/>
      <c r="O29" s="59"/>
    </row>
    <row r="30" spans="1:15" x14ac:dyDescent="0.25">
      <c r="I30">
        <v>121050</v>
      </c>
      <c r="J30">
        <v>23</v>
      </c>
      <c r="K30">
        <f t="shared" ref="K30:K93" si="0">I30*J30</f>
        <v>2784150</v>
      </c>
      <c r="M30" s="28" t="s">
        <v>139</v>
      </c>
      <c r="N30" s="59"/>
      <c r="O30" s="59"/>
    </row>
    <row r="31" spans="1:15" x14ac:dyDescent="0.25">
      <c r="I31">
        <v>121050</v>
      </c>
      <c r="J31">
        <v>24</v>
      </c>
      <c r="K31">
        <f t="shared" si="0"/>
        <v>2905200</v>
      </c>
      <c r="M31" s="28" t="s">
        <v>136</v>
      </c>
      <c r="N31" s="59"/>
      <c r="O31" s="59"/>
    </row>
    <row r="32" spans="1:15" x14ac:dyDescent="0.25">
      <c r="I32">
        <v>121050</v>
      </c>
      <c r="J32">
        <v>25</v>
      </c>
      <c r="K32">
        <f t="shared" si="0"/>
        <v>3026250</v>
      </c>
      <c r="M32" s="28" t="s">
        <v>140</v>
      </c>
      <c r="N32" s="59"/>
      <c r="O32" s="59"/>
    </row>
    <row r="33" spans="9:15" ht="30" x14ac:dyDescent="0.25">
      <c r="I33">
        <v>121050</v>
      </c>
      <c r="J33">
        <v>26</v>
      </c>
      <c r="K33">
        <f t="shared" si="0"/>
        <v>3147300</v>
      </c>
      <c r="M33" s="28" t="s">
        <v>141</v>
      </c>
      <c r="N33" s="59"/>
      <c r="O33" s="59"/>
    </row>
    <row r="34" spans="9:15" x14ac:dyDescent="0.25">
      <c r="I34">
        <v>121050</v>
      </c>
      <c r="J34">
        <v>27</v>
      </c>
      <c r="K34">
        <f t="shared" si="0"/>
        <v>3268350</v>
      </c>
      <c r="M34" s="28" t="s">
        <v>135</v>
      </c>
      <c r="N34" s="59"/>
      <c r="O34" s="59"/>
    </row>
    <row r="35" spans="9:15" x14ac:dyDescent="0.25">
      <c r="I35">
        <v>121050</v>
      </c>
      <c r="J35">
        <v>28</v>
      </c>
      <c r="K35">
        <f t="shared" si="0"/>
        <v>3389400</v>
      </c>
      <c r="M35" s="28" t="s">
        <v>142</v>
      </c>
      <c r="N35" s="59"/>
      <c r="O35" s="59"/>
    </row>
    <row r="36" spans="9:15" x14ac:dyDescent="0.25">
      <c r="I36">
        <v>121050</v>
      </c>
      <c r="J36">
        <v>29</v>
      </c>
      <c r="K36">
        <f t="shared" si="0"/>
        <v>3510450</v>
      </c>
      <c r="M36" s="28" t="s">
        <v>143</v>
      </c>
      <c r="N36" s="59"/>
      <c r="O36" s="59"/>
    </row>
    <row r="37" spans="9:15" ht="30" x14ac:dyDescent="0.25">
      <c r="I37">
        <v>121050</v>
      </c>
      <c r="J37">
        <v>30</v>
      </c>
      <c r="K37">
        <f t="shared" si="0"/>
        <v>3631500</v>
      </c>
      <c r="M37" s="28" t="s">
        <v>144</v>
      </c>
      <c r="N37" s="59"/>
      <c r="O37" s="59"/>
    </row>
    <row r="38" spans="9:15" ht="45" customHeight="1" x14ac:dyDescent="0.25">
      <c r="I38">
        <v>121050</v>
      </c>
      <c r="J38">
        <v>31</v>
      </c>
      <c r="K38">
        <f t="shared" si="0"/>
        <v>3752550</v>
      </c>
      <c r="M38" s="58" t="s">
        <v>145</v>
      </c>
      <c r="N38" s="58"/>
      <c r="O38" s="27"/>
    </row>
    <row r="39" spans="9:15" ht="45" customHeight="1" x14ac:dyDescent="0.25">
      <c r="I39">
        <v>121050</v>
      </c>
      <c r="J39">
        <v>32</v>
      </c>
      <c r="K39">
        <f t="shared" si="0"/>
        <v>3873600</v>
      </c>
      <c r="M39" s="58" t="s">
        <v>146</v>
      </c>
      <c r="N39" s="58"/>
      <c r="O39" s="27"/>
    </row>
    <row r="40" spans="9:15" ht="60" customHeight="1" x14ac:dyDescent="0.25">
      <c r="I40">
        <v>121050</v>
      </c>
      <c r="J40">
        <v>33</v>
      </c>
      <c r="K40">
        <f t="shared" si="0"/>
        <v>3994650</v>
      </c>
      <c r="M40" s="58" t="s">
        <v>147</v>
      </c>
      <c r="N40" s="58"/>
      <c r="O40" s="27"/>
    </row>
    <row r="41" spans="9:15" x14ac:dyDescent="0.25">
      <c r="I41">
        <v>121050</v>
      </c>
      <c r="J41">
        <v>34</v>
      </c>
      <c r="K41">
        <f t="shared" si="0"/>
        <v>4115700</v>
      </c>
      <c r="M41" s="28" t="s">
        <v>148</v>
      </c>
      <c r="N41" s="27"/>
      <c r="O41" s="27"/>
    </row>
    <row r="42" spans="9:15" ht="45" customHeight="1" x14ac:dyDescent="0.25">
      <c r="I42">
        <v>121050</v>
      </c>
      <c r="J42">
        <v>35</v>
      </c>
      <c r="K42">
        <f t="shared" si="0"/>
        <v>4236750</v>
      </c>
      <c r="M42" s="58" t="s">
        <v>149</v>
      </c>
      <c r="N42" s="58"/>
      <c r="O42" s="27"/>
    </row>
    <row r="43" spans="9:15" x14ac:dyDescent="0.25">
      <c r="I43">
        <v>121050</v>
      </c>
      <c r="J43">
        <v>36</v>
      </c>
      <c r="K43">
        <f t="shared" si="0"/>
        <v>4357800</v>
      </c>
      <c r="M43" s="57"/>
      <c r="N43" s="57"/>
      <c r="O43" s="57"/>
    </row>
    <row r="44" spans="9:15" x14ac:dyDescent="0.25">
      <c r="I44">
        <v>121050</v>
      </c>
      <c r="J44">
        <v>37</v>
      </c>
      <c r="K44">
        <f t="shared" si="0"/>
        <v>4478850</v>
      </c>
      <c r="M44" s="57"/>
      <c r="N44" s="57"/>
      <c r="O44" s="57"/>
    </row>
    <row r="45" spans="9:15" ht="120" customHeight="1" x14ac:dyDescent="0.25">
      <c r="I45">
        <v>121050</v>
      </c>
      <c r="J45">
        <v>38</v>
      </c>
      <c r="K45">
        <f t="shared" si="0"/>
        <v>4599900</v>
      </c>
      <c r="M45" s="58" t="s">
        <v>150</v>
      </c>
      <c r="N45" s="58"/>
      <c r="O45" s="24"/>
    </row>
    <row r="46" spans="9:15" x14ac:dyDescent="0.25">
      <c r="I46">
        <v>121050</v>
      </c>
      <c r="J46">
        <v>39</v>
      </c>
      <c r="K46">
        <f t="shared" si="0"/>
        <v>4720950</v>
      </c>
    </row>
    <row r="47" spans="9:15" x14ac:dyDescent="0.25">
      <c r="I47">
        <v>121050</v>
      </c>
      <c r="J47">
        <v>40</v>
      </c>
      <c r="K47">
        <f t="shared" si="0"/>
        <v>4842000</v>
      </c>
    </row>
    <row r="48" spans="9:15" x14ac:dyDescent="0.25">
      <c r="I48">
        <v>121050</v>
      </c>
      <c r="J48">
        <v>41</v>
      </c>
      <c r="K48">
        <f t="shared" si="0"/>
        <v>4963050</v>
      </c>
    </row>
    <row r="49" spans="9:11" x14ac:dyDescent="0.25">
      <c r="I49">
        <v>121050</v>
      </c>
      <c r="J49">
        <v>42</v>
      </c>
      <c r="K49">
        <f t="shared" si="0"/>
        <v>5084100</v>
      </c>
    </row>
    <row r="50" spans="9:11" x14ac:dyDescent="0.25">
      <c r="I50">
        <v>121050</v>
      </c>
      <c r="J50">
        <v>43</v>
      </c>
      <c r="K50">
        <f t="shared" si="0"/>
        <v>5205150</v>
      </c>
    </row>
    <row r="51" spans="9:11" x14ac:dyDescent="0.25">
      <c r="I51">
        <v>121050</v>
      </c>
      <c r="J51">
        <v>44</v>
      </c>
      <c r="K51">
        <f t="shared" si="0"/>
        <v>5326200</v>
      </c>
    </row>
    <row r="52" spans="9:11" x14ac:dyDescent="0.25">
      <c r="I52">
        <v>121050</v>
      </c>
      <c r="J52">
        <v>45</v>
      </c>
      <c r="K52">
        <f t="shared" si="0"/>
        <v>5447250</v>
      </c>
    </row>
    <row r="53" spans="9:11" x14ac:dyDescent="0.25">
      <c r="I53">
        <v>121050</v>
      </c>
      <c r="J53">
        <v>46</v>
      </c>
      <c r="K53">
        <f t="shared" si="0"/>
        <v>5568300</v>
      </c>
    </row>
    <row r="54" spans="9:11" x14ac:dyDescent="0.25">
      <c r="I54">
        <v>121050</v>
      </c>
      <c r="J54">
        <v>47</v>
      </c>
      <c r="K54">
        <f t="shared" si="0"/>
        <v>5689350</v>
      </c>
    </row>
    <row r="55" spans="9:11" x14ac:dyDescent="0.25">
      <c r="I55">
        <v>121050</v>
      </c>
      <c r="J55">
        <v>48</v>
      </c>
      <c r="K55">
        <f t="shared" si="0"/>
        <v>5810400</v>
      </c>
    </row>
    <row r="56" spans="9:11" x14ac:dyDescent="0.25">
      <c r="I56">
        <v>121050</v>
      </c>
      <c r="J56">
        <v>49</v>
      </c>
      <c r="K56">
        <f t="shared" si="0"/>
        <v>5931450</v>
      </c>
    </row>
    <row r="57" spans="9:11" x14ac:dyDescent="0.25">
      <c r="I57">
        <v>121050</v>
      </c>
      <c r="J57">
        <v>50</v>
      </c>
      <c r="K57">
        <f t="shared" si="0"/>
        <v>6052500</v>
      </c>
    </row>
    <row r="58" spans="9:11" x14ac:dyDescent="0.25">
      <c r="I58">
        <v>121050</v>
      </c>
      <c r="J58">
        <v>51</v>
      </c>
      <c r="K58">
        <f t="shared" si="0"/>
        <v>6173550</v>
      </c>
    </row>
    <row r="59" spans="9:11" x14ac:dyDescent="0.25">
      <c r="I59">
        <v>121050</v>
      </c>
      <c r="J59">
        <v>52</v>
      </c>
      <c r="K59">
        <f t="shared" si="0"/>
        <v>6294600</v>
      </c>
    </row>
    <row r="60" spans="9:11" x14ac:dyDescent="0.25">
      <c r="I60">
        <v>121050</v>
      </c>
      <c r="J60">
        <v>53</v>
      </c>
      <c r="K60">
        <f t="shared" si="0"/>
        <v>6415650</v>
      </c>
    </row>
    <row r="61" spans="9:11" x14ac:dyDescent="0.25">
      <c r="I61">
        <v>121050</v>
      </c>
      <c r="J61">
        <v>54</v>
      </c>
      <c r="K61">
        <f t="shared" si="0"/>
        <v>6536700</v>
      </c>
    </row>
    <row r="62" spans="9:11" x14ac:dyDescent="0.25">
      <c r="I62">
        <v>121050</v>
      </c>
      <c r="J62">
        <v>55</v>
      </c>
      <c r="K62">
        <f t="shared" si="0"/>
        <v>6657750</v>
      </c>
    </row>
    <row r="63" spans="9:11" x14ac:dyDescent="0.25">
      <c r="I63">
        <v>121050</v>
      </c>
      <c r="J63">
        <v>56</v>
      </c>
      <c r="K63">
        <f t="shared" si="0"/>
        <v>6778800</v>
      </c>
    </row>
    <row r="64" spans="9:11" x14ac:dyDescent="0.25">
      <c r="I64">
        <v>121050</v>
      </c>
      <c r="J64">
        <v>57</v>
      </c>
      <c r="K64">
        <f t="shared" si="0"/>
        <v>6899850</v>
      </c>
    </row>
    <row r="65" spans="9:11" x14ac:dyDescent="0.25">
      <c r="I65">
        <v>121050</v>
      </c>
      <c r="J65">
        <v>58</v>
      </c>
      <c r="K65">
        <f t="shared" si="0"/>
        <v>7020900</v>
      </c>
    </row>
    <row r="66" spans="9:11" x14ac:dyDescent="0.25">
      <c r="I66">
        <v>121050</v>
      </c>
      <c r="J66">
        <v>59</v>
      </c>
      <c r="K66">
        <f t="shared" si="0"/>
        <v>7141950</v>
      </c>
    </row>
    <row r="67" spans="9:11" x14ac:dyDescent="0.25">
      <c r="I67">
        <v>121050</v>
      </c>
      <c r="J67">
        <v>60</v>
      </c>
      <c r="K67">
        <f t="shared" si="0"/>
        <v>7263000</v>
      </c>
    </row>
    <row r="68" spans="9:11" x14ac:dyDescent="0.25">
      <c r="I68">
        <v>121050</v>
      </c>
      <c r="J68">
        <v>61</v>
      </c>
      <c r="K68">
        <f t="shared" si="0"/>
        <v>7384050</v>
      </c>
    </row>
    <row r="69" spans="9:11" x14ac:dyDescent="0.25">
      <c r="I69">
        <v>121050</v>
      </c>
      <c r="J69">
        <v>62</v>
      </c>
      <c r="K69">
        <f t="shared" si="0"/>
        <v>7505100</v>
      </c>
    </row>
    <row r="70" spans="9:11" x14ac:dyDescent="0.25">
      <c r="I70">
        <v>121050</v>
      </c>
      <c r="J70">
        <v>63</v>
      </c>
      <c r="K70">
        <f t="shared" si="0"/>
        <v>7626150</v>
      </c>
    </row>
    <row r="71" spans="9:11" x14ac:dyDescent="0.25">
      <c r="I71">
        <v>121050</v>
      </c>
      <c r="J71">
        <v>64</v>
      </c>
      <c r="K71">
        <f t="shared" si="0"/>
        <v>7747200</v>
      </c>
    </row>
    <row r="72" spans="9:11" x14ac:dyDescent="0.25">
      <c r="I72">
        <v>121050</v>
      </c>
      <c r="J72">
        <v>65</v>
      </c>
      <c r="K72">
        <f t="shared" si="0"/>
        <v>7868250</v>
      </c>
    </row>
    <row r="73" spans="9:11" x14ac:dyDescent="0.25">
      <c r="I73">
        <v>121050</v>
      </c>
      <c r="J73">
        <v>66</v>
      </c>
      <c r="K73">
        <f t="shared" si="0"/>
        <v>7989300</v>
      </c>
    </row>
    <row r="74" spans="9:11" x14ac:dyDescent="0.25">
      <c r="I74">
        <v>121050</v>
      </c>
      <c r="J74">
        <v>67</v>
      </c>
      <c r="K74">
        <f t="shared" si="0"/>
        <v>8110350</v>
      </c>
    </row>
    <row r="75" spans="9:11" x14ac:dyDescent="0.25">
      <c r="I75">
        <v>121050</v>
      </c>
      <c r="J75">
        <v>68</v>
      </c>
      <c r="K75">
        <f t="shared" si="0"/>
        <v>8231400</v>
      </c>
    </row>
    <row r="76" spans="9:11" x14ac:dyDescent="0.25">
      <c r="I76">
        <v>121050</v>
      </c>
      <c r="J76">
        <v>69</v>
      </c>
      <c r="K76">
        <f t="shared" si="0"/>
        <v>8352450</v>
      </c>
    </row>
    <row r="77" spans="9:11" x14ac:dyDescent="0.25">
      <c r="I77">
        <v>121050</v>
      </c>
      <c r="J77">
        <v>70</v>
      </c>
      <c r="K77">
        <f t="shared" si="0"/>
        <v>8473500</v>
      </c>
    </row>
    <row r="78" spans="9:11" x14ac:dyDescent="0.25">
      <c r="I78">
        <v>121050</v>
      </c>
      <c r="J78">
        <v>71</v>
      </c>
      <c r="K78">
        <f t="shared" si="0"/>
        <v>8594550</v>
      </c>
    </row>
    <row r="79" spans="9:11" x14ac:dyDescent="0.25">
      <c r="I79">
        <v>121050</v>
      </c>
      <c r="J79">
        <v>72</v>
      </c>
      <c r="K79">
        <f t="shared" si="0"/>
        <v>8715600</v>
      </c>
    </row>
    <row r="80" spans="9:11" x14ac:dyDescent="0.25">
      <c r="I80">
        <v>121050</v>
      </c>
      <c r="J80">
        <v>73</v>
      </c>
      <c r="K80">
        <f t="shared" si="0"/>
        <v>8836650</v>
      </c>
    </row>
    <row r="81" spans="9:11" x14ac:dyDescent="0.25">
      <c r="I81">
        <v>121050</v>
      </c>
      <c r="J81">
        <v>74</v>
      </c>
      <c r="K81">
        <f t="shared" si="0"/>
        <v>8957700</v>
      </c>
    </row>
    <row r="82" spans="9:11" x14ac:dyDescent="0.25">
      <c r="I82">
        <v>121050</v>
      </c>
      <c r="J82">
        <v>75</v>
      </c>
      <c r="K82">
        <f t="shared" si="0"/>
        <v>9078750</v>
      </c>
    </row>
    <row r="83" spans="9:11" x14ac:dyDescent="0.25">
      <c r="I83">
        <v>121050</v>
      </c>
      <c r="J83">
        <v>76</v>
      </c>
      <c r="K83">
        <f t="shared" si="0"/>
        <v>9199800</v>
      </c>
    </row>
    <row r="84" spans="9:11" x14ac:dyDescent="0.25">
      <c r="I84">
        <v>121050</v>
      </c>
      <c r="J84">
        <v>77</v>
      </c>
      <c r="K84">
        <f t="shared" si="0"/>
        <v>9320850</v>
      </c>
    </row>
    <row r="85" spans="9:11" x14ac:dyDescent="0.25">
      <c r="I85">
        <v>121050</v>
      </c>
      <c r="J85">
        <v>78</v>
      </c>
      <c r="K85">
        <f t="shared" si="0"/>
        <v>9441900</v>
      </c>
    </row>
    <row r="86" spans="9:11" x14ac:dyDescent="0.25">
      <c r="I86">
        <v>121050</v>
      </c>
      <c r="J86">
        <v>79</v>
      </c>
      <c r="K86">
        <f t="shared" si="0"/>
        <v>9562950</v>
      </c>
    </row>
    <row r="87" spans="9:11" x14ac:dyDescent="0.25">
      <c r="I87">
        <v>121050</v>
      </c>
      <c r="J87">
        <v>80</v>
      </c>
      <c r="K87">
        <f t="shared" si="0"/>
        <v>9684000</v>
      </c>
    </row>
    <row r="88" spans="9:11" x14ac:dyDescent="0.25">
      <c r="I88">
        <v>121050</v>
      </c>
      <c r="J88">
        <v>81</v>
      </c>
      <c r="K88">
        <f t="shared" si="0"/>
        <v>9805050</v>
      </c>
    </row>
    <row r="89" spans="9:11" x14ac:dyDescent="0.25">
      <c r="I89">
        <v>121050</v>
      </c>
      <c r="J89">
        <v>82</v>
      </c>
      <c r="K89">
        <f t="shared" si="0"/>
        <v>9926100</v>
      </c>
    </row>
    <row r="90" spans="9:11" x14ac:dyDescent="0.25">
      <c r="I90">
        <v>121050</v>
      </c>
      <c r="J90">
        <v>83</v>
      </c>
      <c r="K90">
        <f t="shared" si="0"/>
        <v>10047150</v>
      </c>
    </row>
    <row r="91" spans="9:11" x14ac:dyDescent="0.25">
      <c r="I91">
        <v>121050</v>
      </c>
      <c r="J91">
        <v>84</v>
      </c>
      <c r="K91">
        <f t="shared" si="0"/>
        <v>10168200</v>
      </c>
    </row>
    <row r="92" spans="9:11" x14ac:dyDescent="0.25">
      <c r="I92">
        <v>121050</v>
      </c>
      <c r="J92">
        <v>85</v>
      </c>
      <c r="K92">
        <f t="shared" si="0"/>
        <v>10289250</v>
      </c>
    </row>
    <row r="93" spans="9:11" x14ac:dyDescent="0.25">
      <c r="I93">
        <v>121050</v>
      </c>
      <c r="J93">
        <v>86</v>
      </c>
      <c r="K93">
        <f t="shared" si="0"/>
        <v>10410300</v>
      </c>
    </row>
    <row r="94" spans="9:11" x14ac:dyDescent="0.25">
      <c r="I94">
        <v>121050</v>
      </c>
      <c r="J94">
        <v>87</v>
      </c>
      <c r="K94">
        <f t="shared" ref="K94:K105" si="1">I94*J94</f>
        <v>10531350</v>
      </c>
    </row>
    <row r="95" spans="9:11" x14ac:dyDescent="0.25">
      <c r="I95">
        <v>121050</v>
      </c>
      <c r="J95">
        <v>88</v>
      </c>
      <c r="K95">
        <f t="shared" si="1"/>
        <v>10652400</v>
      </c>
    </row>
    <row r="96" spans="9:11" x14ac:dyDescent="0.25">
      <c r="I96">
        <v>121050</v>
      </c>
      <c r="J96">
        <v>89</v>
      </c>
      <c r="K96">
        <f t="shared" si="1"/>
        <v>10773450</v>
      </c>
    </row>
    <row r="97" spans="9:11" x14ac:dyDescent="0.25">
      <c r="I97">
        <v>121050</v>
      </c>
      <c r="J97">
        <v>90</v>
      </c>
      <c r="K97">
        <f t="shared" si="1"/>
        <v>10894500</v>
      </c>
    </row>
    <row r="98" spans="9:11" x14ac:dyDescent="0.25">
      <c r="I98">
        <v>121050</v>
      </c>
      <c r="J98">
        <v>91</v>
      </c>
      <c r="K98">
        <f t="shared" si="1"/>
        <v>11015550</v>
      </c>
    </row>
    <row r="99" spans="9:11" x14ac:dyDescent="0.25">
      <c r="I99">
        <v>121050</v>
      </c>
      <c r="J99">
        <v>92</v>
      </c>
      <c r="K99">
        <f t="shared" si="1"/>
        <v>11136600</v>
      </c>
    </row>
    <row r="100" spans="9:11" x14ac:dyDescent="0.25">
      <c r="I100">
        <v>121050</v>
      </c>
      <c r="J100">
        <v>93</v>
      </c>
      <c r="K100">
        <f t="shared" si="1"/>
        <v>11257650</v>
      </c>
    </row>
    <row r="101" spans="9:11" x14ac:dyDescent="0.25">
      <c r="I101">
        <v>121050</v>
      </c>
      <c r="J101">
        <v>94</v>
      </c>
      <c r="K101">
        <f t="shared" si="1"/>
        <v>11378700</v>
      </c>
    </row>
    <row r="102" spans="9:11" x14ac:dyDescent="0.25">
      <c r="I102">
        <v>121050</v>
      </c>
      <c r="J102">
        <v>95</v>
      </c>
      <c r="K102">
        <f t="shared" si="1"/>
        <v>11499750</v>
      </c>
    </row>
    <row r="103" spans="9:11" x14ac:dyDescent="0.25">
      <c r="I103">
        <v>121050</v>
      </c>
      <c r="J103">
        <v>96</v>
      </c>
      <c r="K103">
        <f t="shared" si="1"/>
        <v>11620800</v>
      </c>
    </row>
    <row r="104" spans="9:11" x14ac:dyDescent="0.25">
      <c r="I104">
        <v>121050</v>
      </c>
      <c r="J104">
        <v>97</v>
      </c>
      <c r="K104">
        <f t="shared" si="1"/>
        <v>11741850</v>
      </c>
    </row>
    <row r="105" spans="9:11" x14ac:dyDescent="0.25">
      <c r="I105">
        <v>121050</v>
      </c>
      <c r="J105">
        <v>98</v>
      </c>
      <c r="K105">
        <f t="shared" si="1"/>
        <v>11862900</v>
      </c>
    </row>
  </sheetData>
  <mergeCells count="15">
    <mergeCell ref="M21:O21"/>
    <mergeCell ref="M24:N24"/>
    <mergeCell ref="N25:N28"/>
    <mergeCell ref="O25:O28"/>
    <mergeCell ref="N29:N32"/>
    <mergeCell ref="O29:O32"/>
    <mergeCell ref="M43:O43"/>
    <mergeCell ref="M44:O44"/>
    <mergeCell ref="M45:N45"/>
    <mergeCell ref="N33:N37"/>
    <mergeCell ref="O33:O37"/>
    <mergeCell ref="M38:N38"/>
    <mergeCell ref="M39:N39"/>
    <mergeCell ref="M40:N40"/>
    <mergeCell ref="M42:N42"/>
  </mergeCells>
  <hyperlinks>
    <hyperlink ref="M21" r:id="rId1" display="https://ess.excelityglobal.com/tax_calculator_0809_en.jsp" xr:uid="{99A26C32-3A78-4C3A-870A-90A01422A807}"/>
    <hyperlink ref="M22" r:id="rId2" display="https://ess.excelityglobal.com/tax_calculator_0809_en.jsp" xr:uid="{55FE544F-BBF2-483D-941B-2EB7026D0611}"/>
    <hyperlink ref="M24" r:id="rId3" display="https://ess.excelityglobal.com/tax_calculator_0809_en.jsp" xr:uid="{95E698E0-902E-44D1-9A6E-3AB2F6DA623F}"/>
    <hyperlink ref="M25" r:id="rId4" display="https://ess.excelityglobal.com/tax_calculator_0809_en.jsp" xr:uid="{EA33FACE-5CF3-4458-BBF0-B84F616EC5B6}"/>
    <hyperlink ref="M26" r:id="rId5" display="https://ess.excelityglobal.com/tax_calculator_0809_en.jsp" xr:uid="{C81C4E4A-58D1-43E4-8CE6-7A704F66F86A}"/>
    <hyperlink ref="M27" r:id="rId6" display="https://ess.excelityglobal.com/tax_calculator_0809_en.jsp" xr:uid="{7DB94C75-5A08-4350-8067-83F9AAF58C68}"/>
    <hyperlink ref="M28" r:id="rId7" display="https://ess.excelityglobal.com/tax_calculator_0809_en.jsp" xr:uid="{0849A92A-DBEE-4761-AF55-16AAE7DCBC44}"/>
    <hyperlink ref="M29" r:id="rId8" display="https://ess.excelityglobal.com/tax_calculator_0809_en.jsp" xr:uid="{13E6AAE2-DDA1-4E96-952B-FD5248CA38C1}"/>
    <hyperlink ref="M30" r:id="rId9" display="https://ess.excelityglobal.com/tax_calculator_0809_en.jsp" xr:uid="{FF0A980F-FB6A-421D-81E9-C3F130A753A5}"/>
    <hyperlink ref="M31" r:id="rId10" display="https://ess.excelityglobal.com/tax_calculator_0809_en.jsp" xr:uid="{4F74CCF1-D0FB-48A9-9F7B-F3246D54836F}"/>
    <hyperlink ref="M32" r:id="rId11" display="https://ess.excelityglobal.com/tax_calculator_0809_en.jsp" xr:uid="{A01599F1-5557-4AC1-AC4C-F64B3A8902EF}"/>
    <hyperlink ref="M33" r:id="rId12" display="https://ess.excelityglobal.com/tax_calculator_0809_en.jsp" xr:uid="{8DC4DBFA-8431-4246-ADB4-36010E6E2ED1}"/>
    <hyperlink ref="M34" r:id="rId13" display="https://ess.excelityglobal.com/tax_calculator_0809_en.jsp" xr:uid="{0950EB70-876B-4BAF-B0DF-32DE9CA6D990}"/>
    <hyperlink ref="M35" r:id="rId14" display="https://ess.excelityglobal.com/tax_calculator_0809_en.jsp" xr:uid="{040BBC83-A1DA-4836-8A00-E0DB4485755F}"/>
    <hyperlink ref="M36" r:id="rId15" display="https://ess.excelityglobal.com/tax_calculator_0809_en.jsp" xr:uid="{79C14D83-8A30-46DF-99E8-C74A6A73E96A}"/>
    <hyperlink ref="M37" r:id="rId16" display="https://ess.excelityglobal.com/tax_calculator_0809_en.jsp" xr:uid="{C7E727F1-F00A-401D-8BCC-BA33E2E7092F}"/>
    <hyperlink ref="M38" r:id="rId17" display="https://ess.excelityglobal.com/tax_calculator_0809_en.jsp" xr:uid="{926760AA-D43C-4447-B85D-8A9B3F61E49A}"/>
    <hyperlink ref="M39" r:id="rId18" display="https://ess.excelityglobal.com/tax_calculator_0809_en.jsp" xr:uid="{09C957AF-4CF1-4444-AA08-F3C703A7B26C}"/>
    <hyperlink ref="M40" r:id="rId19" display="https://ess.excelityglobal.com/tax_calculator_0809_en.jsp" xr:uid="{3D35F61B-3DDC-4581-ADB9-4FC6511552FA}"/>
    <hyperlink ref="M41" r:id="rId20" display="https://ess.excelityglobal.com/tax_calculator_0809_en.jsp" xr:uid="{151807BC-6533-4803-AAE7-ED6D1B4F855C}"/>
    <hyperlink ref="M42" r:id="rId21" display="https://ess.excelityglobal.com/tax_calculator_0809_en.jsp" xr:uid="{FB2852C2-D8BA-4C37-AE55-A406C0AF826F}"/>
    <hyperlink ref="M45" r:id="rId22" display="https://ess.excelityglobal.com/tax_calculator_0809_en.jsp" xr:uid="{295B3A7F-95BA-40FD-A39D-316DF8059D29}"/>
  </hyperlinks>
  <pageMargins left="0.7" right="0.7" top="0.75" bottom="0.75" header="0.3" footer="0.3"/>
  <pageSetup orientation="portrait" r:id="rId23"/>
  <headerFooter>
    <oddFooter>&amp;C&amp;1#&amp;"Calibri"&amp;9&amp;K000000Information Classification: GENERAL</oddFooter>
  </headerFooter>
  <drawing r:id="rId24"/>
  <legacyDrawing r:id="rId25"/>
  <controls>
    <mc:AlternateContent xmlns:mc="http://schemas.openxmlformats.org/markup-compatibility/2006">
      <mc:Choice Requires="x14">
        <control shapeId="6145" r:id="rId26" name="Control 1">
          <controlPr defaultSize="0" r:id="rId27">
            <anchor moveWithCells="1">
              <from>
                <xdr:col>13</xdr:col>
                <xdr:colOff>28575</xdr:colOff>
                <xdr:row>21</xdr:row>
                <xdr:rowOff>66675</xdr:rowOff>
              </from>
              <to>
                <xdr:col>15</xdr:col>
                <xdr:colOff>276225</xdr:colOff>
                <xdr:row>22</xdr:row>
                <xdr:rowOff>85725</xdr:rowOff>
              </to>
            </anchor>
          </controlPr>
        </control>
      </mc:Choice>
      <mc:Fallback>
        <control shapeId="6145" r:id="rId26" name="Control 1"/>
      </mc:Fallback>
    </mc:AlternateContent>
    <mc:AlternateContent xmlns:mc="http://schemas.openxmlformats.org/markup-compatibility/2006">
      <mc:Choice Requires="x14">
        <control shapeId="6146" r:id="rId28" name="Control 2">
          <controlPr defaultSize="0" r:id="rId29">
            <anchor moveWithCells="1">
              <from>
                <xdr:col>14</xdr:col>
                <xdr:colOff>28575</xdr:colOff>
                <xdr:row>21</xdr:row>
                <xdr:rowOff>66675</xdr:rowOff>
              </from>
              <to>
                <xdr:col>15</xdr:col>
                <xdr:colOff>257175</xdr:colOff>
                <xdr:row>22</xdr:row>
                <xdr:rowOff>85725</xdr:rowOff>
              </to>
            </anchor>
          </controlPr>
        </control>
      </mc:Choice>
      <mc:Fallback>
        <control shapeId="6146" r:id="rId28" name="Control 2"/>
      </mc:Fallback>
    </mc:AlternateContent>
    <mc:AlternateContent xmlns:mc="http://schemas.openxmlformats.org/markup-compatibility/2006">
      <mc:Choice Requires="x14">
        <control shapeId="6147" r:id="rId30" name="Control 3">
          <controlPr defaultSize="0" r:id="rId31">
            <anchor moveWithCells="1">
              <from>
                <xdr:col>12</xdr:col>
                <xdr:colOff>28575</xdr:colOff>
                <xdr:row>22</xdr:row>
                <xdr:rowOff>66675</xdr:rowOff>
              </from>
              <to>
                <xdr:col>12</xdr:col>
                <xdr:colOff>285750</xdr:colOff>
                <xdr:row>22</xdr:row>
                <xdr:rowOff>304800</xdr:rowOff>
              </to>
            </anchor>
          </controlPr>
        </control>
      </mc:Choice>
      <mc:Fallback>
        <control shapeId="6147" r:id="rId30" name="Control 3"/>
      </mc:Fallback>
    </mc:AlternateContent>
    <mc:AlternateContent xmlns:mc="http://schemas.openxmlformats.org/markup-compatibility/2006">
      <mc:Choice Requires="x14">
        <control shapeId="6148" r:id="rId32" name="Control 4">
          <controlPr defaultSize="0" r:id="rId31">
            <anchor moveWithCells="1">
              <from>
                <xdr:col>13</xdr:col>
                <xdr:colOff>28575</xdr:colOff>
                <xdr:row>22</xdr:row>
                <xdr:rowOff>66675</xdr:rowOff>
              </from>
              <to>
                <xdr:col>13</xdr:col>
                <xdr:colOff>285750</xdr:colOff>
                <xdr:row>22</xdr:row>
                <xdr:rowOff>304800</xdr:rowOff>
              </to>
            </anchor>
          </controlPr>
        </control>
      </mc:Choice>
      <mc:Fallback>
        <control shapeId="6148" r:id="rId32" name="Control 4"/>
      </mc:Fallback>
    </mc:AlternateContent>
    <mc:AlternateContent xmlns:mc="http://schemas.openxmlformats.org/markup-compatibility/2006">
      <mc:Choice Requires="x14">
        <control shapeId="6149" r:id="rId33" name="Control 5">
          <controlPr defaultSize="0" r:id="rId34">
            <anchor moveWithCells="1">
              <from>
                <xdr:col>13</xdr:col>
                <xdr:colOff>28575</xdr:colOff>
                <xdr:row>22</xdr:row>
                <xdr:rowOff>66675</xdr:rowOff>
              </from>
              <to>
                <xdr:col>15</xdr:col>
                <xdr:colOff>276225</xdr:colOff>
                <xdr:row>22</xdr:row>
                <xdr:rowOff>295275</xdr:rowOff>
              </to>
            </anchor>
          </controlPr>
        </control>
      </mc:Choice>
      <mc:Fallback>
        <control shapeId="6149" r:id="rId33" name="Control 5"/>
      </mc:Fallback>
    </mc:AlternateContent>
    <mc:AlternateContent xmlns:mc="http://schemas.openxmlformats.org/markup-compatibility/2006">
      <mc:Choice Requires="x14">
        <control shapeId="6150" r:id="rId35" name="Control 6">
          <controlPr defaultSize="0" r:id="rId29">
            <anchor moveWithCells="1">
              <from>
                <xdr:col>14</xdr:col>
                <xdr:colOff>28575</xdr:colOff>
                <xdr:row>22</xdr:row>
                <xdr:rowOff>66675</xdr:rowOff>
              </from>
              <to>
                <xdr:col>15</xdr:col>
                <xdr:colOff>257175</xdr:colOff>
                <xdr:row>22</xdr:row>
                <xdr:rowOff>295275</xdr:rowOff>
              </to>
            </anchor>
          </controlPr>
        </control>
      </mc:Choice>
      <mc:Fallback>
        <control shapeId="6150" r:id="rId35" name="Control 6"/>
      </mc:Fallback>
    </mc:AlternateContent>
    <mc:AlternateContent xmlns:mc="http://schemas.openxmlformats.org/markup-compatibility/2006">
      <mc:Choice Requires="x14">
        <control shapeId="6151" r:id="rId36" name="Control 7">
          <controlPr defaultSize="0" r:id="rId37">
            <anchor moveWithCells="1">
              <from>
                <xdr:col>14</xdr:col>
                <xdr:colOff>28575</xdr:colOff>
                <xdr:row>23</xdr:row>
                <xdr:rowOff>66675</xdr:rowOff>
              </from>
              <to>
                <xdr:col>15</xdr:col>
                <xdr:colOff>257175</xdr:colOff>
                <xdr:row>23</xdr:row>
                <xdr:rowOff>295275</xdr:rowOff>
              </to>
            </anchor>
          </controlPr>
        </control>
      </mc:Choice>
      <mc:Fallback>
        <control shapeId="6151" r:id="rId36" name="Control 7"/>
      </mc:Fallback>
    </mc:AlternateContent>
    <mc:AlternateContent xmlns:mc="http://schemas.openxmlformats.org/markup-compatibility/2006">
      <mc:Choice Requires="x14">
        <control shapeId="6152" r:id="rId38" name="Control 8">
          <controlPr defaultSize="0" r:id="rId39">
            <anchor moveWithCells="1">
              <from>
                <xdr:col>12</xdr:col>
                <xdr:colOff>28575</xdr:colOff>
                <xdr:row>26</xdr:row>
                <xdr:rowOff>66675</xdr:rowOff>
              </from>
              <to>
                <xdr:col>12</xdr:col>
                <xdr:colOff>285750</xdr:colOff>
                <xdr:row>27</xdr:row>
                <xdr:rowOff>142875</xdr:rowOff>
              </to>
            </anchor>
          </controlPr>
        </control>
      </mc:Choice>
      <mc:Fallback>
        <control shapeId="6152" r:id="rId38" name="Control 8"/>
      </mc:Fallback>
    </mc:AlternateContent>
    <mc:AlternateContent xmlns:mc="http://schemas.openxmlformats.org/markup-compatibility/2006">
      <mc:Choice Requires="x14">
        <control shapeId="6153" r:id="rId40" name="Control 9">
          <controlPr defaultSize="0" r:id="rId34">
            <anchor moveWithCells="1">
              <from>
                <xdr:col>13</xdr:col>
                <xdr:colOff>28575</xdr:colOff>
                <xdr:row>24</xdr:row>
                <xdr:rowOff>66675</xdr:rowOff>
              </from>
              <to>
                <xdr:col>15</xdr:col>
                <xdr:colOff>276225</xdr:colOff>
                <xdr:row>24</xdr:row>
                <xdr:rowOff>295275</xdr:rowOff>
              </to>
            </anchor>
          </controlPr>
        </control>
      </mc:Choice>
      <mc:Fallback>
        <control shapeId="6153" r:id="rId40" name="Control 9"/>
      </mc:Fallback>
    </mc:AlternateContent>
    <mc:AlternateContent xmlns:mc="http://schemas.openxmlformats.org/markup-compatibility/2006">
      <mc:Choice Requires="x14">
        <control shapeId="6154" r:id="rId41" name="Control 10">
          <controlPr defaultSize="0" r:id="rId29">
            <anchor moveWithCells="1">
              <from>
                <xdr:col>14</xdr:col>
                <xdr:colOff>28575</xdr:colOff>
                <xdr:row>24</xdr:row>
                <xdr:rowOff>66675</xdr:rowOff>
              </from>
              <to>
                <xdr:col>15</xdr:col>
                <xdr:colOff>257175</xdr:colOff>
                <xdr:row>24</xdr:row>
                <xdr:rowOff>295275</xdr:rowOff>
              </to>
            </anchor>
          </controlPr>
        </control>
      </mc:Choice>
      <mc:Fallback>
        <control shapeId="6154" r:id="rId41" name="Control 10"/>
      </mc:Fallback>
    </mc:AlternateContent>
    <mc:AlternateContent xmlns:mc="http://schemas.openxmlformats.org/markup-compatibility/2006">
      <mc:Choice Requires="x14">
        <control shapeId="6155" r:id="rId42" name="Control 11">
          <controlPr defaultSize="0" r:id="rId39">
            <anchor moveWithCells="1">
              <from>
                <xdr:col>12</xdr:col>
                <xdr:colOff>28575</xdr:colOff>
                <xdr:row>27</xdr:row>
                <xdr:rowOff>66675</xdr:rowOff>
              </from>
              <to>
                <xdr:col>12</xdr:col>
                <xdr:colOff>285750</xdr:colOff>
                <xdr:row>28</xdr:row>
                <xdr:rowOff>142875</xdr:rowOff>
              </to>
            </anchor>
          </controlPr>
        </control>
      </mc:Choice>
      <mc:Fallback>
        <control shapeId="6155" r:id="rId42" name="Control 11"/>
      </mc:Fallback>
    </mc:AlternateContent>
    <mc:AlternateContent xmlns:mc="http://schemas.openxmlformats.org/markup-compatibility/2006">
      <mc:Choice Requires="x14">
        <control shapeId="6156" r:id="rId43" name="Control 12">
          <controlPr defaultSize="0" r:id="rId39">
            <anchor moveWithCells="1">
              <from>
                <xdr:col>12</xdr:col>
                <xdr:colOff>28575</xdr:colOff>
                <xdr:row>30</xdr:row>
                <xdr:rowOff>76200</xdr:rowOff>
              </from>
              <to>
                <xdr:col>12</xdr:col>
                <xdr:colOff>285750</xdr:colOff>
                <xdr:row>31</xdr:row>
                <xdr:rowOff>152400</xdr:rowOff>
              </to>
            </anchor>
          </controlPr>
        </control>
      </mc:Choice>
      <mc:Fallback>
        <control shapeId="6156" r:id="rId43" name="Control 12"/>
      </mc:Fallback>
    </mc:AlternateContent>
    <mc:AlternateContent xmlns:mc="http://schemas.openxmlformats.org/markup-compatibility/2006">
      <mc:Choice Requires="x14">
        <control shapeId="6157" r:id="rId44" name="Control 13">
          <controlPr defaultSize="0" r:id="rId34">
            <anchor moveWithCells="1">
              <from>
                <xdr:col>13</xdr:col>
                <xdr:colOff>28575</xdr:colOff>
                <xdr:row>28</xdr:row>
                <xdr:rowOff>66675</xdr:rowOff>
              </from>
              <to>
                <xdr:col>15</xdr:col>
                <xdr:colOff>276225</xdr:colOff>
                <xdr:row>29</xdr:row>
                <xdr:rowOff>104775</xdr:rowOff>
              </to>
            </anchor>
          </controlPr>
        </control>
      </mc:Choice>
      <mc:Fallback>
        <control shapeId="6157" r:id="rId44" name="Control 13"/>
      </mc:Fallback>
    </mc:AlternateContent>
    <mc:AlternateContent xmlns:mc="http://schemas.openxmlformats.org/markup-compatibility/2006">
      <mc:Choice Requires="x14">
        <control shapeId="6158" r:id="rId45" name="Control 14">
          <controlPr defaultSize="0" r:id="rId29">
            <anchor moveWithCells="1">
              <from>
                <xdr:col>14</xdr:col>
                <xdr:colOff>28575</xdr:colOff>
                <xdr:row>28</xdr:row>
                <xdr:rowOff>66675</xdr:rowOff>
              </from>
              <to>
                <xdr:col>15</xdr:col>
                <xdr:colOff>257175</xdr:colOff>
                <xdr:row>29</xdr:row>
                <xdr:rowOff>104775</xdr:rowOff>
              </to>
            </anchor>
          </controlPr>
        </control>
      </mc:Choice>
      <mc:Fallback>
        <control shapeId="6158" r:id="rId45" name="Control 14"/>
      </mc:Fallback>
    </mc:AlternateContent>
    <mc:AlternateContent xmlns:mc="http://schemas.openxmlformats.org/markup-compatibility/2006">
      <mc:Choice Requires="x14">
        <control shapeId="6159" r:id="rId46" name="Control 15">
          <controlPr defaultSize="0" r:id="rId39">
            <anchor moveWithCells="1">
              <from>
                <xdr:col>12</xdr:col>
                <xdr:colOff>28575</xdr:colOff>
                <xdr:row>31</xdr:row>
                <xdr:rowOff>76200</xdr:rowOff>
              </from>
              <to>
                <xdr:col>12</xdr:col>
                <xdr:colOff>285750</xdr:colOff>
                <xdr:row>32</xdr:row>
                <xdr:rowOff>152400</xdr:rowOff>
              </to>
            </anchor>
          </controlPr>
        </control>
      </mc:Choice>
      <mc:Fallback>
        <control shapeId="6159" r:id="rId46" name="Control 15"/>
      </mc:Fallback>
    </mc:AlternateContent>
    <mc:AlternateContent xmlns:mc="http://schemas.openxmlformats.org/markup-compatibility/2006">
      <mc:Choice Requires="x14">
        <control shapeId="6160" r:id="rId47" name="Control 16">
          <controlPr defaultSize="0" r:id="rId39">
            <anchor moveWithCells="1">
              <from>
                <xdr:col>12</xdr:col>
                <xdr:colOff>28575</xdr:colOff>
                <xdr:row>34</xdr:row>
                <xdr:rowOff>85725</xdr:rowOff>
              </from>
              <to>
                <xdr:col>12</xdr:col>
                <xdr:colOff>285750</xdr:colOff>
                <xdr:row>35</xdr:row>
                <xdr:rowOff>161925</xdr:rowOff>
              </to>
            </anchor>
          </controlPr>
        </control>
      </mc:Choice>
      <mc:Fallback>
        <control shapeId="6160" r:id="rId47" name="Control 16"/>
      </mc:Fallback>
    </mc:AlternateContent>
    <mc:AlternateContent xmlns:mc="http://schemas.openxmlformats.org/markup-compatibility/2006">
      <mc:Choice Requires="x14">
        <control shapeId="6161" r:id="rId48" name="Control 17">
          <controlPr defaultSize="0" r:id="rId34">
            <anchor moveWithCells="1">
              <from>
                <xdr:col>13</xdr:col>
                <xdr:colOff>28575</xdr:colOff>
                <xdr:row>32</xdr:row>
                <xdr:rowOff>85725</xdr:rowOff>
              </from>
              <to>
                <xdr:col>15</xdr:col>
                <xdr:colOff>276225</xdr:colOff>
                <xdr:row>32</xdr:row>
                <xdr:rowOff>314325</xdr:rowOff>
              </to>
            </anchor>
          </controlPr>
        </control>
      </mc:Choice>
      <mc:Fallback>
        <control shapeId="6161" r:id="rId48" name="Control 17"/>
      </mc:Fallback>
    </mc:AlternateContent>
    <mc:AlternateContent xmlns:mc="http://schemas.openxmlformats.org/markup-compatibility/2006">
      <mc:Choice Requires="x14">
        <control shapeId="6162" r:id="rId49" name="Control 18">
          <controlPr defaultSize="0" r:id="rId29">
            <anchor moveWithCells="1">
              <from>
                <xdr:col>14</xdr:col>
                <xdr:colOff>28575</xdr:colOff>
                <xdr:row>32</xdr:row>
                <xdr:rowOff>85725</xdr:rowOff>
              </from>
              <to>
                <xdr:col>15</xdr:col>
                <xdr:colOff>257175</xdr:colOff>
                <xdr:row>32</xdr:row>
                <xdr:rowOff>314325</xdr:rowOff>
              </to>
            </anchor>
          </controlPr>
        </control>
      </mc:Choice>
      <mc:Fallback>
        <control shapeId="6162" r:id="rId49" name="Control 18"/>
      </mc:Fallback>
    </mc:AlternateContent>
    <mc:AlternateContent xmlns:mc="http://schemas.openxmlformats.org/markup-compatibility/2006">
      <mc:Choice Requires="x14">
        <control shapeId="6163" r:id="rId50" name="Control 19">
          <controlPr defaultSize="0" r:id="rId39">
            <anchor moveWithCells="1">
              <from>
                <xdr:col>12</xdr:col>
                <xdr:colOff>28575</xdr:colOff>
                <xdr:row>35</xdr:row>
                <xdr:rowOff>85725</xdr:rowOff>
              </from>
              <to>
                <xdr:col>12</xdr:col>
                <xdr:colOff>285750</xdr:colOff>
                <xdr:row>36</xdr:row>
                <xdr:rowOff>161925</xdr:rowOff>
              </to>
            </anchor>
          </controlPr>
        </control>
      </mc:Choice>
      <mc:Fallback>
        <control shapeId="6163" r:id="rId50" name="Control 19"/>
      </mc:Fallback>
    </mc:AlternateContent>
    <mc:AlternateContent xmlns:mc="http://schemas.openxmlformats.org/markup-compatibility/2006">
      <mc:Choice Requires="x14">
        <control shapeId="6164" r:id="rId51" name="Control 20">
          <controlPr defaultSize="0" r:id="rId39">
            <anchor moveWithCells="1">
              <from>
                <xdr:col>12</xdr:col>
                <xdr:colOff>28575</xdr:colOff>
                <xdr:row>36</xdr:row>
                <xdr:rowOff>95250</xdr:rowOff>
              </from>
              <to>
                <xdr:col>12</xdr:col>
                <xdr:colOff>285750</xdr:colOff>
                <xdr:row>36</xdr:row>
                <xdr:rowOff>361950</xdr:rowOff>
              </to>
            </anchor>
          </controlPr>
        </control>
      </mc:Choice>
      <mc:Fallback>
        <control shapeId="6164" r:id="rId51" name="Control 20"/>
      </mc:Fallback>
    </mc:AlternateContent>
    <mc:AlternateContent xmlns:mc="http://schemas.openxmlformats.org/markup-compatibility/2006">
      <mc:Choice Requires="x14">
        <control shapeId="6165" r:id="rId52" name="Control 21">
          <controlPr defaultSize="0" r:id="rId29">
            <anchor moveWithCells="1">
              <from>
                <xdr:col>14</xdr:col>
                <xdr:colOff>28575</xdr:colOff>
                <xdr:row>37</xdr:row>
                <xdr:rowOff>85725</xdr:rowOff>
              </from>
              <to>
                <xdr:col>15</xdr:col>
                <xdr:colOff>257175</xdr:colOff>
                <xdr:row>37</xdr:row>
                <xdr:rowOff>314325</xdr:rowOff>
              </to>
            </anchor>
          </controlPr>
        </control>
      </mc:Choice>
      <mc:Fallback>
        <control shapeId="6165" r:id="rId52" name="Control 21"/>
      </mc:Fallback>
    </mc:AlternateContent>
    <mc:AlternateContent xmlns:mc="http://schemas.openxmlformats.org/markup-compatibility/2006">
      <mc:Choice Requires="x14">
        <control shapeId="6166" r:id="rId53" name="Control 22">
          <controlPr defaultSize="0" r:id="rId29">
            <anchor moveWithCells="1">
              <from>
                <xdr:col>14</xdr:col>
                <xdr:colOff>28575</xdr:colOff>
                <xdr:row>38</xdr:row>
                <xdr:rowOff>85725</xdr:rowOff>
              </from>
              <to>
                <xdr:col>15</xdr:col>
                <xdr:colOff>257175</xdr:colOff>
                <xdr:row>38</xdr:row>
                <xdr:rowOff>314325</xdr:rowOff>
              </to>
            </anchor>
          </controlPr>
        </control>
      </mc:Choice>
      <mc:Fallback>
        <control shapeId="6166" r:id="rId53" name="Control 22"/>
      </mc:Fallback>
    </mc:AlternateContent>
    <mc:AlternateContent xmlns:mc="http://schemas.openxmlformats.org/markup-compatibility/2006">
      <mc:Choice Requires="x14">
        <control shapeId="6167" r:id="rId54" name="Control 23">
          <controlPr defaultSize="0" r:id="rId55">
            <anchor moveWithCells="1">
              <from>
                <xdr:col>14</xdr:col>
                <xdr:colOff>28575</xdr:colOff>
                <xdr:row>39</xdr:row>
                <xdr:rowOff>85725</xdr:rowOff>
              </from>
              <to>
                <xdr:col>15</xdr:col>
                <xdr:colOff>257175</xdr:colOff>
                <xdr:row>39</xdr:row>
                <xdr:rowOff>314325</xdr:rowOff>
              </to>
            </anchor>
          </controlPr>
        </control>
      </mc:Choice>
      <mc:Fallback>
        <control shapeId="6167" r:id="rId54" name="Control 23"/>
      </mc:Fallback>
    </mc:AlternateContent>
    <mc:AlternateContent xmlns:mc="http://schemas.openxmlformats.org/markup-compatibility/2006">
      <mc:Choice Requires="x14">
        <control shapeId="6168" r:id="rId56" name="Control 24">
          <controlPr defaultSize="0" r:id="rId57">
            <anchor moveWithCells="1">
              <from>
                <xdr:col>13</xdr:col>
                <xdr:colOff>28575</xdr:colOff>
                <xdr:row>40</xdr:row>
                <xdr:rowOff>85725</xdr:rowOff>
              </from>
              <to>
                <xdr:col>15</xdr:col>
                <xdr:colOff>276225</xdr:colOff>
                <xdr:row>41</xdr:row>
                <xdr:rowOff>123825</xdr:rowOff>
              </to>
            </anchor>
          </controlPr>
        </control>
      </mc:Choice>
      <mc:Fallback>
        <control shapeId="6168" r:id="rId56" name="Control 24"/>
      </mc:Fallback>
    </mc:AlternateContent>
    <mc:AlternateContent xmlns:mc="http://schemas.openxmlformats.org/markup-compatibility/2006">
      <mc:Choice Requires="x14">
        <control shapeId="6169" r:id="rId58" name="Control 25">
          <controlPr defaultSize="0" r:id="rId59">
            <anchor moveWithCells="1">
              <from>
                <xdr:col>14</xdr:col>
                <xdr:colOff>28575</xdr:colOff>
                <xdr:row>40</xdr:row>
                <xdr:rowOff>85725</xdr:rowOff>
              </from>
              <to>
                <xdr:col>15</xdr:col>
                <xdr:colOff>257175</xdr:colOff>
                <xdr:row>41</xdr:row>
                <xdr:rowOff>123825</xdr:rowOff>
              </to>
            </anchor>
          </controlPr>
        </control>
      </mc:Choice>
      <mc:Fallback>
        <control shapeId="6169" r:id="rId58" name="Control 25"/>
      </mc:Fallback>
    </mc:AlternateContent>
    <mc:AlternateContent xmlns:mc="http://schemas.openxmlformats.org/markup-compatibility/2006">
      <mc:Choice Requires="x14">
        <control shapeId="6170" r:id="rId60" name="Control 26">
          <controlPr defaultSize="0" r:id="rId61">
            <anchor moveWithCells="1">
              <from>
                <xdr:col>14</xdr:col>
                <xdr:colOff>28575</xdr:colOff>
                <xdr:row>41</xdr:row>
                <xdr:rowOff>95250</xdr:rowOff>
              </from>
              <to>
                <xdr:col>15</xdr:col>
                <xdr:colOff>257175</xdr:colOff>
                <xdr:row>41</xdr:row>
                <xdr:rowOff>323850</xdr:rowOff>
              </to>
            </anchor>
          </controlPr>
        </control>
      </mc:Choice>
      <mc:Fallback>
        <control shapeId="6170" r:id="rId60" name="Control 26"/>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Sheet8</vt:lpstr>
      <vt:lpstr>Sheet9</vt:lpstr>
      <vt:lpstr>Option Writing</vt:lpstr>
      <vt:lpstr>Futures</vt:lpstr>
      <vt:lpstr>Buying</vt:lpstr>
      <vt:lpstr>Sheet5</vt:lpstr>
      <vt:lpstr>Sheet11</vt:lpstr>
      <vt:lpstr>Sheet2</vt:lpstr>
      <vt:lpstr>Sheet3</vt:lpstr>
      <vt:lpstr>Sheet track</vt:lpstr>
      <vt:lpstr>openrule</vt:lpstr>
      <vt:lpstr>Sheet6</vt:lpstr>
      <vt:lpstr>Sheet7</vt:lpstr>
      <vt:lpstr>Sheet12</vt:lpstr>
      <vt:lpstr>per</vt:lpstr>
      <vt:lpstr>Sheet4</vt:lpstr>
    </vt:vector>
  </TitlesOfParts>
  <Company>MSCI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Pratik</dc:creator>
  <cp:lastModifiedBy>Shah, Pratik</cp:lastModifiedBy>
  <dcterms:created xsi:type="dcterms:W3CDTF">2015-02-25T13:33:31Z</dcterms:created>
  <dcterms:modified xsi:type="dcterms:W3CDTF">2024-10-09T11:53:00Z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2023-01-10T16:49:25Z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
  </property>
  <property fmtid="{D5CDD505-2E9C-101B-9397-08002B2CF9AE}" pid="8" name="MSIP_Label_b60f8386-55a0-404e-9dce-4d5bc8b309d8_ContentBits">
    <vt:lpwstr>2</vt:lpwstr>
  </property>
</Properties>
</file>