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 Prices" sheetId="1" r:id="rId4"/>
  </sheets>
  <definedNames/>
  <calcPr/>
</workbook>
</file>

<file path=xl/sharedStrings.xml><?xml version="1.0" encoding="utf-8"?>
<sst xmlns="http://schemas.openxmlformats.org/spreadsheetml/2006/main" count="1262" uniqueCount="8">
  <si>
    <t>Stock</t>
  </si>
  <si>
    <t>Daily % Change</t>
  </si>
  <si>
    <t>OKTA</t>
  </si>
  <si>
    <t>SEDG</t>
  </si>
  <si>
    <t>daily</t>
  </si>
  <si>
    <t>AMZN</t>
  </si>
  <si>
    <t>TSLA</t>
  </si>
  <si>
    <t>GOOG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</si>
</sst>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tr">
        <f>IFERROR(__xludf.DUMMYFUNCTION("GOOGLEFINANCE(A2,""price"",EDATE(TODAY(), -12), TODAY())"),"Date")</f>
        <v>Date</v>
      </c>
      <c r="C1" s="2" t="str">
        <f>IFERROR(__xludf.DUMMYFUNCTION("""COMPUTED_VALUE"""),"Close")</f>
        <v>Close</v>
      </c>
      <c r="D1" s="1" t="s">
        <v>1</v>
      </c>
    </row>
    <row r="2">
      <c r="A2" s="1" t="s">
        <v>2</v>
      </c>
      <c r="B2" s="3">
        <f>IFERROR(__xludf.DUMMYFUNCTION("""COMPUTED_VALUE"""),45278.66666666667)</f>
        <v>45278.66667</v>
      </c>
      <c r="C2" s="2">
        <f>IFERROR(__xludf.DUMMYFUNCTION("""COMPUTED_VALUE"""),84.35)</f>
        <v>84.35</v>
      </c>
    </row>
    <row r="3">
      <c r="A3" s="1" t="s">
        <v>2</v>
      </c>
      <c r="B3" s="3">
        <f>IFERROR(__xludf.DUMMYFUNCTION("""COMPUTED_VALUE"""),45279.66666666667)</f>
        <v>45279.66667</v>
      </c>
      <c r="C3" s="2">
        <f>IFERROR(__xludf.DUMMYFUNCTION("""COMPUTED_VALUE"""),86.68)</f>
        <v>86.68</v>
      </c>
      <c r="D3" s="2">
        <f t="shared" ref="D3:D252" si="1">(C3-C2)/C2</f>
        <v>0.02762299941</v>
      </c>
    </row>
    <row r="4">
      <c r="A4" s="1" t="s">
        <v>2</v>
      </c>
      <c r="B4" s="3">
        <f>IFERROR(__xludf.DUMMYFUNCTION("""COMPUTED_VALUE"""),45280.66666666667)</f>
        <v>45280.66667</v>
      </c>
      <c r="C4" s="2">
        <f>IFERROR(__xludf.DUMMYFUNCTION("""COMPUTED_VALUE"""),85.27)</f>
        <v>85.27</v>
      </c>
      <c r="D4" s="2">
        <f t="shared" si="1"/>
        <v>-0.0162667282</v>
      </c>
    </row>
    <row r="5">
      <c r="A5" s="1" t="s">
        <v>2</v>
      </c>
      <c r="B5" s="3">
        <f>IFERROR(__xludf.DUMMYFUNCTION("""COMPUTED_VALUE"""),45281.66666666667)</f>
        <v>45281.66667</v>
      </c>
      <c r="C5" s="2">
        <f>IFERROR(__xludf.DUMMYFUNCTION("""COMPUTED_VALUE"""),89.04)</f>
        <v>89.04</v>
      </c>
      <c r="D5" s="2">
        <f t="shared" si="1"/>
        <v>0.04421250147</v>
      </c>
    </row>
    <row r="6">
      <c r="A6" s="1" t="s">
        <v>2</v>
      </c>
      <c r="B6" s="3">
        <f>IFERROR(__xludf.DUMMYFUNCTION("""COMPUTED_VALUE"""),45282.66666666667)</f>
        <v>45282.66667</v>
      </c>
      <c r="C6" s="2">
        <f>IFERROR(__xludf.DUMMYFUNCTION("""COMPUTED_VALUE"""),89.36)</f>
        <v>89.36</v>
      </c>
      <c r="D6" s="2">
        <f t="shared" si="1"/>
        <v>0.003593890386</v>
      </c>
    </row>
    <row r="7">
      <c r="A7" s="1" t="s">
        <v>2</v>
      </c>
      <c r="B7" s="3">
        <f>IFERROR(__xludf.DUMMYFUNCTION("""COMPUTED_VALUE"""),45286.66666666667)</f>
        <v>45286.66667</v>
      </c>
      <c r="C7" s="2">
        <f>IFERROR(__xludf.DUMMYFUNCTION("""COMPUTED_VALUE"""),91.72)</f>
        <v>91.72</v>
      </c>
      <c r="D7" s="2">
        <f t="shared" si="1"/>
        <v>0.02641002686</v>
      </c>
    </row>
    <row r="8">
      <c r="A8" s="1" t="s">
        <v>2</v>
      </c>
      <c r="B8" s="3">
        <f>IFERROR(__xludf.DUMMYFUNCTION("""COMPUTED_VALUE"""),45287.66666666667)</f>
        <v>45287.66667</v>
      </c>
      <c r="C8" s="2">
        <f>IFERROR(__xludf.DUMMYFUNCTION("""COMPUTED_VALUE"""),90.6)</f>
        <v>90.6</v>
      </c>
      <c r="D8" s="2">
        <f t="shared" si="1"/>
        <v>-0.01221107719</v>
      </c>
    </row>
    <row r="9">
      <c r="A9" s="1" t="s">
        <v>2</v>
      </c>
      <c r="B9" s="3">
        <f>IFERROR(__xludf.DUMMYFUNCTION("""COMPUTED_VALUE"""),45288.66666666667)</f>
        <v>45288.66667</v>
      </c>
      <c r="C9" s="2">
        <f>IFERROR(__xludf.DUMMYFUNCTION("""COMPUTED_VALUE"""),91.33)</f>
        <v>91.33</v>
      </c>
      <c r="D9" s="2">
        <f t="shared" si="1"/>
        <v>0.008057395143</v>
      </c>
    </row>
    <row r="10">
      <c r="A10" s="1" t="s">
        <v>2</v>
      </c>
      <c r="B10" s="3">
        <f>IFERROR(__xludf.DUMMYFUNCTION("""COMPUTED_VALUE"""),45289.66666666667)</f>
        <v>45289.66667</v>
      </c>
      <c r="C10" s="2">
        <f>IFERROR(__xludf.DUMMYFUNCTION("""COMPUTED_VALUE"""),90.53)</f>
        <v>90.53</v>
      </c>
      <c r="D10" s="2">
        <f t="shared" si="1"/>
        <v>-0.008759443775</v>
      </c>
    </row>
    <row r="11">
      <c r="A11" s="1" t="s">
        <v>2</v>
      </c>
      <c r="B11" s="3">
        <f>IFERROR(__xludf.DUMMYFUNCTION("""COMPUTED_VALUE"""),45293.66666666667)</f>
        <v>45293.66667</v>
      </c>
      <c r="C11" s="2">
        <f>IFERROR(__xludf.DUMMYFUNCTION("""COMPUTED_VALUE"""),87.0)</f>
        <v>87</v>
      </c>
      <c r="D11" s="2">
        <f t="shared" si="1"/>
        <v>-0.03899259914</v>
      </c>
    </row>
    <row r="12">
      <c r="A12" s="1" t="s">
        <v>2</v>
      </c>
      <c r="B12" s="3">
        <f>IFERROR(__xludf.DUMMYFUNCTION("""COMPUTED_VALUE"""),45294.66666666667)</f>
        <v>45294.66667</v>
      </c>
      <c r="C12" s="2">
        <f>IFERROR(__xludf.DUMMYFUNCTION("""COMPUTED_VALUE"""),83.87)</f>
        <v>83.87</v>
      </c>
      <c r="D12" s="2">
        <f t="shared" si="1"/>
        <v>-0.03597701149</v>
      </c>
    </row>
    <row r="13">
      <c r="A13" s="1" t="s">
        <v>2</v>
      </c>
      <c r="B13" s="3">
        <f>IFERROR(__xludf.DUMMYFUNCTION("""COMPUTED_VALUE"""),45295.66666666667)</f>
        <v>45295.66667</v>
      </c>
      <c r="C13" s="2">
        <f>IFERROR(__xludf.DUMMYFUNCTION("""COMPUTED_VALUE"""),83.37)</f>
        <v>83.37</v>
      </c>
      <c r="D13" s="2">
        <f t="shared" si="1"/>
        <v>-0.005961607249</v>
      </c>
    </row>
    <row r="14">
      <c r="A14" s="1" t="s">
        <v>2</v>
      </c>
      <c r="B14" s="3">
        <f>IFERROR(__xludf.DUMMYFUNCTION("""COMPUTED_VALUE"""),45296.66666666667)</f>
        <v>45296.66667</v>
      </c>
      <c r="C14" s="2">
        <f>IFERROR(__xludf.DUMMYFUNCTION("""COMPUTED_VALUE"""),82.46)</f>
        <v>82.46</v>
      </c>
      <c r="D14" s="2">
        <f t="shared" si="1"/>
        <v>-0.01091519731</v>
      </c>
    </row>
    <row r="15">
      <c r="A15" s="1" t="s">
        <v>2</v>
      </c>
      <c r="B15" s="3">
        <f>IFERROR(__xludf.DUMMYFUNCTION("""COMPUTED_VALUE"""),45299.66666666667)</f>
        <v>45299.66667</v>
      </c>
      <c r="C15" s="2">
        <f>IFERROR(__xludf.DUMMYFUNCTION("""COMPUTED_VALUE"""),83.86)</f>
        <v>83.86</v>
      </c>
      <c r="D15" s="2">
        <f t="shared" si="1"/>
        <v>0.01697792869</v>
      </c>
    </row>
    <row r="16">
      <c r="A16" s="1" t="s">
        <v>2</v>
      </c>
      <c r="B16" s="3">
        <f>IFERROR(__xludf.DUMMYFUNCTION("""COMPUTED_VALUE"""),45300.66666666667)</f>
        <v>45300.66667</v>
      </c>
      <c r="C16" s="2">
        <f>IFERROR(__xludf.DUMMYFUNCTION("""COMPUTED_VALUE"""),83.99)</f>
        <v>83.99</v>
      </c>
      <c r="D16" s="2">
        <f t="shared" si="1"/>
        <v>0.001550202719</v>
      </c>
    </row>
    <row r="17">
      <c r="A17" s="1" t="s">
        <v>2</v>
      </c>
      <c r="B17" s="3">
        <f>IFERROR(__xludf.DUMMYFUNCTION("""COMPUTED_VALUE"""),45301.66666666667)</f>
        <v>45301.66667</v>
      </c>
      <c r="C17" s="2">
        <f>IFERROR(__xludf.DUMMYFUNCTION("""COMPUTED_VALUE"""),83.95)</f>
        <v>83.95</v>
      </c>
      <c r="D17" s="2">
        <f t="shared" si="1"/>
        <v>-0.0004762471723</v>
      </c>
    </row>
    <row r="18">
      <c r="A18" s="1" t="s">
        <v>2</v>
      </c>
      <c r="B18" s="3">
        <f>IFERROR(__xludf.DUMMYFUNCTION("""COMPUTED_VALUE"""),45302.66666666667)</f>
        <v>45302.66667</v>
      </c>
      <c r="C18" s="2">
        <f>IFERROR(__xludf.DUMMYFUNCTION("""COMPUTED_VALUE"""),83.78)</f>
        <v>83.78</v>
      </c>
      <c r="D18" s="2">
        <f t="shared" si="1"/>
        <v>-0.00202501489</v>
      </c>
    </row>
    <row r="19">
      <c r="A19" s="1" t="s">
        <v>2</v>
      </c>
      <c r="B19" s="3">
        <f>IFERROR(__xludf.DUMMYFUNCTION("""COMPUTED_VALUE"""),45303.66666666667)</f>
        <v>45303.66667</v>
      </c>
      <c r="C19" s="2">
        <f>IFERROR(__xludf.DUMMYFUNCTION("""COMPUTED_VALUE"""),83.79)</f>
        <v>83.79</v>
      </c>
      <c r="D19" s="2">
        <f t="shared" si="1"/>
        <v>0.0001193602292</v>
      </c>
    </row>
    <row r="20">
      <c r="A20" s="1" t="s">
        <v>2</v>
      </c>
      <c r="B20" s="3">
        <f>IFERROR(__xludf.DUMMYFUNCTION("""COMPUTED_VALUE"""),45307.66666666667)</f>
        <v>45307.66667</v>
      </c>
      <c r="C20" s="2">
        <f>IFERROR(__xludf.DUMMYFUNCTION("""COMPUTED_VALUE"""),82.66)</f>
        <v>82.66</v>
      </c>
      <c r="D20" s="2">
        <f t="shared" si="1"/>
        <v>-0.01348609619</v>
      </c>
    </row>
    <row r="21">
      <c r="A21" s="1" t="s">
        <v>2</v>
      </c>
      <c r="B21" s="3">
        <f>IFERROR(__xludf.DUMMYFUNCTION("""COMPUTED_VALUE"""),45308.66666666667)</f>
        <v>45308.66667</v>
      </c>
      <c r="C21" s="2">
        <f>IFERROR(__xludf.DUMMYFUNCTION("""COMPUTED_VALUE"""),81.85)</f>
        <v>81.85</v>
      </c>
      <c r="D21" s="2">
        <f t="shared" si="1"/>
        <v>-0.009799177353</v>
      </c>
    </row>
    <row r="22">
      <c r="A22" s="1" t="s">
        <v>2</v>
      </c>
      <c r="B22" s="3">
        <f>IFERROR(__xludf.DUMMYFUNCTION("""COMPUTED_VALUE"""),45309.66666666667)</f>
        <v>45309.66667</v>
      </c>
      <c r="C22" s="2">
        <f>IFERROR(__xludf.DUMMYFUNCTION("""COMPUTED_VALUE"""),81.22)</f>
        <v>81.22</v>
      </c>
      <c r="D22" s="2">
        <f t="shared" si="1"/>
        <v>-0.00769700672</v>
      </c>
    </row>
    <row r="23">
      <c r="A23" s="1" t="s">
        <v>2</v>
      </c>
      <c r="B23" s="3">
        <f>IFERROR(__xludf.DUMMYFUNCTION("""COMPUTED_VALUE"""),45310.66666666667)</f>
        <v>45310.66667</v>
      </c>
      <c r="C23" s="2">
        <f>IFERROR(__xludf.DUMMYFUNCTION("""COMPUTED_VALUE"""),81.28)</f>
        <v>81.28</v>
      </c>
      <c r="D23" s="2">
        <f t="shared" si="1"/>
        <v>0.0007387343019</v>
      </c>
    </row>
    <row r="24">
      <c r="A24" s="1" t="s">
        <v>2</v>
      </c>
      <c r="B24" s="3">
        <f>IFERROR(__xludf.DUMMYFUNCTION("""COMPUTED_VALUE"""),45313.66666666667)</f>
        <v>45313.66667</v>
      </c>
      <c r="C24" s="2">
        <f>IFERROR(__xludf.DUMMYFUNCTION("""COMPUTED_VALUE"""),84.55)</f>
        <v>84.55</v>
      </c>
      <c r="D24" s="2">
        <f t="shared" si="1"/>
        <v>0.04023129921</v>
      </c>
    </row>
    <row r="25">
      <c r="A25" s="1" t="s">
        <v>2</v>
      </c>
      <c r="B25" s="3">
        <f>IFERROR(__xludf.DUMMYFUNCTION("""COMPUTED_VALUE"""),45314.66666666667)</f>
        <v>45314.66667</v>
      </c>
      <c r="C25" s="2">
        <f>IFERROR(__xludf.DUMMYFUNCTION("""COMPUTED_VALUE"""),86.21)</f>
        <v>86.21</v>
      </c>
      <c r="D25" s="2">
        <f t="shared" si="1"/>
        <v>0.01963335305</v>
      </c>
    </row>
    <row r="26">
      <c r="A26" s="1" t="s">
        <v>2</v>
      </c>
      <c r="B26" s="3">
        <f>IFERROR(__xludf.DUMMYFUNCTION("""COMPUTED_VALUE"""),45315.66666666667)</f>
        <v>45315.66667</v>
      </c>
      <c r="C26" s="2">
        <f>IFERROR(__xludf.DUMMYFUNCTION("""COMPUTED_VALUE"""),85.06)</f>
        <v>85.06</v>
      </c>
      <c r="D26" s="2">
        <f t="shared" si="1"/>
        <v>-0.01333951978</v>
      </c>
    </row>
    <row r="27">
      <c r="A27" s="1" t="s">
        <v>2</v>
      </c>
      <c r="B27" s="3">
        <f>IFERROR(__xludf.DUMMYFUNCTION("""COMPUTED_VALUE"""),45316.66666666667)</f>
        <v>45316.66667</v>
      </c>
      <c r="C27" s="2">
        <f>IFERROR(__xludf.DUMMYFUNCTION("""COMPUTED_VALUE"""),84.51)</f>
        <v>84.51</v>
      </c>
      <c r="D27" s="2">
        <f t="shared" si="1"/>
        <v>-0.006466023983</v>
      </c>
    </row>
    <row r="28">
      <c r="A28" s="1" t="s">
        <v>2</v>
      </c>
      <c r="B28" s="3">
        <f>IFERROR(__xludf.DUMMYFUNCTION("""COMPUTED_VALUE"""),45317.66666666667)</f>
        <v>45317.66667</v>
      </c>
      <c r="C28" s="2">
        <f>IFERROR(__xludf.DUMMYFUNCTION("""COMPUTED_VALUE"""),84.77)</f>
        <v>84.77</v>
      </c>
      <c r="D28" s="2">
        <f t="shared" si="1"/>
        <v>0.003076558987</v>
      </c>
    </row>
    <row r="29">
      <c r="A29" s="1" t="s">
        <v>2</v>
      </c>
      <c r="B29" s="3">
        <f>IFERROR(__xludf.DUMMYFUNCTION("""COMPUTED_VALUE"""),45320.66666666667)</f>
        <v>45320.66667</v>
      </c>
      <c r="C29" s="2">
        <f>IFERROR(__xludf.DUMMYFUNCTION("""COMPUTED_VALUE"""),87.16)</f>
        <v>87.16</v>
      </c>
      <c r="D29" s="2">
        <f t="shared" si="1"/>
        <v>0.02819393653</v>
      </c>
    </row>
    <row r="30">
      <c r="A30" s="1" t="s">
        <v>2</v>
      </c>
      <c r="B30" s="3">
        <f>IFERROR(__xludf.DUMMYFUNCTION("""COMPUTED_VALUE"""),45321.66666666667)</f>
        <v>45321.66667</v>
      </c>
      <c r="C30" s="2">
        <f>IFERROR(__xludf.DUMMYFUNCTION("""COMPUTED_VALUE"""),85.38)</f>
        <v>85.38</v>
      </c>
      <c r="D30" s="2">
        <f t="shared" si="1"/>
        <v>-0.02042221202</v>
      </c>
    </row>
    <row r="31">
      <c r="A31" s="1" t="s">
        <v>2</v>
      </c>
      <c r="B31" s="3">
        <f>IFERROR(__xludf.DUMMYFUNCTION("""COMPUTED_VALUE"""),45322.66666666667)</f>
        <v>45322.66667</v>
      </c>
      <c r="C31" s="2">
        <f>IFERROR(__xludf.DUMMYFUNCTION("""COMPUTED_VALUE"""),82.65)</f>
        <v>82.65</v>
      </c>
      <c r="D31" s="2">
        <f t="shared" si="1"/>
        <v>-0.03197470134</v>
      </c>
    </row>
    <row r="32">
      <c r="A32" s="1" t="s">
        <v>2</v>
      </c>
      <c r="B32" s="3">
        <f>IFERROR(__xludf.DUMMYFUNCTION("""COMPUTED_VALUE"""),45323.66666666667)</f>
        <v>45323.66667</v>
      </c>
      <c r="C32" s="2">
        <f>IFERROR(__xludf.DUMMYFUNCTION("""COMPUTED_VALUE"""),84.9)</f>
        <v>84.9</v>
      </c>
      <c r="D32" s="2">
        <f t="shared" si="1"/>
        <v>0.02722323049</v>
      </c>
    </row>
    <row r="33">
      <c r="A33" s="1" t="s">
        <v>2</v>
      </c>
      <c r="B33" s="3">
        <f>IFERROR(__xludf.DUMMYFUNCTION("""COMPUTED_VALUE"""),45324.66666666667)</f>
        <v>45324.66667</v>
      </c>
      <c r="C33" s="2">
        <f>IFERROR(__xludf.DUMMYFUNCTION("""COMPUTED_VALUE"""),82.78)</f>
        <v>82.78</v>
      </c>
      <c r="D33" s="2">
        <f t="shared" si="1"/>
        <v>-0.02497055359</v>
      </c>
    </row>
    <row r="34">
      <c r="A34" s="1" t="s">
        <v>2</v>
      </c>
      <c r="B34" s="3">
        <f>IFERROR(__xludf.DUMMYFUNCTION("""COMPUTED_VALUE"""),45327.66666666667)</f>
        <v>45327.66667</v>
      </c>
      <c r="C34" s="2">
        <f>IFERROR(__xludf.DUMMYFUNCTION("""COMPUTED_VALUE"""),82.14)</f>
        <v>82.14</v>
      </c>
      <c r="D34" s="2">
        <f t="shared" si="1"/>
        <v>-0.007731336072</v>
      </c>
    </row>
    <row r="35">
      <c r="A35" s="1" t="s">
        <v>2</v>
      </c>
      <c r="B35" s="3">
        <f>IFERROR(__xludf.DUMMYFUNCTION("""COMPUTED_VALUE"""),45328.66666666667)</f>
        <v>45328.66667</v>
      </c>
      <c r="C35" s="2">
        <f>IFERROR(__xludf.DUMMYFUNCTION("""COMPUTED_VALUE"""),81.86)</f>
        <v>81.86</v>
      </c>
      <c r="D35" s="2">
        <f t="shared" si="1"/>
        <v>-0.00340881422</v>
      </c>
    </row>
    <row r="36">
      <c r="A36" s="1" t="s">
        <v>2</v>
      </c>
      <c r="B36" s="3">
        <f>IFERROR(__xludf.DUMMYFUNCTION("""COMPUTED_VALUE"""),45329.66666666667)</f>
        <v>45329.66667</v>
      </c>
      <c r="C36" s="2">
        <f>IFERROR(__xludf.DUMMYFUNCTION("""COMPUTED_VALUE"""),83.56)</f>
        <v>83.56</v>
      </c>
      <c r="D36" s="2">
        <f t="shared" si="1"/>
        <v>0.02076716345</v>
      </c>
    </row>
    <row r="37">
      <c r="A37" s="1" t="s">
        <v>2</v>
      </c>
      <c r="B37" s="3">
        <f>IFERROR(__xludf.DUMMYFUNCTION("""COMPUTED_VALUE"""),45330.66666666667)</f>
        <v>45330.66667</v>
      </c>
      <c r="C37" s="2">
        <f>IFERROR(__xludf.DUMMYFUNCTION("""COMPUTED_VALUE"""),84.68)</f>
        <v>84.68</v>
      </c>
      <c r="D37" s="2">
        <f t="shared" si="1"/>
        <v>0.01340354236</v>
      </c>
    </row>
    <row r="38">
      <c r="A38" s="1" t="s">
        <v>2</v>
      </c>
      <c r="B38" s="3">
        <f>IFERROR(__xludf.DUMMYFUNCTION("""COMPUTED_VALUE"""),45331.66666666667)</f>
        <v>45331.66667</v>
      </c>
      <c r="C38" s="2">
        <f>IFERROR(__xludf.DUMMYFUNCTION("""COMPUTED_VALUE"""),87.85)</f>
        <v>87.85</v>
      </c>
      <c r="D38" s="2">
        <f t="shared" si="1"/>
        <v>0.0374350496</v>
      </c>
    </row>
    <row r="39">
      <c r="A39" s="1" t="s">
        <v>2</v>
      </c>
      <c r="B39" s="3">
        <f>IFERROR(__xludf.DUMMYFUNCTION("""COMPUTED_VALUE"""),45334.66666666667)</f>
        <v>45334.66667</v>
      </c>
      <c r="C39" s="2">
        <f>IFERROR(__xludf.DUMMYFUNCTION("""COMPUTED_VALUE"""),85.93)</f>
        <v>85.93</v>
      </c>
      <c r="D39" s="2">
        <f t="shared" si="1"/>
        <v>-0.0218554354</v>
      </c>
    </row>
    <row r="40">
      <c r="A40" s="1" t="s">
        <v>2</v>
      </c>
      <c r="B40" s="3">
        <f>IFERROR(__xludf.DUMMYFUNCTION("""COMPUTED_VALUE"""),45335.66666666667)</f>
        <v>45335.66667</v>
      </c>
      <c r="C40" s="2">
        <f>IFERROR(__xludf.DUMMYFUNCTION("""COMPUTED_VALUE"""),83.4)</f>
        <v>83.4</v>
      </c>
      <c r="D40" s="2">
        <f t="shared" si="1"/>
        <v>-0.02944256953</v>
      </c>
    </row>
    <row r="41">
      <c r="A41" s="1" t="s">
        <v>2</v>
      </c>
      <c r="B41" s="3">
        <f>IFERROR(__xludf.DUMMYFUNCTION("""COMPUTED_VALUE"""),45336.66666666667)</f>
        <v>45336.66667</v>
      </c>
      <c r="C41" s="2">
        <f>IFERROR(__xludf.DUMMYFUNCTION("""COMPUTED_VALUE"""),87.6)</f>
        <v>87.6</v>
      </c>
      <c r="D41" s="2">
        <f t="shared" si="1"/>
        <v>0.05035971223</v>
      </c>
    </row>
    <row r="42">
      <c r="A42" s="1" t="s">
        <v>2</v>
      </c>
      <c r="B42" s="3">
        <f>IFERROR(__xludf.DUMMYFUNCTION("""COMPUTED_VALUE"""),45337.66666666667)</f>
        <v>45337.66667</v>
      </c>
      <c r="C42" s="2">
        <f>IFERROR(__xludf.DUMMYFUNCTION("""COMPUTED_VALUE"""),89.44)</f>
        <v>89.44</v>
      </c>
      <c r="D42" s="2">
        <f t="shared" si="1"/>
        <v>0.02100456621</v>
      </c>
    </row>
    <row r="43">
      <c r="A43" s="1" t="s">
        <v>2</v>
      </c>
      <c r="B43" s="3">
        <f>IFERROR(__xludf.DUMMYFUNCTION("""COMPUTED_VALUE"""),45338.66666666667)</f>
        <v>45338.66667</v>
      </c>
      <c r="C43" s="2">
        <f>IFERROR(__xludf.DUMMYFUNCTION("""COMPUTED_VALUE"""),88.86)</f>
        <v>88.86</v>
      </c>
      <c r="D43" s="2">
        <f t="shared" si="1"/>
        <v>-0.006484794275</v>
      </c>
    </row>
    <row r="44">
      <c r="A44" s="1" t="s">
        <v>2</v>
      </c>
      <c r="B44" s="3">
        <f>IFERROR(__xludf.DUMMYFUNCTION("""COMPUTED_VALUE"""),45342.66666666667)</f>
        <v>45342.66667</v>
      </c>
      <c r="C44" s="2">
        <f>IFERROR(__xludf.DUMMYFUNCTION("""COMPUTED_VALUE"""),83.66)</f>
        <v>83.66</v>
      </c>
      <c r="D44" s="2">
        <f t="shared" si="1"/>
        <v>-0.05851901868</v>
      </c>
    </row>
    <row r="45">
      <c r="A45" s="1" t="s">
        <v>2</v>
      </c>
      <c r="B45" s="3">
        <f>IFERROR(__xludf.DUMMYFUNCTION("""COMPUTED_VALUE"""),45343.66666666667)</f>
        <v>45343.66667</v>
      </c>
      <c r="C45" s="2">
        <f>IFERROR(__xludf.DUMMYFUNCTION("""COMPUTED_VALUE"""),81.18)</f>
        <v>81.18</v>
      </c>
      <c r="D45" s="2">
        <f t="shared" si="1"/>
        <v>-0.02964379632</v>
      </c>
    </row>
    <row r="46">
      <c r="A46" s="1" t="s">
        <v>2</v>
      </c>
      <c r="B46" s="3">
        <f>IFERROR(__xludf.DUMMYFUNCTION("""COMPUTED_VALUE"""),45344.66666666667)</f>
        <v>45344.66667</v>
      </c>
      <c r="C46" s="2">
        <f>IFERROR(__xludf.DUMMYFUNCTION("""COMPUTED_VALUE"""),82.3)</f>
        <v>82.3</v>
      </c>
      <c r="D46" s="2">
        <f t="shared" si="1"/>
        <v>0.0137965016</v>
      </c>
    </row>
    <row r="47">
      <c r="A47" s="1" t="s">
        <v>2</v>
      </c>
      <c r="B47" s="3">
        <f>IFERROR(__xludf.DUMMYFUNCTION("""COMPUTED_VALUE"""),45345.66666666667)</f>
        <v>45345.66667</v>
      </c>
      <c r="C47" s="2">
        <f>IFERROR(__xludf.DUMMYFUNCTION("""COMPUTED_VALUE"""),83.24)</f>
        <v>83.24</v>
      </c>
      <c r="D47" s="2">
        <f t="shared" si="1"/>
        <v>0.01142162819</v>
      </c>
    </row>
    <row r="48">
      <c r="A48" s="1" t="s">
        <v>2</v>
      </c>
      <c r="B48" s="3">
        <f>IFERROR(__xludf.DUMMYFUNCTION("""COMPUTED_VALUE"""),45348.66666666667)</f>
        <v>45348.66667</v>
      </c>
      <c r="C48" s="2">
        <f>IFERROR(__xludf.DUMMYFUNCTION("""COMPUTED_VALUE"""),86.32)</f>
        <v>86.32</v>
      </c>
      <c r="D48" s="2">
        <f t="shared" si="1"/>
        <v>0.03700144161</v>
      </c>
    </row>
    <row r="49">
      <c r="A49" s="1" t="s">
        <v>2</v>
      </c>
      <c r="B49" s="3">
        <f>IFERROR(__xludf.DUMMYFUNCTION("""COMPUTED_VALUE"""),45349.66666666667)</f>
        <v>45349.66667</v>
      </c>
      <c r="C49" s="2">
        <f>IFERROR(__xludf.DUMMYFUNCTION("""COMPUTED_VALUE"""),86.91)</f>
        <v>86.91</v>
      </c>
      <c r="D49" s="2">
        <f t="shared" si="1"/>
        <v>0.006835032437</v>
      </c>
    </row>
    <row r="50">
      <c r="A50" s="1" t="s">
        <v>2</v>
      </c>
      <c r="B50" s="3">
        <f>IFERROR(__xludf.DUMMYFUNCTION("""COMPUTED_VALUE"""),45350.66666666667)</f>
        <v>45350.66667</v>
      </c>
      <c r="C50" s="2">
        <f>IFERROR(__xludf.DUMMYFUNCTION("""COMPUTED_VALUE"""),87.3)</f>
        <v>87.3</v>
      </c>
      <c r="D50" s="2">
        <f t="shared" si="1"/>
        <v>0.004487400759</v>
      </c>
    </row>
    <row r="51">
      <c r="A51" s="1" t="s">
        <v>2</v>
      </c>
      <c r="B51" s="3">
        <f>IFERROR(__xludf.DUMMYFUNCTION("""COMPUTED_VALUE"""),45351.66666666667)</f>
        <v>45351.66667</v>
      </c>
      <c r="C51" s="2">
        <f>IFERROR(__xludf.DUMMYFUNCTION("""COMPUTED_VALUE"""),107.3)</f>
        <v>107.3</v>
      </c>
      <c r="D51" s="2">
        <f t="shared" si="1"/>
        <v>0.2290950745</v>
      </c>
    </row>
    <row r="52">
      <c r="A52" s="1" t="s">
        <v>2</v>
      </c>
      <c r="B52" s="3">
        <f>IFERROR(__xludf.DUMMYFUNCTION("""COMPUTED_VALUE"""),45352.66666666667)</f>
        <v>45352.66667</v>
      </c>
      <c r="C52" s="2">
        <f>IFERROR(__xludf.DUMMYFUNCTION("""COMPUTED_VALUE"""),108.49)</f>
        <v>108.49</v>
      </c>
      <c r="D52" s="2">
        <f t="shared" si="1"/>
        <v>0.01109040075</v>
      </c>
    </row>
    <row r="53">
      <c r="A53" s="1" t="s">
        <v>2</v>
      </c>
      <c r="B53" s="3">
        <f>IFERROR(__xludf.DUMMYFUNCTION("""COMPUTED_VALUE"""),45355.66666666667)</f>
        <v>45355.66667</v>
      </c>
      <c r="C53" s="2">
        <f>IFERROR(__xludf.DUMMYFUNCTION("""COMPUTED_VALUE"""),109.26)</f>
        <v>109.26</v>
      </c>
      <c r="D53" s="2">
        <f t="shared" si="1"/>
        <v>0.007097428334</v>
      </c>
    </row>
    <row r="54">
      <c r="A54" s="1" t="s">
        <v>2</v>
      </c>
      <c r="B54" s="3">
        <f>IFERROR(__xludf.DUMMYFUNCTION("""COMPUTED_VALUE"""),45356.66666666667)</f>
        <v>45356.66667</v>
      </c>
      <c r="C54" s="2">
        <f>IFERROR(__xludf.DUMMYFUNCTION("""COMPUTED_VALUE"""),106.99)</f>
        <v>106.99</v>
      </c>
      <c r="D54" s="2">
        <f t="shared" si="1"/>
        <v>-0.02077613033</v>
      </c>
    </row>
    <row r="55">
      <c r="A55" s="1" t="s">
        <v>2</v>
      </c>
      <c r="B55" s="3">
        <f>IFERROR(__xludf.DUMMYFUNCTION("""COMPUTED_VALUE"""),45357.66666666667)</f>
        <v>45357.66667</v>
      </c>
      <c r="C55" s="2">
        <f>IFERROR(__xludf.DUMMYFUNCTION("""COMPUTED_VALUE"""),108.9)</f>
        <v>108.9</v>
      </c>
      <c r="D55" s="2">
        <f t="shared" si="1"/>
        <v>0.01785213571</v>
      </c>
    </row>
    <row r="56">
      <c r="A56" s="1" t="s">
        <v>2</v>
      </c>
      <c r="B56" s="3">
        <f>IFERROR(__xludf.DUMMYFUNCTION("""COMPUTED_VALUE"""),45358.66666666667)</f>
        <v>45358.66667</v>
      </c>
      <c r="C56" s="2">
        <f>IFERROR(__xludf.DUMMYFUNCTION("""COMPUTED_VALUE"""),111.49)</f>
        <v>111.49</v>
      </c>
      <c r="D56" s="2">
        <f t="shared" si="1"/>
        <v>0.02378328742</v>
      </c>
    </row>
    <row r="57">
      <c r="A57" s="1" t="s">
        <v>2</v>
      </c>
      <c r="B57" s="3">
        <f>IFERROR(__xludf.DUMMYFUNCTION("""COMPUTED_VALUE"""),45359.66666666667)</f>
        <v>45359.66667</v>
      </c>
      <c r="C57" s="2">
        <f>IFERROR(__xludf.DUMMYFUNCTION("""COMPUTED_VALUE"""),110.3)</f>
        <v>110.3</v>
      </c>
      <c r="D57" s="2">
        <f t="shared" si="1"/>
        <v>-0.01067360301</v>
      </c>
    </row>
    <row r="58">
      <c r="A58" s="1" t="s">
        <v>2</v>
      </c>
      <c r="B58" s="3">
        <f>IFERROR(__xludf.DUMMYFUNCTION("""COMPUTED_VALUE"""),45362.66666666667)</f>
        <v>45362.66667</v>
      </c>
      <c r="C58" s="2">
        <f>IFERROR(__xludf.DUMMYFUNCTION("""COMPUTED_VALUE"""),108.31)</f>
        <v>108.31</v>
      </c>
      <c r="D58" s="2">
        <f t="shared" si="1"/>
        <v>-0.01804170444</v>
      </c>
    </row>
    <row r="59">
      <c r="A59" s="1" t="s">
        <v>2</v>
      </c>
      <c r="B59" s="3">
        <f>IFERROR(__xludf.DUMMYFUNCTION("""COMPUTED_VALUE"""),45363.66666666667)</f>
        <v>45363.66667</v>
      </c>
      <c r="C59" s="2">
        <f>IFERROR(__xludf.DUMMYFUNCTION("""COMPUTED_VALUE"""),107.72)</f>
        <v>107.72</v>
      </c>
      <c r="D59" s="2">
        <f t="shared" si="1"/>
        <v>-0.005447327117</v>
      </c>
    </row>
    <row r="60">
      <c r="A60" s="1" t="s">
        <v>2</v>
      </c>
      <c r="B60" s="3">
        <f>IFERROR(__xludf.DUMMYFUNCTION("""COMPUTED_VALUE"""),45364.66666666667)</f>
        <v>45364.66667</v>
      </c>
      <c r="C60" s="2">
        <f>IFERROR(__xludf.DUMMYFUNCTION("""COMPUTED_VALUE"""),109.66)</f>
        <v>109.66</v>
      </c>
      <c r="D60" s="2">
        <f t="shared" si="1"/>
        <v>0.01800965466</v>
      </c>
    </row>
    <row r="61">
      <c r="A61" s="1" t="s">
        <v>2</v>
      </c>
      <c r="B61" s="3">
        <f>IFERROR(__xludf.DUMMYFUNCTION("""COMPUTED_VALUE"""),45365.66666666667)</f>
        <v>45365.66667</v>
      </c>
      <c r="C61" s="2">
        <f>IFERROR(__xludf.DUMMYFUNCTION("""COMPUTED_VALUE"""),107.7)</f>
        <v>107.7</v>
      </c>
      <c r="D61" s="2">
        <f t="shared" si="1"/>
        <v>-0.01787342696</v>
      </c>
    </row>
    <row r="62">
      <c r="A62" s="1" t="s">
        <v>2</v>
      </c>
      <c r="B62" s="3">
        <f>IFERROR(__xludf.DUMMYFUNCTION("""COMPUTED_VALUE"""),45366.66666666667)</f>
        <v>45366.66667</v>
      </c>
      <c r="C62" s="2">
        <f>IFERROR(__xludf.DUMMYFUNCTION("""COMPUTED_VALUE"""),106.1)</f>
        <v>106.1</v>
      </c>
      <c r="D62" s="2">
        <f t="shared" si="1"/>
        <v>-0.01485608171</v>
      </c>
    </row>
    <row r="63">
      <c r="A63" s="1" t="s">
        <v>2</v>
      </c>
      <c r="B63" s="3">
        <f>IFERROR(__xludf.DUMMYFUNCTION("""COMPUTED_VALUE"""),45369.66666666667)</f>
        <v>45369.66667</v>
      </c>
      <c r="C63" s="2">
        <f>IFERROR(__xludf.DUMMYFUNCTION("""COMPUTED_VALUE"""),105.88)</f>
        <v>105.88</v>
      </c>
      <c r="D63" s="2">
        <f t="shared" si="1"/>
        <v>-0.002073515551</v>
      </c>
    </row>
    <row r="64">
      <c r="A64" s="1" t="s">
        <v>2</v>
      </c>
      <c r="B64" s="3">
        <f>IFERROR(__xludf.DUMMYFUNCTION("""COMPUTED_VALUE"""),45370.66666666667)</f>
        <v>45370.66667</v>
      </c>
      <c r="C64" s="2">
        <f>IFERROR(__xludf.DUMMYFUNCTION("""COMPUTED_VALUE"""),105.36)</f>
        <v>105.36</v>
      </c>
      <c r="D64" s="2">
        <f t="shared" si="1"/>
        <v>-0.004911220249</v>
      </c>
    </row>
    <row r="65">
      <c r="A65" s="1" t="s">
        <v>2</v>
      </c>
      <c r="B65" s="3">
        <f>IFERROR(__xludf.DUMMYFUNCTION("""COMPUTED_VALUE"""),45371.66666666667)</f>
        <v>45371.66667</v>
      </c>
      <c r="C65" s="2">
        <f>IFERROR(__xludf.DUMMYFUNCTION("""COMPUTED_VALUE"""),105.5)</f>
        <v>105.5</v>
      </c>
      <c r="D65" s="2">
        <f t="shared" si="1"/>
        <v>0.001328777525</v>
      </c>
    </row>
    <row r="66">
      <c r="A66" s="1" t="s">
        <v>2</v>
      </c>
      <c r="B66" s="3">
        <f>IFERROR(__xludf.DUMMYFUNCTION("""COMPUTED_VALUE"""),45372.66666666667)</f>
        <v>45372.66667</v>
      </c>
      <c r="C66" s="2">
        <f>IFERROR(__xludf.DUMMYFUNCTION("""COMPUTED_VALUE"""),104.76)</f>
        <v>104.76</v>
      </c>
      <c r="D66" s="2">
        <f t="shared" si="1"/>
        <v>-0.007014218009</v>
      </c>
    </row>
    <row r="67">
      <c r="A67" s="1" t="s">
        <v>2</v>
      </c>
      <c r="B67" s="3">
        <f>IFERROR(__xludf.DUMMYFUNCTION("""COMPUTED_VALUE"""),45373.66666666667)</f>
        <v>45373.66667</v>
      </c>
      <c r="C67" s="2">
        <f>IFERROR(__xludf.DUMMYFUNCTION("""COMPUTED_VALUE"""),106.13)</f>
        <v>106.13</v>
      </c>
      <c r="D67" s="2">
        <f t="shared" si="1"/>
        <v>0.0130775105</v>
      </c>
    </row>
    <row r="68">
      <c r="A68" s="1" t="s">
        <v>2</v>
      </c>
      <c r="B68" s="3">
        <f>IFERROR(__xludf.DUMMYFUNCTION("""COMPUTED_VALUE"""),45376.66666666667)</f>
        <v>45376.66667</v>
      </c>
      <c r="C68" s="2">
        <f>IFERROR(__xludf.DUMMYFUNCTION("""COMPUTED_VALUE"""),105.65)</f>
        <v>105.65</v>
      </c>
      <c r="D68" s="2">
        <f t="shared" si="1"/>
        <v>-0.004522755112</v>
      </c>
    </row>
    <row r="69">
      <c r="A69" s="1" t="s">
        <v>2</v>
      </c>
      <c r="B69" s="3">
        <f>IFERROR(__xludf.DUMMYFUNCTION("""COMPUTED_VALUE"""),45377.66666666667)</f>
        <v>45377.66667</v>
      </c>
      <c r="C69" s="2">
        <f>IFERROR(__xludf.DUMMYFUNCTION("""COMPUTED_VALUE"""),104.43)</f>
        <v>104.43</v>
      </c>
      <c r="D69" s="2">
        <f t="shared" si="1"/>
        <v>-0.01154756271</v>
      </c>
    </row>
    <row r="70">
      <c r="A70" s="1" t="s">
        <v>2</v>
      </c>
      <c r="B70" s="3">
        <f>IFERROR(__xludf.DUMMYFUNCTION("""COMPUTED_VALUE"""),45378.66666666667)</f>
        <v>45378.66667</v>
      </c>
      <c r="C70" s="2">
        <f>IFERROR(__xludf.DUMMYFUNCTION("""COMPUTED_VALUE"""),104.92)</f>
        <v>104.92</v>
      </c>
      <c r="D70" s="2">
        <f t="shared" si="1"/>
        <v>0.004692138274</v>
      </c>
    </row>
    <row r="71">
      <c r="A71" s="1" t="s">
        <v>2</v>
      </c>
      <c r="B71" s="3">
        <f>IFERROR(__xludf.DUMMYFUNCTION("""COMPUTED_VALUE"""),45379.66666666667)</f>
        <v>45379.66667</v>
      </c>
      <c r="C71" s="2">
        <f>IFERROR(__xludf.DUMMYFUNCTION("""COMPUTED_VALUE"""),104.62)</f>
        <v>104.62</v>
      </c>
      <c r="D71" s="2">
        <f t="shared" si="1"/>
        <v>-0.002859321388</v>
      </c>
    </row>
    <row r="72">
      <c r="A72" s="1" t="s">
        <v>2</v>
      </c>
      <c r="B72" s="3">
        <f>IFERROR(__xludf.DUMMYFUNCTION("""COMPUTED_VALUE"""),45383.66666666667)</f>
        <v>45383.66667</v>
      </c>
      <c r="C72" s="2">
        <f>IFERROR(__xludf.DUMMYFUNCTION("""COMPUTED_VALUE"""),103.49)</f>
        <v>103.49</v>
      </c>
      <c r="D72" s="2">
        <f t="shared" si="1"/>
        <v>-0.01080099407</v>
      </c>
    </row>
    <row r="73">
      <c r="A73" s="1" t="s">
        <v>2</v>
      </c>
      <c r="B73" s="3">
        <f>IFERROR(__xludf.DUMMYFUNCTION("""COMPUTED_VALUE"""),45384.66666666667)</f>
        <v>45384.66667</v>
      </c>
      <c r="C73" s="2">
        <f>IFERROR(__xludf.DUMMYFUNCTION("""COMPUTED_VALUE"""),102.64)</f>
        <v>102.64</v>
      </c>
      <c r="D73" s="2">
        <f t="shared" si="1"/>
        <v>-0.008213353947</v>
      </c>
    </row>
    <row r="74">
      <c r="A74" s="1" t="s">
        <v>2</v>
      </c>
      <c r="B74" s="3">
        <f>IFERROR(__xludf.DUMMYFUNCTION("""COMPUTED_VALUE"""),45385.66666666667)</f>
        <v>45385.66667</v>
      </c>
      <c r="C74" s="2">
        <f>IFERROR(__xludf.DUMMYFUNCTION("""COMPUTED_VALUE"""),102.16)</f>
        <v>102.16</v>
      </c>
      <c r="D74" s="2">
        <f t="shared" si="1"/>
        <v>-0.004676539361</v>
      </c>
    </row>
    <row r="75">
      <c r="A75" s="1" t="s">
        <v>2</v>
      </c>
      <c r="B75" s="3">
        <f>IFERROR(__xludf.DUMMYFUNCTION("""COMPUTED_VALUE"""),45386.66666666667)</f>
        <v>45386.66667</v>
      </c>
      <c r="C75" s="2">
        <f>IFERROR(__xludf.DUMMYFUNCTION("""COMPUTED_VALUE"""),99.42)</f>
        <v>99.42</v>
      </c>
      <c r="D75" s="2">
        <f t="shared" si="1"/>
        <v>-0.02682067345</v>
      </c>
    </row>
    <row r="76">
      <c r="A76" s="1" t="s">
        <v>2</v>
      </c>
      <c r="B76" s="3">
        <f>IFERROR(__xludf.DUMMYFUNCTION("""COMPUTED_VALUE"""),45387.66666666667)</f>
        <v>45387.66667</v>
      </c>
      <c r="C76" s="2">
        <f>IFERROR(__xludf.DUMMYFUNCTION("""COMPUTED_VALUE"""),101.5)</f>
        <v>101.5</v>
      </c>
      <c r="D76" s="2">
        <f t="shared" si="1"/>
        <v>0.02092134379</v>
      </c>
    </row>
    <row r="77">
      <c r="A77" s="1" t="s">
        <v>2</v>
      </c>
      <c r="B77" s="3">
        <f>IFERROR(__xludf.DUMMYFUNCTION("""COMPUTED_VALUE"""),45390.66666666667)</f>
        <v>45390.66667</v>
      </c>
      <c r="C77" s="2">
        <f>IFERROR(__xludf.DUMMYFUNCTION("""COMPUTED_VALUE"""),101.01)</f>
        <v>101.01</v>
      </c>
      <c r="D77" s="2">
        <f t="shared" si="1"/>
        <v>-0.004827586207</v>
      </c>
    </row>
    <row r="78">
      <c r="A78" s="1" t="s">
        <v>2</v>
      </c>
      <c r="B78" s="3">
        <f>IFERROR(__xludf.DUMMYFUNCTION("""COMPUTED_VALUE"""),45391.66666666667)</f>
        <v>45391.66667</v>
      </c>
      <c r="C78" s="2">
        <f>IFERROR(__xludf.DUMMYFUNCTION("""COMPUTED_VALUE"""),101.23)</f>
        <v>101.23</v>
      </c>
      <c r="D78" s="2">
        <f t="shared" si="1"/>
        <v>0.002178002178</v>
      </c>
    </row>
    <row r="79">
      <c r="A79" s="1" t="s">
        <v>2</v>
      </c>
      <c r="B79" s="3">
        <f>IFERROR(__xludf.DUMMYFUNCTION("""COMPUTED_VALUE"""),45392.66666666667)</f>
        <v>45392.66667</v>
      </c>
      <c r="C79" s="2">
        <f>IFERROR(__xludf.DUMMYFUNCTION("""COMPUTED_VALUE"""),99.45)</f>
        <v>99.45</v>
      </c>
      <c r="D79" s="2">
        <f t="shared" si="1"/>
        <v>-0.01758372024</v>
      </c>
    </row>
    <row r="80">
      <c r="A80" s="1" t="s">
        <v>2</v>
      </c>
      <c r="B80" s="3">
        <f>IFERROR(__xludf.DUMMYFUNCTION("""COMPUTED_VALUE"""),45393.66666666667)</f>
        <v>45393.66667</v>
      </c>
      <c r="C80" s="2">
        <f>IFERROR(__xludf.DUMMYFUNCTION("""COMPUTED_VALUE"""),100.8)</f>
        <v>100.8</v>
      </c>
      <c r="D80" s="2">
        <f t="shared" si="1"/>
        <v>0.01357466063</v>
      </c>
    </row>
    <row r="81">
      <c r="A81" s="1" t="s">
        <v>2</v>
      </c>
      <c r="B81" s="3">
        <f>IFERROR(__xludf.DUMMYFUNCTION("""COMPUTED_VALUE"""),45394.66666666667)</f>
        <v>45394.66667</v>
      </c>
      <c r="C81" s="2">
        <f>IFERROR(__xludf.DUMMYFUNCTION("""COMPUTED_VALUE"""),98.26)</f>
        <v>98.26</v>
      </c>
      <c r="D81" s="2">
        <f t="shared" si="1"/>
        <v>-0.0251984127</v>
      </c>
    </row>
    <row r="82">
      <c r="A82" s="1" t="s">
        <v>2</v>
      </c>
      <c r="B82" s="3">
        <f>IFERROR(__xludf.DUMMYFUNCTION("""COMPUTED_VALUE"""),45397.66666666667)</f>
        <v>45397.66667</v>
      </c>
      <c r="C82" s="2">
        <f>IFERROR(__xludf.DUMMYFUNCTION("""COMPUTED_VALUE"""),94.23)</f>
        <v>94.23</v>
      </c>
      <c r="D82" s="2">
        <f t="shared" si="1"/>
        <v>-0.04101363729</v>
      </c>
    </row>
    <row r="83">
      <c r="A83" s="1" t="s">
        <v>2</v>
      </c>
      <c r="B83" s="3">
        <f>IFERROR(__xludf.DUMMYFUNCTION("""COMPUTED_VALUE"""),45398.66666666667)</f>
        <v>45398.66667</v>
      </c>
      <c r="C83" s="2">
        <f>IFERROR(__xludf.DUMMYFUNCTION("""COMPUTED_VALUE"""),95.01)</f>
        <v>95.01</v>
      </c>
      <c r="D83" s="2">
        <f t="shared" si="1"/>
        <v>0.008277618593</v>
      </c>
    </row>
    <row r="84">
      <c r="A84" s="1" t="s">
        <v>2</v>
      </c>
      <c r="B84" s="3">
        <f>IFERROR(__xludf.DUMMYFUNCTION("""COMPUTED_VALUE"""),45399.66666666667)</f>
        <v>45399.66667</v>
      </c>
      <c r="C84" s="2">
        <f>IFERROR(__xludf.DUMMYFUNCTION("""COMPUTED_VALUE"""),93.8)</f>
        <v>93.8</v>
      </c>
      <c r="D84" s="2">
        <f t="shared" si="1"/>
        <v>-0.01273550153</v>
      </c>
    </row>
    <row r="85">
      <c r="A85" s="1" t="s">
        <v>2</v>
      </c>
      <c r="B85" s="3">
        <f>IFERROR(__xludf.DUMMYFUNCTION("""COMPUTED_VALUE"""),45400.66666666667)</f>
        <v>45400.66667</v>
      </c>
      <c r="C85" s="2">
        <f>IFERROR(__xludf.DUMMYFUNCTION("""COMPUTED_VALUE"""),93.71)</f>
        <v>93.71</v>
      </c>
      <c r="D85" s="2">
        <f t="shared" si="1"/>
        <v>-0.0009594882729</v>
      </c>
    </row>
    <row r="86">
      <c r="A86" s="1" t="s">
        <v>2</v>
      </c>
      <c r="B86" s="3">
        <f>IFERROR(__xludf.DUMMYFUNCTION("""COMPUTED_VALUE"""),45401.66666666667)</f>
        <v>45401.66667</v>
      </c>
      <c r="C86" s="2">
        <f>IFERROR(__xludf.DUMMYFUNCTION("""COMPUTED_VALUE"""),92.03)</f>
        <v>92.03</v>
      </c>
      <c r="D86" s="2">
        <f t="shared" si="1"/>
        <v>-0.01792764913</v>
      </c>
    </row>
    <row r="87">
      <c r="A87" s="1" t="s">
        <v>2</v>
      </c>
      <c r="B87" s="3">
        <f>IFERROR(__xludf.DUMMYFUNCTION("""COMPUTED_VALUE"""),45404.66666666667)</f>
        <v>45404.66667</v>
      </c>
      <c r="C87" s="2">
        <f>IFERROR(__xludf.DUMMYFUNCTION("""COMPUTED_VALUE"""),93.24)</f>
        <v>93.24</v>
      </c>
      <c r="D87" s="2">
        <f t="shared" si="1"/>
        <v>0.01314788656</v>
      </c>
    </row>
    <row r="88">
      <c r="A88" s="1" t="s">
        <v>2</v>
      </c>
      <c r="B88" s="3">
        <f>IFERROR(__xludf.DUMMYFUNCTION("""COMPUTED_VALUE"""),45405.66666666667)</f>
        <v>45405.66667</v>
      </c>
      <c r="C88" s="2">
        <f>IFERROR(__xludf.DUMMYFUNCTION("""COMPUTED_VALUE"""),94.37)</f>
        <v>94.37</v>
      </c>
      <c r="D88" s="2">
        <f t="shared" si="1"/>
        <v>0.01211926212</v>
      </c>
    </row>
    <row r="89">
      <c r="A89" s="1" t="s">
        <v>2</v>
      </c>
      <c r="B89" s="3">
        <f>IFERROR(__xludf.DUMMYFUNCTION("""COMPUTED_VALUE"""),45406.66666666667)</f>
        <v>45406.66667</v>
      </c>
      <c r="C89" s="2">
        <f>IFERROR(__xludf.DUMMYFUNCTION("""COMPUTED_VALUE"""),93.76)</f>
        <v>93.76</v>
      </c>
      <c r="D89" s="2">
        <f t="shared" si="1"/>
        <v>-0.006463918618</v>
      </c>
    </row>
    <row r="90">
      <c r="A90" s="1" t="s">
        <v>2</v>
      </c>
      <c r="B90" s="3">
        <f>IFERROR(__xludf.DUMMYFUNCTION("""COMPUTED_VALUE"""),45407.66666666667)</f>
        <v>45407.66667</v>
      </c>
      <c r="C90" s="2">
        <f>IFERROR(__xludf.DUMMYFUNCTION("""COMPUTED_VALUE"""),92.93)</f>
        <v>92.93</v>
      </c>
      <c r="D90" s="2">
        <f t="shared" si="1"/>
        <v>-0.008852389078</v>
      </c>
    </row>
    <row r="91">
      <c r="A91" s="1" t="s">
        <v>2</v>
      </c>
      <c r="B91" s="3">
        <f>IFERROR(__xludf.DUMMYFUNCTION("""COMPUTED_VALUE"""),45408.66666666667)</f>
        <v>45408.66667</v>
      </c>
      <c r="C91" s="2">
        <f>IFERROR(__xludf.DUMMYFUNCTION("""COMPUTED_VALUE"""),92.29)</f>
        <v>92.29</v>
      </c>
      <c r="D91" s="2">
        <f t="shared" si="1"/>
        <v>-0.006886904121</v>
      </c>
    </row>
    <row r="92">
      <c r="A92" s="1" t="s">
        <v>2</v>
      </c>
      <c r="B92" s="3">
        <f>IFERROR(__xludf.DUMMYFUNCTION("""COMPUTED_VALUE"""),45411.66666666667)</f>
        <v>45411.66667</v>
      </c>
      <c r="C92" s="2">
        <f>IFERROR(__xludf.DUMMYFUNCTION("""COMPUTED_VALUE"""),93.16)</f>
        <v>93.16</v>
      </c>
      <c r="D92" s="2">
        <f t="shared" si="1"/>
        <v>0.009426806805</v>
      </c>
    </row>
    <row r="93">
      <c r="A93" s="1" t="s">
        <v>2</v>
      </c>
      <c r="B93" s="3">
        <f>IFERROR(__xludf.DUMMYFUNCTION("""COMPUTED_VALUE"""),45412.66666666667)</f>
        <v>45412.66667</v>
      </c>
      <c r="C93" s="2">
        <f>IFERROR(__xludf.DUMMYFUNCTION("""COMPUTED_VALUE"""),92.98)</f>
        <v>92.98</v>
      </c>
      <c r="D93" s="2">
        <f t="shared" si="1"/>
        <v>-0.001932159725</v>
      </c>
    </row>
    <row r="94">
      <c r="A94" s="1" t="s">
        <v>2</v>
      </c>
      <c r="B94" s="3">
        <f>IFERROR(__xludf.DUMMYFUNCTION("""COMPUTED_VALUE"""),45413.66666666667)</f>
        <v>45413.66667</v>
      </c>
      <c r="C94" s="2">
        <f>IFERROR(__xludf.DUMMYFUNCTION("""COMPUTED_VALUE"""),93.34)</f>
        <v>93.34</v>
      </c>
      <c r="D94" s="2">
        <f t="shared" si="1"/>
        <v>0.003871800387</v>
      </c>
    </row>
    <row r="95">
      <c r="A95" s="1" t="s">
        <v>2</v>
      </c>
      <c r="B95" s="3">
        <f>IFERROR(__xludf.DUMMYFUNCTION("""COMPUTED_VALUE"""),45414.66666666667)</f>
        <v>45414.66667</v>
      </c>
      <c r="C95" s="2">
        <f>IFERROR(__xludf.DUMMYFUNCTION("""COMPUTED_VALUE"""),95.48)</f>
        <v>95.48</v>
      </c>
      <c r="D95" s="2">
        <f t="shared" si="1"/>
        <v>0.02292693379</v>
      </c>
    </row>
    <row r="96">
      <c r="A96" s="1" t="s">
        <v>2</v>
      </c>
      <c r="B96" s="3">
        <f>IFERROR(__xludf.DUMMYFUNCTION("""COMPUTED_VALUE"""),45415.66666666667)</f>
        <v>45415.66667</v>
      </c>
      <c r="C96" s="2">
        <f>IFERROR(__xludf.DUMMYFUNCTION("""COMPUTED_VALUE"""),96.55)</f>
        <v>96.55</v>
      </c>
      <c r="D96" s="2">
        <f t="shared" si="1"/>
        <v>0.0112065354</v>
      </c>
    </row>
    <row r="97">
      <c r="A97" s="1" t="s">
        <v>2</v>
      </c>
      <c r="B97" s="3">
        <f>IFERROR(__xludf.DUMMYFUNCTION("""COMPUTED_VALUE"""),45418.66666666667)</f>
        <v>45418.66667</v>
      </c>
      <c r="C97" s="2">
        <f>IFERROR(__xludf.DUMMYFUNCTION("""COMPUTED_VALUE"""),99.25)</f>
        <v>99.25</v>
      </c>
      <c r="D97" s="2">
        <f t="shared" si="1"/>
        <v>0.02796478509</v>
      </c>
    </row>
    <row r="98">
      <c r="A98" s="1" t="s">
        <v>2</v>
      </c>
      <c r="B98" s="3">
        <f>IFERROR(__xludf.DUMMYFUNCTION("""COMPUTED_VALUE"""),45419.66666666667)</f>
        <v>45419.66667</v>
      </c>
      <c r="C98" s="2">
        <f>IFERROR(__xludf.DUMMYFUNCTION("""COMPUTED_VALUE"""),98.56)</f>
        <v>98.56</v>
      </c>
      <c r="D98" s="2">
        <f t="shared" si="1"/>
        <v>-0.006952141058</v>
      </c>
    </row>
    <row r="99">
      <c r="A99" s="1" t="s">
        <v>2</v>
      </c>
      <c r="B99" s="3">
        <f>IFERROR(__xludf.DUMMYFUNCTION("""COMPUTED_VALUE"""),45420.66666666667)</f>
        <v>45420.66667</v>
      </c>
      <c r="C99" s="2">
        <f>IFERROR(__xludf.DUMMYFUNCTION("""COMPUTED_VALUE"""),97.54)</f>
        <v>97.54</v>
      </c>
      <c r="D99" s="2">
        <f t="shared" si="1"/>
        <v>-0.01034902597</v>
      </c>
    </row>
    <row r="100">
      <c r="A100" s="1" t="s">
        <v>2</v>
      </c>
      <c r="B100" s="3">
        <f>IFERROR(__xludf.DUMMYFUNCTION("""COMPUTED_VALUE"""),45421.66666666667)</f>
        <v>45421.66667</v>
      </c>
      <c r="C100" s="2">
        <f>IFERROR(__xludf.DUMMYFUNCTION("""COMPUTED_VALUE"""),98.12)</f>
        <v>98.12</v>
      </c>
      <c r="D100" s="2">
        <f t="shared" si="1"/>
        <v>0.00594627845</v>
      </c>
    </row>
    <row r="101">
      <c r="A101" s="1" t="s">
        <v>2</v>
      </c>
      <c r="B101" s="3">
        <f>IFERROR(__xludf.DUMMYFUNCTION("""COMPUTED_VALUE"""),45422.66666666667)</f>
        <v>45422.66667</v>
      </c>
      <c r="C101" s="2">
        <f>IFERROR(__xludf.DUMMYFUNCTION("""COMPUTED_VALUE"""),97.42)</f>
        <v>97.42</v>
      </c>
      <c r="D101" s="2">
        <f t="shared" si="1"/>
        <v>-0.007134121484</v>
      </c>
    </row>
    <row r="102">
      <c r="A102" s="1" t="s">
        <v>2</v>
      </c>
      <c r="B102" s="3">
        <f>IFERROR(__xludf.DUMMYFUNCTION("""COMPUTED_VALUE"""),45425.66666666667)</f>
        <v>45425.66667</v>
      </c>
      <c r="C102" s="2">
        <f>IFERROR(__xludf.DUMMYFUNCTION("""COMPUTED_VALUE"""),98.4)</f>
        <v>98.4</v>
      </c>
      <c r="D102" s="2">
        <f t="shared" si="1"/>
        <v>0.01005953603</v>
      </c>
    </row>
    <row r="103">
      <c r="A103" s="1" t="s">
        <v>2</v>
      </c>
      <c r="B103" s="3">
        <f>IFERROR(__xludf.DUMMYFUNCTION("""COMPUTED_VALUE"""),45426.66666666667)</f>
        <v>45426.66667</v>
      </c>
      <c r="C103" s="2">
        <f>IFERROR(__xludf.DUMMYFUNCTION("""COMPUTED_VALUE"""),97.89)</f>
        <v>97.89</v>
      </c>
      <c r="D103" s="2">
        <f t="shared" si="1"/>
        <v>-0.005182926829</v>
      </c>
    </row>
    <row r="104">
      <c r="A104" s="1" t="s">
        <v>2</v>
      </c>
      <c r="B104" s="3">
        <f>IFERROR(__xludf.DUMMYFUNCTION("""COMPUTED_VALUE"""),45427.66666666667)</f>
        <v>45427.66667</v>
      </c>
      <c r="C104" s="2">
        <f>IFERROR(__xludf.DUMMYFUNCTION("""COMPUTED_VALUE"""),99.27)</f>
        <v>99.27</v>
      </c>
      <c r="D104" s="2">
        <f t="shared" si="1"/>
        <v>0.01409745633</v>
      </c>
    </row>
    <row r="105">
      <c r="A105" s="1" t="s">
        <v>2</v>
      </c>
      <c r="B105" s="3">
        <f>IFERROR(__xludf.DUMMYFUNCTION("""COMPUTED_VALUE"""),45428.66666666667)</f>
        <v>45428.66667</v>
      </c>
      <c r="C105" s="2">
        <f>IFERROR(__xludf.DUMMYFUNCTION("""COMPUTED_VALUE"""),100.74)</f>
        <v>100.74</v>
      </c>
      <c r="D105" s="2">
        <f t="shared" si="1"/>
        <v>0.01480809912</v>
      </c>
    </row>
    <row r="106">
      <c r="A106" s="1" t="s">
        <v>2</v>
      </c>
      <c r="B106" s="3">
        <f>IFERROR(__xludf.DUMMYFUNCTION("""COMPUTED_VALUE"""),45429.66666666667)</f>
        <v>45429.66667</v>
      </c>
      <c r="C106" s="2">
        <f>IFERROR(__xludf.DUMMYFUNCTION("""COMPUTED_VALUE"""),102.96)</f>
        <v>102.96</v>
      </c>
      <c r="D106" s="2">
        <f t="shared" si="1"/>
        <v>0.02203692674</v>
      </c>
    </row>
    <row r="107">
      <c r="A107" s="1" t="s">
        <v>2</v>
      </c>
      <c r="B107" s="3">
        <f>IFERROR(__xludf.DUMMYFUNCTION("""COMPUTED_VALUE"""),45432.66666666667)</f>
        <v>45432.66667</v>
      </c>
      <c r="C107" s="2">
        <f>IFERROR(__xludf.DUMMYFUNCTION("""COMPUTED_VALUE"""),102.63)</f>
        <v>102.63</v>
      </c>
      <c r="D107" s="2">
        <f t="shared" si="1"/>
        <v>-0.003205128205</v>
      </c>
    </row>
    <row r="108">
      <c r="A108" s="1" t="s">
        <v>2</v>
      </c>
      <c r="B108" s="3">
        <f>IFERROR(__xludf.DUMMYFUNCTION("""COMPUTED_VALUE"""),45433.66666666667)</f>
        <v>45433.66667</v>
      </c>
      <c r="C108" s="2">
        <f>IFERROR(__xludf.DUMMYFUNCTION("""COMPUTED_VALUE"""),101.38)</f>
        <v>101.38</v>
      </c>
      <c r="D108" s="2">
        <f t="shared" si="1"/>
        <v>-0.01217967456</v>
      </c>
    </row>
    <row r="109">
      <c r="A109" s="1" t="s">
        <v>2</v>
      </c>
      <c r="B109" s="3">
        <f>IFERROR(__xludf.DUMMYFUNCTION("""COMPUTED_VALUE"""),45434.66666666667)</f>
        <v>45434.66667</v>
      </c>
      <c r="C109" s="2">
        <f>IFERROR(__xludf.DUMMYFUNCTION("""COMPUTED_VALUE"""),100.87)</f>
        <v>100.87</v>
      </c>
      <c r="D109" s="2">
        <f t="shared" si="1"/>
        <v>-0.005030578023</v>
      </c>
    </row>
    <row r="110">
      <c r="A110" s="1" t="s">
        <v>2</v>
      </c>
      <c r="B110" s="3">
        <f>IFERROR(__xludf.DUMMYFUNCTION("""COMPUTED_VALUE"""),45435.66666666667)</f>
        <v>45435.66667</v>
      </c>
      <c r="C110" s="2">
        <f>IFERROR(__xludf.DUMMYFUNCTION("""COMPUTED_VALUE"""),98.74)</f>
        <v>98.74</v>
      </c>
      <c r="D110" s="2">
        <f t="shared" si="1"/>
        <v>-0.02111628829</v>
      </c>
    </row>
    <row r="111">
      <c r="A111" s="1" t="s">
        <v>2</v>
      </c>
      <c r="B111" s="3">
        <f>IFERROR(__xludf.DUMMYFUNCTION("""COMPUTED_VALUE"""),45436.66666666667)</f>
        <v>45436.66667</v>
      </c>
      <c r="C111" s="2">
        <f>IFERROR(__xludf.DUMMYFUNCTION("""COMPUTED_VALUE"""),97.16)</f>
        <v>97.16</v>
      </c>
      <c r="D111" s="2">
        <f t="shared" si="1"/>
        <v>-0.01600162042</v>
      </c>
    </row>
    <row r="112">
      <c r="A112" s="1" t="s">
        <v>2</v>
      </c>
      <c r="B112" s="3">
        <f>IFERROR(__xludf.DUMMYFUNCTION("""COMPUTED_VALUE"""),45440.66666666667)</f>
        <v>45440.66667</v>
      </c>
      <c r="C112" s="2">
        <f>IFERROR(__xludf.DUMMYFUNCTION("""COMPUTED_VALUE"""),96.15)</f>
        <v>96.15</v>
      </c>
      <c r="D112" s="2">
        <f t="shared" si="1"/>
        <v>-0.01039522437</v>
      </c>
    </row>
    <row r="113">
      <c r="A113" s="1" t="s">
        <v>2</v>
      </c>
      <c r="B113" s="3">
        <f>IFERROR(__xludf.DUMMYFUNCTION("""COMPUTED_VALUE"""),45441.66666666667)</f>
        <v>45441.66667</v>
      </c>
      <c r="C113" s="2">
        <f>IFERROR(__xludf.DUMMYFUNCTION("""COMPUTED_VALUE"""),96.36)</f>
        <v>96.36</v>
      </c>
      <c r="D113" s="2">
        <f t="shared" si="1"/>
        <v>0.002184087363</v>
      </c>
    </row>
    <row r="114">
      <c r="A114" s="1" t="s">
        <v>2</v>
      </c>
      <c r="B114" s="3">
        <f>IFERROR(__xludf.DUMMYFUNCTION("""COMPUTED_VALUE"""),45442.66666666667)</f>
        <v>45442.66667</v>
      </c>
      <c r="C114" s="2">
        <f>IFERROR(__xludf.DUMMYFUNCTION("""COMPUTED_VALUE"""),88.81)</f>
        <v>88.81</v>
      </c>
      <c r="D114" s="2">
        <f t="shared" si="1"/>
        <v>-0.07835201328</v>
      </c>
    </row>
    <row r="115">
      <c r="A115" s="1" t="s">
        <v>2</v>
      </c>
      <c r="B115" s="3">
        <f>IFERROR(__xludf.DUMMYFUNCTION("""COMPUTED_VALUE"""),45443.66666666667)</f>
        <v>45443.66667</v>
      </c>
      <c r="C115" s="2">
        <f>IFERROR(__xludf.DUMMYFUNCTION("""COMPUTED_VALUE"""),88.68)</f>
        <v>88.68</v>
      </c>
      <c r="D115" s="2">
        <f t="shared" si="1"/>
        <v>-0.001463799122</v>
      </c>
    </row>
    <row r="116">
      <c r="A116" s="1" t="s">
        <v>2</v>
      </c>
      <c r="B116" s="3">
        <f>IFERROR(__xludf.DUMMYFUNCTION("""COMPUTED_VALUE"""),45446.66666666667)</f>
        <v>45446.66667</v>
      </c>
      <c r="C116" s="2">
        <f>IFERROR(__xludf.DUMMYFUNCTION("""COMPUTED_VALUE"""),88.5)</f>
        <v>88.5</v>
      </c>
      <c r="D116" s="2">
        <f t="shared" si="1"/>
        <v>-0.002029769959</v>
      </c>
    </row>
    <row r="117">
      <c r="A117" s="1" t="s">
        <v>2</v>
      </c>
      <c r="B117" s="3">
        <f>IFERROR(__xludf.DUMMYFUNCTION("""COMPUTED_VALUE"""),45447.66666666667)</f>
        <v>45447.66667</v>
      </c>
      <c r="C117" s="2">
        <f>IFERROR(__xludf.DUMMYFUNCTION("""COMPUTED_VALUE"""),86.62)</f>
        <v>86.62</v>
      </c>
      <c r="D117" s="2">
        <f t="shared" si="1"/>
        <v>-0.02124293785</v>
      </c>
    </row>
    <row r="118">
      <c r="A118" s="1" t="s">
        <v>2</v>
      </c>
      <c r="B118" s="3">
        <f>IFERROR(__xludf.DUMMYFUNCTION("""COMPUTED_VALUE"""),45448.66666666667)</f>
        <v>45448.66667</v>
      </c>
      <c r="C118" s="2">
        <f>IFERROR(__xludf.DUMMYFUNCTION("""COMPUTED_VALUE"""),88.51)</f>
        <v>88.51</v>
      </c>
      <c r="D118" s="2">
        <f t="shared" si="1"/>
        <v>0.02181944124</v>
      </c>
    </row>
    <row r="119">
      <c r="A119" s="1" t="s">
        <v>2</v>
      </c>
      <c r="B119" s="3">
        <f>IFERROR(__xludf.DUMMYFUNCTION("""COMPUTED_VALUE"""),45449.66666666667)</f>
        <v>45449.66667</v>
      </c>
      <c r="C119" s="2">
        <f>IFERROR(__xludf.DUMMYFUNCTION("""COMPUTED_VALUE"""),87.69)</f>
        <v>87.69</v>
      </c>
      <c r="D119" s="2">
        <f t="shared" si="1"/>
        <v>-0.009264489888</v>
      </c>
    </row>
    <row r="120">
      <c r="A120" s="1" t="s">
        <v>2</v>
      </c>
      <c r="B120" s="3">
        <f>IFERROR(__xludf.DUMMYFUNCTION("""COMPUTED_VALUE"""),45450.66666666667)</f>
        <v>45450.66667</v>
      </c>
      <c r="C120" s="2">
        <f>IFERROR(__xludf.DUMMYFUNCTION("""COMPUTED_VALUE"""),87.42)</f>
        <v>87.42</v>
      </c>
      <c r="D120" s="2">
        <f t="shared" si="1"/>
        <v>-0.003079028395</v>
      </c>
    </row>
    <row r="121">
      <c r="A121" s="1" t="s">
        <v>2</v>
      </c>
      <c r="B121" s="3">
        <f>IFERROR(__xludf.DUMMYFUNCTION("""COMPUTED_VALUE"""),45453.66666666667)</f>
        <v>45453.66667</v>
      </c>
      <c r="C121" s="2">
        <f>IFERROR(__xludf.DUMMYFUNCTION("""COMPUTED_VALUE"""),89.11)</f>
        <v>89.11</v>
      </c>
      <c r="D121" s="2">
        <f t="shared" si="1"/>
        <v>0.01933196065</v>
      </c>
    </row>
    <row r="122">
      <c r="A122" s="1" t="s">
        <v>2</v>
      </c>
      <c r="B122" s="3">
        <f>IFERROR(__xludf.DUMMYFUNCTION("""COMPUTED_VALUE"""),45454.66666666667)</f>
        <v>45454.66667</v>
      </c>
      <c r="C122" s="2">
        <f>IFERROR(__xludf.DUMMYFUNCTION("""COMPUTED_VALUE"""),89.14)</f>
        <v>89.14</v>
      </c>
      <c r="D122" s="2">
        <f t="shared" si="1"/>
        <v>0.0003366625519</v>
      </c>
    </row>
    <row r="123">
      <c r="A123" s="1" t="s">
        <v>2</v>
      </c>
      <c r="B123" s="3">
        <f>IFERROR(__xludf.DUMMYFUNCTION("""COMPUTED_VALUE"""),45455.66666666667)</f>
        <v>45455.66667</v>
      </c>
      <c r="C123" s="2">
        <f>IFERROR(__xludf.DUMMYFUNCTION("""COMPUTED_VALUE"""),89.29)</f>
        <v>89.29</v>
      </c>
      <c r="D123" s="2">
        <f t="shared" si="1"/>
        <v>0.001682746242</v>
      </c>
    </row>
    <row r="124">
      <c r="A124" s="1" t="s">
        <v>2</v>
      </c>
      <c r="B124" s="3">
        <f>IFERROR(__xludf.DUMMYFUNCTION("""COMPUTED_VALUE"""),45456.66666666667)</f>
        <v>45456.66667</v>
      </c>
      <c r="C124" s="2">
        <f>IFERROR(__xludf.DUMMYFUNCTION("""COMPUTED_VALUE"""),88.24)</f>
        <v>88.24</v>
      </c>
      <c r="D124" s="2">
        <f t="shared" si="1"/>
        <v>-0.01175943555</v>
      </c>
    </row>
    <row r="125">
      <c r="A125" s="1" t="s">
        <v>2</v>
      </c>
      <c r="B125" s="3">
        <f>IFERROR(__xludf.DUMMYFUNCTION("""COMPUTED_VALUE"""),45457.66666666667)</f>
        <v>45457.66667</v>
      </c>
      <c r="C125" s="2">
        <f>IFERROR(__xludf.DUMMYFUNCTION("""COMPUTED_VALUE"""),89.76)</f>
        <v>89.76</v>
      </c>
      <c r="D125" s="2">
        <f t="shared" si="1"/>
        <v>0.01722574796</v>
      </c>
    </row>
    <row r="126">
      <c r="A126" s="1" t="s">
        <v>2</v>
      </c>
      <c r="B126" s="3">
        <f>IFERROR(__xludf.DUMMYFUNCTION("""COMPUTED_VALUE"""),45460.66666666667)</f>
        <v>45460.66667</v>
      </c>
      <c r="C126" s="2">
        <f>IFERROR(__xludf.DUMMYFUNCTION("""COMPUTED_VALUE"""),89.78)</f>
        <v>89.78</v>
      </c>
      <c r="D126" s="2">
        <f t="shared" si="1"/>
        <v>0.0002228163993</v>
      </c>
    </row>
    <row r="127">
      <c r="A127" s="1" t="s">
        <v>2</v>
      </c>
      <c r="B127" s="3">
        <f>IFERROR(__xludf.DUMMYFUNCTION("""COMPUTED_VALUE"""),45461.66666666667)</f>
        <v>45461.66667</v>
      </c>
      <c r="C127" s="2">
        <f>IFERROR(__xludf.DUMMYFUNCTION("""COMPUTED_VALUE"""),87.54)</f>
        <v>87.54</v>
      </c>
      <c r="D127" s="2">
        <f t="shared" si="1"/>
        <v>-0.02494987748</v>
      </c>
    </row>
    <row r="128">
      <c r="A128" s="1" t="s">
        <v>2</v>
      </c>
      <c r="B128" s="3">
        <f>IFERROR(__xludf.DUMMYFUNCTION("""COMPUTED_VALUE"""),45463.66666666667)</f>
        <v>45463.66667</v>
      </c>
      <c r="C128" s="2">
        <f>IFERROR(__xludf.DUMMYFUNCTION("""COMPUTED_VALUE"""),86.52)</f>
        <v>86.52</v>
      </c>
      <c r="D128" s="2">
        <f t="shared" si="1"/>
        <v>-0.01165181631</v>
      </c>
    </row>
    <row r="129">
      <c r="A129" s="1" t="s">
        <v>2</v>
      </c>
      <c r="B129" s="3">
        <f>IFERROR(__xludf.DUMMYFUNCTION("""COMPUTED_VALUE"""),45464.66666666667)</f>
        <v>45464.66667</v>
      </c>
      <c r="C129" s="2">
        <f>IFERROR(__xludf.DUMMYFUNCTION("""COMPUTED_VALUE"""),86.91)</f>
        <v>86.91</v>
      </c>
      <c r="D129" s="2">
        <f t="shared" si="1"/>
        <v>0.004507628294</v>
      </c>
    </row>
    <row r="130">
      <c r="A130" s="1" t="s">
        <v>2</v>
      </c>
      <c r="B130" s="3">
        <f>IFERROR(__xludf.DUMMYFUNCTION("""COMPUTED_VALUE"""),45467.66666666667)</f>
        <v>45467.66667</v>
      </c>
      <c r="C130" s="2">
        <f>IFERROR(__xludf.DUMMYFUNCTION("""COMPUTED_VALUE"""),88.35)</f>
        <v>88.35</v>
      </c>
      <c r="D130" s="2">
        <f t="shared" si="1"/>
        <v>0.01656886434</v>
      </c>
    </row>
    <row r="131">
      <c r="A131" s="1" t="s">
        <v>2</v>
      </c>
      <c r="B131" s="3">
        <f>IFERROR(__xludf.DUMMYFUNCTION("""COMPUTED_VALUE"""),45468.66666666667)</f>
        <v>45468.66667</v>
      </c>
      <c r="C131" s="2">
        <f>IFERROR(__xludf.DUMMYFUNCTION("""COMPUTED_VALUE"""),88.9)</f>
        <v>88.9</v>
      </c>
      <c r="D131" s="2">
        <f t="shared" si="1"/>
        <v>0.006225240521</v>
      </c>
    </row>
    <row r="132">
      <c r="A132" s="1" t="s">
        <v>2</v>
      </c>
      <c r="B132" s="3">
        <f>IFERROR(__xludf.DUMMYFUNCTION("""COMPUTED_VALUE"""),45469.66666666667)</f>
        <v>45469.66667</v>
      </c>
      <c r="C132" s="2">
        <f>IFERROR(__xludf.DUMMYFUNCTION("""COMPUTED_VALUE"""),88.3)</f>
        <v>88.3</v>
      </c>
      <c r="D132" s="2">
        <f t="shared" si="1"/>
        <v>-0.006749156355</v>
      </c>
    </row>
    <row r="133">
      <c r="A133" s="1" t="s">
        <v>2</v>
      </c>
      <c r="B133" s="3">
        <f>IFERROR(__xludf.DUMMYFUNCTION("""COMPUTED_VALUE"""),45470.66666666667)</f>
        <v>45470.66667</v>
      </c>
      <c r="C133" s="2">
        <f>IFERROR(__xludf.DUMMYFUNCTION("""COMPUTED_VALUE"""),92.37)</f>
        <v>92.37</v>
      </c>
      <c r="D133" s="2">
        <f t="shared" si="1"/>
        <v>0.04609286523</v>
      </c>
    </row>
    <row r="134">
      <c r="A134" s="1" t="s">
        <v>2</v>
      </c>
      <c r="B134" s="3">
        <f>IFERROR(__xludf.DUMMYFUNCTION("""COMPUTED_VALUE"""),45471.66666666667)</f>
        <v>45471.66667</v>
      </c>
      <c r="C134" s="2">
        <f>IFERROR(__xludf.DUMMYFUNCTION("""COMPUTED_VALUE"""),93.61)</f>
        <v>93.61</v>
      </c>
      <c r="D134" s="2">
        <f t="shared" si="1"/>
        <v>0.01342427195</v>
      </c>
    </row>
    <row r="135">
      <c r="A135" s="1" t="s">
        <v>2</v>
      </c>
      <c r="B135" s="3">
        <f>IFERROR(__xludf.DUMMYFUNCTION("""COMPUTED_VALUE"""),45474.66666666667)</f>
        <v>45474.66667</v>
      </c>
      <c r="C135" s="2">
        <f>IFERROR(__xludf.DUMMYFUNCTION("""COMPUTED_VALUE"""),94.55)</f>
        <v>94.55</v>
      </c>
      <c r="D135" s="2">
        <f t="shared" si="1"/>
        <v>0.01004166222</v>
      </c>
    </row>
    <row r="136">
      <c r="A136" s="1" t="s">
        <v>2</v>
      </c>
      <c r="B136" s="3">
        <f>IFERROR(__xludf.DUMMYFUNCTION("""COMPUTED_VALUE"""),45475.66666666667)</f>
        <v>45475.66667</v>
      </c>
      <c r="C136" s="2">
        <f>IFERROR(__xludf.DUMMYFUNCTION("""COMPUTED_VALUE"""),93.61)</f>
        <v>93.61</v>
      </c>
      <c r="D136" s="2">
        <f t="shared" si="1"/>
        <v>-0.00994182972</v>
      </c>
    </row>
    <row r="137">
      <c r="A137" s="1" t="s">
        <v>2</v>
      </c>
      <c r="B137" s="3">
        <f>IFERROR(__xludf.DUMMYFUNCTION("""COMPUTED_VALUE"""),45476.54513888889)</f>
        <v>45476.54514</v>
      </c>
      <c r="C137" s="2">
        <f>IFERROR(__xludf.DUMMYFUNCTION("""COMPUTED_VALUE"""),93.79)</f>
        <v>93.79</v>
      </c>
      <c r="D137" s="2">
        <f t="shared" si="1"/>
        <v>0.001922871488</v>
      </c>
    </row>
    <row r="138">
      <c r="A138" s="1" t="s">
        <v>2</v>
      </c>
      <c r="B138" s="3">
        <f>IFERROR(__xludf.DUMMYFUNCTION("""COMPUTED_VALUE"""),45478.66666666667)</f>
        <v>45478.66667</v>
      </c>
      <c r="C138" s="2">
        <f>IFERROR(__xludf.DUMMYFUNCTION("""COMPUTED_VALUE"""),96.35)</f>
        <v>96.35</v>
      </c>
      <c r="D138" s="2">
        <f t="shared" si="1"/>
        <v>0.02729502079</v>
      </c>
    </row>
    <row r="139">
      <c r="A139" s="1" t="s">
        <v>2</v>
      </c>
      <c r="B139" s="3">
        <f>IFERROR(__xludf.DUMMYFUNCTION("""COMPUTED_VALUE"""),45481.66666666667)</f>
        <v>45481.66667</v>
      </c>
      <c r="C139" s="2">
        <f>IFERROR(__xludf.DUMMYFUNCTION("""COMPUTED_VALUE"""),98.05)</f>
        <v>98.05</v>
      </c>
      <c r="D139" s="2">
        <f t="shared" si="1"/>
        <v>0.01764400623</v>
      </c>
    </row>
    <row r="140">
      <c r="A140" s="1" t="s">
        <v>2</v>
      </c>
      <c r="B140" s="3">
        <f>IFERROR(__xludf.DUMMYFUNCTION("""COMPUTED_VALUE"""),45482.66666666667)</f>
        <v>45482.66667</v>
      </c>
      <c r="C140" s="2">
        <f>IFERROR(__xludf.DUMMYFUNCTION("""COMPUTED_VALUE"""),94.64)</f>
        <v>94.64</v>
      </c>
      <c r="D140" s="2">
        <f t="shared" si="1"/>
        <v>-0.0347781744</v>
      </c>
    </row>
    <row r="141">
      <c r="A141" s="1" t="s">
        <v>2</v>
      </c>
      <c r="B141" s="3">
        <f>IFERROR(__xludf.DUMMYFUNCTION("""COMPUTED_VALUE"""),45483.66666666667)</f>
        <v>45483.66667</v>
      </c>
      <c r="C141" s="2">
        <f>IFERROR(__xludf.DUMMYFUNCTION("""COMPUTED_VALUE"""),92.79)</f>
        <v>92.79</v>
      </c>
      <c r="D141" s="2">
        <f t="shared" si="1"/>
        <v>-0.01954775993</v>
      </c>
    </row>
    <row r="142">
      <c r="A142" s="1" t="s">
        <v>2</v>
      </c>
      <c r="B142" s="3">
        <f>IFERROR(__xludf.DUMMYFUNCTION("""COMPUTED_VALUE"""),45484.66666666667)</f>
        <v>45484.66667</v>
      </c>
      <c r="C142" s="2">
        <f>IFERROR(__xludf.DUMMYFUNCTION("""COMPUTED_VALUE"""),93.25)</f>
        <v>93.25</v>
      </c>
      <c r="D142" s="2">
        <f t="shared" si="1"/>
        <v>0.004957430758</v>
      </c>
    </row>
    <row r="143">
      <c r="A143" s="1" t="s">
        <v>2</v>
      </c>
      <c r="B143" s="3">
        <f>IFERROR(__xludf.DUMMYFUNCTION("""COMPUTED_VALUE"""),45485.66666666667)</f>
        <v>45485.66667</v>
      </c>
      <c r="C143" s="2">
        <f>IFERROR(__xludf.DUMMYFUNCTION("""COMPUTED_VALUE"""),96.08)</f>
        <v>96.08</v>
      </c>
      <c r="D143" s="2">
        <f t="shared" si="1"/>
        <v>0.03034852547</v>
      </c>
    </row>
    <row r="144">
      <c r="A144" s="1" t="s">
        <v>2</v>
      </c>
      <c r="B144" s="3">
        <f>IFERROR(__xludf.DUMMYFUNCTION("""COMPUTED_VALUE"""),45488.66666666667)</f>
        <v>45488.66667</v>
      </c>
      <c r="C144" s="2">
        <f>IFERROR(__xludf.DUMMYFUNCTION("""COMPUTED_VALUE"""),98.47)</f>
        <v>98.47</v>
      </c>
      <c r="D144" s="2">
        <f t="shared" si="1"/>
        <v>0.02487510408</v>
      </c>
    </row>
    <row r="145">
      <c r="A145" s="1" t="s">
        <v>2</v>
      </c>
      <c r="B145" s="3">
        <f>IFERROR(__xludf.DUMMYFUNCTION("""COMPUTED_VALUE"""),45489.66666666667)</f>
        <v>45489.66667</v>
      </c>
      <c r="C145" s="2">
        <f>IFERROR(__xludf.DUMMYFUNCTION("""COMPUTED_VALUE"""),100.39)</f>
        <v>100.39</v>
      </c>
      <c r="D145" s="2">
        <f t="shared" si="1"/>
        <v>0.01949832436</v>
      </c>
    </row>
    <row r="146">
      <c r="A146" s="1" t="s">
        <v>2</v>
      </c>
      <c r="B146" s="3">
        <f>IFERROR(__xludf.DUMMYFUNCTION("""COMPUTED_VALUE"""),45490.66666666667)</f>
        <v>45490.66667</v>
      </c>
      <c r="C146" s="2">
        <f>IFERROR(__xludf.DUMMYFUNCTION("""COMPUTED_VALUE"""),96.19)</f>
        <v>96.19</v>
      </c>
      <c r="D146" s="2">
        <f t="shared" si="1"/>
        <v>-0.04183683634</v>
      </c>
    </row>
    <row r="147">
      <c r="A147" s="1" t="s">
        <v>2</v>
      </c>
      <c r="B147" s="3">
        <f>IFERROR(__xludf.DUMMYFUNCTION("""COMPUTED_VALUE"""),45491.66666666667)</f>
        <v>45491.66667</v>
      </c>
      <c r="C147" s="2">
        <f>IFERROR(__xludf.DUMMYFUNCTION("""COMPUTED_VALUE"""),93.92)</f>
        <v>93.92</v>
      </c>
      <c r="D147" s="2">
        <f t="shared" si="1"/>
        <v>-0.02359912673</v>
      </c>
    </row>
    <row r="148">
      <c r="A148" s="1" t="s">
        <v>2</v>
      </c>
      <c r="B148" s="3">
        <f>IFERROR(__xludf.DUMMYFUNCTION("""COMPUTED_VALUE"""),45492.66666666667)</f>
        <v>45492.66667</v>
      </c>
      <c r="C148" s="2">
        <f>IFERROR(__xludf.DUMMYFUNCTION("""COMPUTED_VALUE"""),94.03)</f>
        <v>94.03</v>
      </c>
      <c r="D148" s="2">
        <f t="shared" si="1"/>
        <v>0.00117120954</v>
      </c>
    </row>
    <row r="149">
      <c r="A149" s="1" t="s">
        <v>2</v>
      </c>
      <c r="B149" s="3">
        <f>IFERROR(__xludf.DUMMYFUNCTION("""COMPUTED_VALUE"""),45495.66666666667)</f>
        <v>45495.66667</v>
      </c>
      <c r="C149" s="2">
        <f>IFERROR(__xludf.DUMMYFUNCTION("""COMPUTED_VALUE"""),95.02)</f>
        <v>95.02</v>
      </c>
      <c r="D149" s="2">
        <f t="shared" si="1"/>
        <v>0.01052855472</v>
      </c>
    </row>
    <row r="150">
      <c r="A150" s="1" t="s">
        <v>2</v>
      </c>
      <c r="B150" s="3">
        <f>IFERROR(__xludf.DUMMYFUNCTION("""COMPUTED_VALUE"""),45496.66666666667)</f>
        <v>45496.66667</v>
      </c>
      <c r="C150" s="2">
        <f>IFERROR(__xludf.DUMMYFUNCTION("""COMPUTED_VALUE"""),96.05)</f>
        <v>96.05</v>
      </c>
      <c r="D150" s="2">
        <f t="shared" si="1"/>
        <v>0.0108398232</v>
      </c>
    </row>
    <row r="151">
      <c r="A151" s="1" t="s">
        <v>2</v>
      </c>
      <c r="B151" s="3">
        <f>IFERROR(__xludf.DUMMYFUNCTION("""COMPUTED_VALUE"""),45497.66666666667)</f>
        <v>45497.66667</v>
      </c>
      <c r="C151" s="2">
        <f>IFERROR(__xludf.DUMMYFUNCTION("""COMPUTED_VALUE"""),92.69)</f>
        <v>92.69</v>
      </c>
      <c r="D151" s="2">
        <f t="shared" si="1"/>
        <v>-0.03498178032</v>
      </c>
    </row>
    <row r="152">
      <c r="A152" s="1" t="s">
        <v>2</v>
      </c>
      <c r="B152" s="3">
        <f>IFERROR(__xludf.DUMMYFUNCTION("""COMPUTED_VALUE"""),45498.66666666667)</f>
        <v>45498.66667</v>
      </c>
      <c r="C152" s="2">
        <f>IFERROR(__xludf.DUMMYFUNCTION("""COMPUTED_VALUE"""),93.11)</f>
        <v>93.11</v>
      </c>
      <c r="D152" s="2">
        <f t="shared" si="1"/>
        <v>0.004531233143</v>
      </c>
    </row>
    <row r="153">
      <c r="A153" s="1" t="s">
        <v>2</v>
      </c>
      <c r="B153" s="3">
        <f>IFERROR(__xludf.DUMMYFUNCTION("""COMPUTED_VALUE"""),45499.66666666667)</f>
        <v>45499.66667</v>
      </c>
      <c r="C153" s="2">
        <f>IFERROR(__xludf.DUMMYFUNCTION("""COMPUTED_VALUE"""),93.48)</f>
        <v>93.48</v>
      </c>
      <c r="D153" s="2">
        <f t="shared" si="1"/>
        <v>0.003973794437</v>
      </c>
    </row>
    <row r="154">
      <c r="A154" s="1" t="s">
        <v>2</v>
      </c>
      <c r="B154" s="3">
        <f>IFERROR(__xludf.DUMMYFUNCTION("""COMPUTED_VALUE"""),45502.66666666667)</f>
        <v>45502.66667</v>
      </c>
      <c r="C154" s="2">
        <f>IFERROR(__xludf.DUMMYFUNCTION("""COMPUTED_VALUE"""),94.23)</f>
        <v>94.23</v>
      </c>
      <c r="D154" s="2">
        <f t="shared" si="1"/>
        <v>0.008023106547</v>
      </c>
    </row>
    <row r="155">
      <c r="A155" s="1" t="s">
        <v>2</v>
      </c>
      <c r="B155" s="3">
        <f>IFERROR(__xludf.DUMMYFUNCTION("""COMPUTED_VALUE"""),45503.66666666667)</f>
        <v>45503.66667</v>
      </c>
      <c r="C155" s="2">
        <f>IFERROR(__xludf.DUMMYFUNCTION("""COMPUTED_VALUE"""),92.82)</f>
        <v>92.82</v>
      </c>
      <c r="D155" s="2">
        <f t="shared" si="1"/>
        <v>-0.01496338746</v>
      </c>
    </row>
    <row r="156">
      <c r="A156" s="1" t="s">
        <v>2</v>
      </c>
      <c r="B156" s="3">
        <f>IFERROR(__xludf.DUMMYFUNCTION("""COMPUTED_VALUE"""),45504.66666666667)</f>
        <v>45504.66667</v>
      </c>
      <c r="C156" s="2">
        <f>IFERROR(__xludf.DUMMYFUNCTION("""COMPUTED_VALUE"""),93.94)</f>
        <v>93.94</v>
      </c>
      <c r="D156" s="2">
        <f t="shared" si="1"/>
        <v>0.01206636501</v>
      </c>
    </row>
    <row r="157">
      <c r="A157" s="1" t="s">
        <v>2</v>
      </c>
      <c r="B157" s="3">
        <f>IFERROR(__xludf.DUMMYFUNCTION("""COMPUTED_VALUE"""),45505.66666666667)</f>
        <v>45505.66667</v>
      </c>
      <c r="C157" s="2">
        <f>IFERROR(__xludf.DUMMYFUNCTION("""COMPUTED_VALUE"""),91.38)</f>
        <v>91.38</v>
      </c>
      <c r="D157" s="2">
        <f t="shared" si="1"/>
        <v>-0.02725143709</v>
      </c>
    </row>
    <row r="158">
      <c r="A158" s="1" t="s">
        <v>2</v>
      </c>
      <c r="B158" s="3">
        <f>IFERROR(__xludf.DUMMYFUNCTION("""COMPUTED_VALUE"""),45506.66666666667)</f>
        <v>45506.66667</v>
      </c>
      <c r="C158" s="2">
        <f>IFERROR(__xludf.DUMMYFUNCTION("""COMPUTED_VALUE"""),86.69)</f>
        <v>86.69</v>
      </c>
      <c r="D158" s="2">
        <f t="shared" si="1"/>
        <v>-0.05132414095</v>
      </c>
    </row>
    <row r="159">
      <c r="A159" s="1" t="s">
        <v>2</v>
      </c>
      <c r="B159" s="3">
        <f>IFERROR(__xludf.DUMMYFUNCTION("""COMPUTED_VALUE"""),45509.66666666667)</f>
        <v>45509.66667</v>
      </c>
      <c r="C159" s="2">
        <f>IFERROR(__xludf.DUMMYFUNCTION("""COMPUTED_VALUE"""),82.85)</f>
        <v>82.85</v>
      </c>
      <c r="D159" s="2">
        <f t="shared" si="1"/>
        <v>-0.04429576652</v>
      </c>
    </row>
    <row r="160">
      <c r="A160" s="1" t="s">
        <v>2</v>
      </c>
      <c r="B160" s="3">
        <f>IFERROR(__xludf.DUMMYFUNCTION("""COMPUTED_VALUE"""),45510.66666666667)</f>
        <v>45510.66667</v>
      </c>
      <c r="C160" s="2">
        <f>IFERROR(__xludf.DUMMYFUNCTION("""COMPUTED_VALUE"""),83.8)</f>
        <v>83.8</v>
      </c>
      <c r="D160" s="2">
        <f t="shared" si="1"/>
        <v>0.01146650573</v>
      </c>
    </row>
    <row r="161">
      <c r="A161" s="1" t="s">
        <v>2</v>
      </c>
      <c r="B161" s="3">
        <f>IFERROR(__xludf.DUMMYFUNCTION("""COMPUTED_VALUE"""),45511.66666666667)</f>
        <v>45511.66667</v>
      </c>
      <c r="C161" s="2">
        <f>IFERROR(__xludf.DUMMYFUNCTION("""COMPUTED_VALUE"""),85.76)</f>
        <v>85.76</v>
      </c>
      <c r="D161" s="2">
        <f t="shared" si="1"/>
        <v>0.02338902148</v>
      </c>
    </row>
    <row r="162">
      <c r="A162" s="1" t="s">
        <v>2</v>
      </c>
      <c r="B162" s="3">
        <f>IFERROR(__xludf.DUMMYFUNCTION("""COMPUTED_VALUE"""),45512.66666666667)</f>
        <v>45512.66667</v>
      </c>
      <c r="C162" s="2">
        <f>IFERROR(__xludf.DUMMYFUNCTION("""COMPUTED_VALUE"""),88.65)</f>
        <v>88.65</v>
      </c>
      <c r="D162" s="2">
        <f t="shared" si="1"/>
        <v>0.03369869403</v>
      </c>
    </row>
    <row r="163">
      <c r="A163" s="1" t="s">
        <v>2</v>
      </c>
      <c r="B163" s="3">
        <f>IFERROR(__xludf.DUMMYFUNCTION("""COMPUTED_VALUE"""),45513.66666666667)</f>
        <v>45513.66667</v>
      </c>
      <c r="C163" s="2">
        <f>IFERROR(__xludf.DUMMYFUNCTION("""COMPUTED_VALUE"""),90.36)</f>
        <v>90.36</v>
      </c>
      <c r="D163" s="2">
        <f t="shared" si="1"/>
        <v>0.0192893401</v>
      </c>
    </row>
    <row r="164">
      <c r="A164" s="1" t="s">
        <v>2</v>
      </c>
      <c r="B164" s="3">
        <f>IFERROR(__xludf.DUMMYFUNCTION("""COMPUTED_VALUE"""),45516.66666666667)</f>
        <v>45516.66667</v>
      </c>
      <c r="C164" s="2">
        <f>IFERROR(__xludf.DUMMYFUNCTION("""COMPUTED_VALUE"""),92.02)</f>
        <v>92.02</v>
      </c>
      <c r="D164" s="2">
        <f t="shared" si="1"/>
        <v>0.0183709606</v>
      </c>
    </row>
    <row r="165">
      <c r="A165" s="1" t="s">
        <v>2</v>
      </c>
      <c r="B165" s="3">
        <f>IFERROR(__xludf.DUMMYFUNCTION("""COMPUTED_VALUE"""),45517.66666666667)</f>
        <v>45517.66667</v>
      </c>
      <c r="C165" s="2">
        <f>IFERROR(__xludf.DUMMYFUNCTION("""COMPUTED_VALUE"""),92.82)</f>
        <v>92.82</v>
      </c>
      <c r="D165" s="2">
        <f t="shared" si="1"/>
        <v>0.008693762226</v>
      </c>
    </row>
    <row r="166">
      <c r="A166" s="1" t="s">
        <v>2</v>
      </c>
      <c r="B166" s="3">
        <f>IFERROR(__xludf.DUMMYFUNCTION("""COMPUTED_VALUE"""),45518.66666666667)</f>
        <v>45518.66667</v>
      </c>
      <c r="C166" s="2">
        <f>IFERROR(__xludf.DUMMYFUNCTION("""COMPUTED_VALUE"""),95.08)</f>
        <v>95.08</v>
      </c>
      <c r="D166" s="2">
        <f t="shared" si="1"/>
        <v>0.02434820082</v>
      </c>
    </row>
    <row r="167">
      <c r="A167" s="1" t="s">
        <v>2</v>
      </c>
      <c r="B167" s="3">
        <f>IFERROR(__xludf.DUMMYFUNCTION("""COMPUTED_VALUE"""),45519.66666666667)</f>
        <v>45519.66667</v>
      </c>
      <c r="C167" s="2">
        <f>IFERROR(__xludf.DUMMYFUNCTION("""COMPUTED_VALUE"""),95.51)</f>
        <v>95.51</v>
      </c>
      <c r="D167" s="2">
        <f t="shared" si="1"/>
        <v>0.004522507362</v>
      </c>
    </row>
    <row r="168">
      <c r="A168" s="1" t="s">
        <v>2</v>
      </c>
      <c r="B168" s="3">
        <f>IFERROR(__xludf.DUMMYFUNCTION("""COMPUTED_VALUE"""),45520.66666666667)</f>
        <v>45520.66667</v>
      </c>
      <c r="C168" s="2">
        <f>IFERROR(__xludf.DUMMYFUNCTION("""COMPUTED_VALUE"""),96.69)</f>
        <v>96.69</v>
      </c>
      <c r="D168" s="2">
        <f t="shared" si="1"/>
        <v>0.01235472725</v>
      </c>
    </row>
    <row r="169">
      <c r="A169" s="1" t="s">
        <v>2</v>
      </c>
      <c r="B169" s="3">
        <f>IFERROR(__xludf.DUMMYFUNCTION("""COMPUTED_VALUE"""),45523.66666666667)</f>
        <v>45523.66667</v>
      </c>
      <c r="C169" s="2">
        <f>IFERROR(__xludf.DUMMYFUNCTION("""COMPUTED_VALUE"""),97.93)</f>
        <v>97.93</v>
      </c>
      <c r="D169" s="2">
        <f t="shared" si="1"/>
        <v>0.01282449064</v>
      </c>
    </row>
    <row r="170">
      <c r="A170" s="1" t="s">
        <v>2</v>
      </c>
      <c r="B170" s="3">
        <f>IFERROR(__xludf.DUMMYFUNCTION("""COMPUTED_VALUE"""),45524.66666666667)</f>
        <v>45524.66667</v>
      </c>
      <c r="C170" s="2">
        <f>IFERROR(__xludf.DUMMYFUNCTION("""COMPUTED_VALUE"""),97.61)</f>
        <v>97.61</v>
      </c>
      <c r="D170" s="2">
        <f t="shared" si="1"/>
        <v>-0.003267640151</v>
      </c>
    </row>
    <row r="171">
      <c r="A171" s="1" t="s">
        <v>2</v>
      </c>
      <c r="B171" s="3">
        <f>IFERROR(__xludf.DUMMYFUNCTION("""COMPUTED_VALUE"""),45525.66666666667)</f>
        <v>45525.66667</v>
      </c>
      <c r="C171" s="2">
        <f>IFERROR(__xludf.DUMMYFUNCTION("""COMPUTED_VALUE"""),97.93)</f>
        <v>97.93</v>
      </c>
      <c r="D171" s="2">
        <f t="shared" si="1"/>
        <v>0.003278352628</v>
      </c>
    </row>
    <row r="172">
      <c r="A172" s="1" t="s">
        <v>2</v>
      </c>
      <c r="B172" s="3">
        <f>IFERROR(__xludf.DUMMYFUNCTION("""COMPUTED_VALUE"""),45526.66666666667)</f>
        <v>45526.66667</v>
      </c>
      <c r="C172" s="2">
        <f>IFERROR(__xludf.DUMMYFUNCTION("""COMPUTED_VALUE"""),97.11)</f>
        <v>97.11</v>
      </c>
      <c r="D172" s="2">
        <f t="shared" si="1"/>
        <v>-0.008373327887</v>
      </c>
    </row>
    <row r="173">
      <c r="A173" s="1" t="s">
        <v>2</v>
      </c>
      <c r="B173" s="3">
        <f>IFERROR(__xludf.DUMMYFUNCTION("""COMPUTED_VALUE"""),45527.66666666667)</f>
        <v>45527.66667</v>
      </c>
      <c r="C173" s="2">
        <f>IFERROR(__xludf.DUMMYFUNCTION("""COMPUTED_VALUE"""),99.01)</f>
        <v>99.01</v>
      </c>
      <c r="D173" s="2">
        <f t="shared" si="1"/>
        <v>0.01956544125</v>
      </c>
    </row>
    <row r="174">
      <c r="A174" s="1" t="s">
        <v>2</v>
      </c>
      <c r="B174" s="3">
        <f>IFERROR(__xludf.DUMMYFUNCTION("""COMPUTED_VALUE"""),45530.66666666667)</f>
        <v>45530.66667</v>
      </c>
      <c r="C174" s="2">
        <f>IFERROR(__xludf.DUMMYFUNCTION("""COMPUTED_VALUE"""),97.79)</f>
        <v>97.79</v>
      </c>
      <c r="D174" s="2">
        <f t="shared" si="1"/>
        <v>-0.01232198768</v>
      </c>
    </row>
    <row r="175">
      <c r="A175" s="1" t="s">
        <v>2</v>
      </c>
      <c r="B175" s="3">
        <f>IFERROR(__xludf.DUMMYFUNCTION("""COMPUTED_VALUE"""),45531.66666666667)</f>
        <v>45531.66667</v>
      </c>
      <c r="C175" s="2">
        <f>IFERROR(__xludf.DUMMYFUNCTION("""COMPUTED_VALUE"""),96.98)</f>
        <v>96.98</v>
      </c>
      <c r="D175" s="2">
        <f t="shared" si="1"/>
        <v>-0.008283055527</v>
      </c>
    </row>
    <row r="176">
      <c r="A176" s="1" t="s">
        <v>2</v>
      </c>
      <c r="B176" s="3">
        <f>IFERROR(__xludf.DUMMYFUNCTION("""COMPUTED_VALUE"""),45532.66666666667)</f>
        <v>45532.66667</v>
      </c>
      <c r="C176" s="2">
        <f>IFERROR(__xludf.DUMMYFUNCTION("""COMPUTED_VALUE"""),96.54)</f>
        <v>96.54</v>
      </c>
      <c r="D176" s="2">
        <f t="shared" si="1"/>
        <v>-0.004537017942</v>
      </c>
    </row>
    <row r="177">
      <c r="A177" s="1" t="s">
        <v>2</v>
      </c>
      <c r="B177" s="3">
        <f>IFERROR(__xludf.DUMMYFUNCTION("""COMPUTED_VALUE"""),45533.66666666667)</f>
        <v>45533.66667</v>
      </c>
      <c r="C177" s="2">
        <f>IFERROR(__xludf.DUMMYFUNCTION("""COMPUTED_VALUE"""),79.51)</f>
        <v>79.51</v>
      </c>
      <c r="D177" s="2">
        <f t="shared" si="1"/>
        <v>-0.1764035633</v>
      </c>
    </row>
    <row r="178">
      <c r="A178" s="1" t="s">
        <v>2</v>
      </c>
      <c r="B178" s="3">
        <f>IFERROR(__xludf.DUMMYFUNCTION("""COMPUTED_VALUE"""),45534.66666666667)</f>
        <v>45534.66667</v>
      </c>
      <c r="C178" s="2">
        <f>IFERROR(__xludf.DUMMYFUNCTION("""COMPUTED_VALUE"""),78.73)</f>
        <v>78.73</v>
      </c>
      <c r="D178" s="2">
        <f t="shared" si="1"/>
        <v>-0.009810086782</v>
      </c>
    </row>
    <row r="179">
      <c r="A179" s="1" t="s">
        <v>2</v>
      </c>
      <c r="B179" s="3">
        <f>IFERROR(__xludf.DUMMYFUNCTION("""COMPUTED_VALUE"""),45538.66666666667)</f>
        <v>45538.66667</v>
      </c>
      <c r="C179" s="2">
        <f>IFERROR(__xludf.DUMMYFUNCTION("""COMPUTED_VALUE"""),76.04)</f>
        <v>76.04</v>
      </c>
      <c r="D179" s="2">
        <f t="shared" si="1"/>
        <v>-0.0341674076</v>
      </c>
    </row>
    <row r="180">
      <c r="A180" s="1" t="s">
        <v>2</v>
      </c>
      <c r="B180" s="3">
        <f>IFERROR(__xludf.DUMMYFUNCTION("""COMPUTED_VALUE"""),45539.66666666667)</f>
        <v>45539.66667</v>
      </c>
      <c r="C180" s="2">
        <f>IFERROR(__xludf.DUMMYFUNCTION("""COMPUTED_VALUE"""),75.26)</f>
        <v>75.26</v>
      </c>
      <c r="D180" s="2">
        <f t="shared" si="1"/>
        <v>-0.01025775907</v>
      </c>
    </row>
    <row r="181">
      <c r="A181" s="1" t="s">
        <v>2</v>
      </c>
      <c r="B181" s="3">
        <f>IFERROR(__xludf.DUMMYFUNCTION("""COMPUTED_VALUE"""),45540.66666666667)</f>
        <v>45540.66667</v>
      </c>
      <c r="C181" s="2">
        <f>IFERROR(__xludf.DUMMYFUNCTION("""COMPUTED_VALUE"""),74.71)</f>
        <v>74.71</v>
      </c>
      <c r="D181" s="2">
        <f t="shared" si="1"/>
        <v>-0.007307998937</v>
      </c>
    </row>
    <row r="182">
      <c r="A182" s="1" t="s">
        <v>2</v>
      </c>
      <c r="B182" s="3">
        <f>IFERROR(__xludf.DUMMYFUNCTION("""COMPUTED_VALUE"""),45541.66666666667)</f>
        <v>45541.66667</v>
      </c>
      <c r="C182" s="2">
        <f>IFERROR(__xludf.DUMMYFUNCTION("""COMPUTED_VALUE"""),72.45)</f>
        <v>72.45</v>
      </c>
      <c r="D182" s="2">
        <f t="shared" si="1"/>
        <v>-0.03025030116</v>
      </c>
    </row>
    <row r="183">
      <c r="A183" s="1" t="s">
        <v>2</v>
      </c>
      <c r="B183" s="3">
        <f>IFERROR(__xludf.DUMMYFUNCTION("""COMPUTED_VALUE"""),45544.66666666667)</f>
        <v>45544.66667</v>
      </c>
      <c r="C183" s="2">
        <f>IFERROR(__xludf.DUMMYFUNCTION("""COMPUTED_VALUE"""),71.27)</f>
        <v>71.27</v>
      </c>
      <c r="D183" s="2">
        <f t="shared" si="1"/>
        <v>-0.01628709455</v>
      </c>
    </row>
    <row r="184">
      <c r="A184" s="1" t="s">
        <v>2</v>
      </c>
      <c r="B184" s="3">
        <f>IFERROR(__xludf.DUMMYFUNCTION("""COMPUTED_VALUE"""),45545.66666666667)</f>
        <v>45545.66667</v>
      </c>
      <c r="C184" s="2">
        <f>IFERROR(__xludf.DUMMYFUNCTION("""COMPUTED_VALUE"""),71.0)</f>
        <v>71</v>
      </c>
      <c r="D184" s="2">
        <f t="shared" si="1"/>
        <v>-0.003788410271</v>
      </c>
    </row>
    <row r="185">
      <c r="A185" s="1" t="s">
        <v>2</v>
      </c>
      <c r="B185" s="3">
        <f>IFERROR(__xludf.DUMMYFUNCTION("""COMPUTED_VALUE"""),45546.66666666667)</f>
        <v>45546.66667</v>
      </c>
      <c r="C185" s="2">
        <f>IFERROR(__xludf.DUMMYFUNCTION("""COMPUTED_VALUE"""),73.34)</f>
        <v>73.34</v>
      </c>
      <c r="D185" s="2">
        <f t="shared" si="1"/>
        <v>0.03295774648</v>
      </c>
    </row>
    <row r="186">
      <c r="A186" s="1" t="s">
        <v>2</v>
      </c>
      <c r="B186" s="3">
        <f>IFERROR(__xludf.DUMMYFUNCTION("""COMPUTED_VALUE"""),45547.66666666667)</f>
        <v>45547.66667</v>
      </c>
      <c r="C186" s="2">
        <f>IFERROR(__xludf.DUMMYFUNCTION("""COMPUTED_VALUE"""),73.5)</f>
        <v>73.5</v>
      </c>
      <c r="D186" s="2">
        <f t="shared" si="1"/>
        <v>0.002181619853</v>
      </c>
    </row>
    <row r="187">
      <c r="A187" s="1" t="s">
        <v>2</v>
      </c>
      <c r="B187" s="3">
        <f>IFERROR(__xludf.DUMMYFUNCTION("""COMPUTED_VALUE"""),45548.66666666667)</f>
        <v>45548.66667</v>
      </c>
      <c r="C187" s="2">
        <f>IFERROR(__xludf.DUMMYFUNCTION("""COMPUTED_VALUE"""),74.06)</f>
        <v>74.06</v>
      </c>
      <c r="D187" s="2">
        <f t="shared" si="1"/>
        <v>0.007619047619</v>
      </c>
    </row>
    <row r="188">
      <c r="A188" s="1" t="s">
        <v>2</v>
      </c>
      <c r="B188" s="3">
        <f>IFERROR(__xludf.DUMMYFUNCTION("""COMPUTED_VALUE"""),45551.66666666667)</f>
        <v>45551.66667</v>
      </c>
      <c r="C188" s="2">
        <f>IFERROR(__xludf.DUMMYFUNCTION("""COMPUTED_VALUE"""),74.03)</f>
        <v>74.03</v>
      </c>
      <c r="D188" s="2">
        <f t="shared" si="1"/>
        <v>-0.0004050769646</v>
      </c>
    </row>
    <row r="189">
      <c r="A189" s="1" t="s">
        <v>2</v>
      </c>
      <c r="B189" s="3">
        <f>IFERROR(__xludf.DUMMYFUNCTION("""COMPUTED_VALUE"""),45552.66666666667)</f>
        <v>45552.66667</v>
      </c>
      <c r="C189" s="2">
        <f>IFERROR(__xludf.DUMMYFUNCTION("""COMPUTED_VALUE"""),74.21)</f>
        <v>74.21</v>
      </c>
      <c r="D189" s="2">
        <f t="shared" si="1"/>
        <v>0.002431446711</v>
      </c>
    </row>
    <row r="190">
      <c r="A190" s="1" t="s">
        <v>2</v>
      </c>
      <c r="B190" s="3">
        <f>IFERROR(__xludf.DUMMYFUNCTION("""COMPUTED_VALUE"""),45553.66666666667)</f>
        <v>45553.66667</v>
      </c>
      <c r="C190" s="2">
        <f>IFERROR(__xludf.DUMMYFUNCTION("""COMPUTED_VALUE"""),73.89)</f>
        <v>73.89</v>
      </c>
      <c r="D190" s="2">
        <f t="shared" si="1"/>
        <v>-0.00431208732</v>
      </c>
    </row>
    <row r="191">
      <c r="A191" s="1" t="s">
        <v>2</v>
      </c>
      <c r="B191" s="3">
        <f>IFERROR(__xludf.DUMMYFUNCTION("""COMPUTED_VALUE"""),45554.66666666667)</f>
        <v>45554.66667</v>
      </c>
      <c r="C191" s="2">
        <f>IFERROR(__xludf.DUMMYFUNCTION("""COMPUTED_VALUE"""),75.02)</f>
        <v>75.02</v>
      </c>
      <c r="D191" s="2">
        <f t="shared" si="1"/>
        <v>0.01529300311</v>
      </c>
    </row>
    <row r="192">
      <c r="A192" s="1" t="s">
        <v>2</v>
      </c>
      <c r="B192" s="3">
        <f>IFERROR(__xludf.DUMMYFUNCTION("""COMPUTED_VALUE"""),45555.66666666667)</f>
        <v>45555.66667</v>
      </c>
      <c r="C192" s="2">
        <f>IFERROR(__xludf.DUMMYFUNCTION("""COMPUTED_VALUE"""),75.75)</f>
        <v>75.75</v>
      </c>
      <c r="D192" s="2">
        <f t="shared" si="1"/>
        <v>0.00973073847</v>
      </c>
    </row>
    <row r="193">
      <c r="A193" s="1" t="s">
        <v>2</v>
      </c>
      <c r="B193" s="3">
        <f>IFERROR(__xludf.DUMMYFUNCTION("""COMPUTED_VALUE"""),45558.66666666667)</f>
        <v>45558.66667</v>
      </c>
      <c r="C193" s="2">
        <f>IFERROR(__xludf.DUMMYFUNCTION("""COMPUTED_VALUE"""),76.18)</f>
        <v>76.18</v>
      </c>
      <c r="D193" s="2">
        <f t="shared" si="1"/>
        <v>0.005676567657</v>
      </c>
    </row>
    <row r="194">
      <c r="A194" s="1" t="s">
        <v>2</v>
      </c>
      <c r="B194" s="3">
        <f>IFERROR(__xludf.DUMMYFUNCTION("""COMPUTED_VALUE"""),45559.66666666667)</f>
        <v>45559.66667</v>
      </c>
      <c r="C194" s="2">
        <f>IFERROR(__xludf.DUMMYFUNCTION("""COMPUTED_VALUE"""),75.83)</f>
        <v>75.83</v>
      </c>
      <c r="D194" s="2">
        <f t="shared" si="1"/>
        <v>-0.004594381727</v>
      </c>
    </row>
    <row r="195">
      <c r="A195" s="1" t="s">
        <v>2</v>
      </c>
      <c r="B195" s="3">
        <f>IFERROR(__xludf.DUMMYFUNCTION("""COMPUTED_VALUE"""),45560.66666666667)</f>
        <v>45560.66667</v>
      </c>
      <c r="C195" s="2">
        <f>IFERROR(__xludf.DUMMYFUNCTION("""COMPUTED_VALUE"""),74.86)</f>
        <v>74.86</v>
      </c>
      <c r="D195" s="2">
        <f t="shared" si="1"/>
        <v>-0.01279177107</v>
      </c>
    </row>
    <row r="196">
      <c r="A196" s="1" t="s">
        <v>2</v>
      </c>
      <c r="B196" s="3">
        <f>IFERROR(__xludf.DUMMYFUNCTION("""COMPUTED_VALUE"""),45561.66666666667)</f>
        <v>45561.66667</v>
      </c>
      <c r="C196" s="2">
        <f>IFERROR(__xludf.DUMMYFUNCTION("""COMPUTED_VALUE"""),74.29)</f>
        <v>74.29</v>
      </c>
      <c r="D196" s="2">
        <f t="shared" si="1"/>
        <v>-0.007614213198</v>
      </c>
    </row>
    <row r="197">
      <c r="A197" s="1" t="s">
        <v>2</v>
      </c>
      <c r="B197" s="3">
        <f>IFERROR(__xludf.DUMMYFUNCTION("""COMPUTED_VALUE"""),45562.66666666667)</f>
        <v>45562.66667</v>
      </c>
      <c r="C197" s="2">
        <f>IFERROR(__xludf.DUMMYFUNCTION("""COMPUTED_VALUE"""),73.99)</f>
        <v>73.99</v>
      </c>
      <c r="D197" s="2">
        <f t="shared" si="1"/>
        <v>-0.004038228564</v>
      </c>
    </row>
    <row r="198">
      <c r="A198" s="1" t="s">
        <v>2</v>
      </c>
      <c r="B198" s="3">
        <f>IFERROR(__xludf.DUMMYFUNCTION("""COMPUTED_VALUE"""),45565.66666666667)</f>
        <v>45565.66667</v>
      </c>
      <c r="C198" s="2">
        <f>IFERROR(__xludf.DUMMYFUNCTION("""COMPUTED_VALUE"""),74.34)</f>
        <v>74.34</v>
      </c>
      <c r="D198" s="2">
        <f t="shared" si="1"/>
        <v>0.004730368969</v>
      </c>
    </row>
    <row r="199">
      <c r="A199" s="1" t="s">
        <v>2</v>
      </c>
      <c r="B199" s="3">
        <f>IFERROR(__xludf.DUMMYFUNCTION("""COMPUTED_VALUE"""),45566.66666666667)</f>
        <v>45566.66667</v>
      </c>
      <c r="C199" s="2">
        <f>IFERROR(__xludf.DUMMYFUNCTION("""COMPUTED_VALUE"""),72.58)</f>
        <v>72.58</v>
      </c>
      <c r="D199" s="2">
        <f t="shared" si="1"/>
        <v>-0.02367500673</v>
      </c>
    </row>
    <row r="200">
      <c r="A200" s="1" t="s">
        <v>2</v>
      </c>
      <c r="B200" s="3">
        <f>IFERROR(__xludf.DUMMYFUNCTION("""COMPUTED_VALUE"""),45567.66666666667)</f>
        <v>45567.66667</v>
      </c>
      <c r="C200" s="2">
        <f>IFERROR(__xludf.DUMMYFUNCTION("""COMPUTED_VALUE"""),72.39)</f>
        <v>72.39</v>
      </c>
      <c r="D200" s="2">
        <f t="shared" si="1"/>
        <v>-0.002617801047</v>
      </c>
    </row>
    <row r="201">
      <c r="A201" s="1" t="s">
        <v>2</v>
      </c>
      <c r="B201" s="3">
        <f>IFERROR(__xludf.DUMMYFUNCTION("""COMPUTED_VALUE"""),45568.66666666667)</f>
        <v>45568.66667</v>
      </c>
      <c r="C201" s="2">
        <f>IFERROR(__xludf.DUMMYFUNCTION("""COMPUTED_VALUE"""),72.09)</f>
        <v>72.09</v>
      </c>
      <c r="D201" s="2">
        <f t="shared" si="1"/>
        <v>-0.004144218815</v>
      </c>
    </row>
    <row r="202">
      <c r="A202" s="1" t="s">
        <v>2</v>
      </c>
      <c r="B202" s="3">
        <f>IFERROR(__xludf.DUMMYFUNCTION("""COMPUTED_VALUE"""),45569.66666666667)</f>
        <v>45569.66667</v>
      </c>
      <c r="C202" s="2">
        <f>IFERROR(__xludf.DUMMYFUNCTION("""COMPUTED_VALUE"""),72.31)</f>
        <v>72.31</v>
      </c>
      <c r="D202" s="2">
        <f t="shared" si="1"/>
        <v>0.003051740879</v>
      </c>
    </row>
    <row r="203">
      <c r="A203" s="1" t="s">
        <v>2</v>
      </c>
      <c r="B203" s="3">
        <f>IFERROR(__xludf.DUMMYFUNCTION("""COMPUTED_VALUE"""),45572.66666666667)</f>
        <v>45572.66667</v>
      </c>
      <c r="C203" s="2">
        <f>IFERROR(__xludf.DUMMYFUNCTION("""COMPUTED_VALUE"""),71.81)</f>
        <v>71.81</v>
      </c>
      <c r="D203" s="2">
        <f t="shared" si="1"/>
        <v>-0.006914672936</v>
      </c>
    </row>
    <row r="204">
      <c r="A204" s="1" t="s">
        <v>2</v>
      </c>
      <c r="B204" s="3">
        <f>IFERROR(__xludf.DUMMYFUNCTION("""COMPUTED_VALUE"""),45573.66666666667)</f>
        <v>45573.66667</v>
      </c>
      <c r="C204" s="2">
        <f>IFERROR(__xludf.DUMMYFUNCTION("""COMPUTED_VALUE"""),73.22)</f>
        <v>73.22</v>
      </c>
      <c r="D204" s="2">
        <f t="shared" si="1"/>
        <v>0.01963514831</v>
      </c>
    </row>
    <row r="205">
      <c r="A205" s="1" t="s">
        <v>2</v>
      </c>
      <c r="B205" s="3">
        <f>IFERROR(__xludf.DUMMYFUNCTION("""COMPUTED_VALUE"""),45574.66666666667)</f>
        <v>45574.66667</v>
      </c>
      <c r="C205" s="2">
        <f>IFERROR(__xludf.DUMMYFUNCTION("""COMPUTED_VALUE"""),76.52)</f>
        <v>76.52</v>
      </c>
      <c r="D205" s="2">
        <f t="shared" si="1"/>
        <v>0.0450696531</v>
      </c>
    </row>
    <row r="206">
      <c r="A206" s="1" t="s">
        <v>2</v>
      </c>
      <c r="B206" s="3">
        <f>IFERROR(__xludf.DUMMYFUNCTION("""COMPUTED_VALUE"""),45575.66666666667)</f>
        <v>45575.66667</v>
      </c>
      <c r="C206" s="2">
        <f>IFERROR(__xludf.DUMMYFUNCTION("""COMPUTED_VALUE"""),77.93)</f>
        <v>77.93</v>
      </c>
      <c r="D206" s="2">
        <f t="shared" si="1"/>
        <v>0.01842655515</v>
      </c>
    </row>
    <row r="207">
      <c r="A207" s="1" t="s">
        <v>2</v>
      </c>
      <c r="B207" s="3">
        <f>IFERROR(__xludf.DUMMYFUNCTION("""COMPUTED_VALUE"""),45576.66666666667)</f>
        <v>45576.66667</v>
      </c>
      <c r="C207" s="2">
        <f>IFERROR(__xludf.DUMMYFUNCTION("""COMPUTED_VALUE"""),77.34)</f>
        <v>77.34</v>
      </c>
      <c r="D207" s="2">
        <f t="shared" si="1"/>
        <v>-0.007570896959</v>
      </c>
    </row>
    <row r="208">
      <c r="A208" s="1" t="s">
        <v>2</v>
      </c>
      <c r="B208" s="3">
        <f>IFERROR(__xludf.DUMMYFUNCTION("""COMPUTED_VALUE"""),45579.66666666667)</f>
        <v>45579.66667</v>
      </c>
      <c r="C208" s="2">
        <f>IFERROR(__xludf.DUMMYFUNCTION("""COMPUTED_VALUE"""),77.97)</f>
        <v>77.97</v>
      </c>
      <c r="D208" s="2">
        <f t="shared" si="1"/>
        <v>0.008145849496</v>
      </c>
    </row>
    <row r="209">
      <c r="A209" s="1" t="s">
        <v>2</v>
      </c>
      <c r="B209" s="3">
        <f>IFERROR(__xludf.DUMMYFUNCTION("""COMPUTED_VALUE"""),45580.66666666667)</f>
        <v>45580.66667</v>
      </c>
      <c r="C209" s="2">
        <f>IFERROR(__xludf.DUMMYFUNCTION("""COMPUTED_VALUE"""),78.65)</f>
        <v>78.65</v>
      </c>
      <c r="D209" s="2">
        <f t="shared" si="1"/>
        <v>0.008721303065</v>
      </c>
    </row>
    <row r="210">
      <c r="A210" s="1" t="s">
        <v>2</v>
      </c>
      <c r="B210" s="3">
        <f>IFERROR(__xludf.DUMMYFUNCTION("""COMPUTED_VALUE"""),45581.66666666667)</f>
        <v>45581.66667</v>
      </c>
      <c r="C210" s="2">
        <f>IFERROR(__xludf.DUMMYFUNCTION("""COMPUTED_VALUE"""),75.72)</f>
        <v>75.72</v>
      </c>
      <c r="D210" s="2">
        <f t="shared" si="1"/>
        <v>-0.03725365544</v>
      </c>
    </row>
    <row r="211">
      <c r="A211" s="1" t="s">
        <v>2</v>
      </c>
      <c r="B211" s="3">
        <f>IFERROR(__xludf.DUMMYFUNCTION("""COMPUTED_VALUE"""),45582.66666666667)</f>
        <v>45582.66667</v>
      </c>
      <c r="C211" s="2">
        <f>IFERROR(__xludf.DUMMYFUNCTION("""COMPUTED_VALUE"""),74.45)</f>
        <v>74.45</v>
      </c>
      <c r="D211" s="2">
        <f t="shared" si="1"/>
        <v>-0.01677231907</v>
      </c>
    </row>
    <row r="212">
      <c r="A212" s="1" t="s">
        <v>2</v>
      </c>
      <c r="B212" s="3">
        <f>IFERROR(__xludf.DUMMYFUNCTION("""COMPUTED_VALUE"""),45583.66666666667)</f>
        <v>45583.66667</v>
      </c>
      <c r="C212" s="2">
        <f>IFERROR(__xludf.DUMMYFUNCTION("""COMPUTED_VALUE"""),74.82)</f>
        <v>74.82</v>
      </c>
      <c r="D212" s="2">
        <f t="shared" si="1"/>
        <v>0.004969778375</v>
      </c>
    </row>
    <row r="213">
      <c r="A213" s="1" t="s">
        <v>2</v>
      </c>
      <c r="B213" s="3">
        <f>IFERROR(__xludf.DUMMYFUNCTION("""COMPUTED_VALUE"""),45586.66666666667)</f>
        <v>45586.66667</v>
      </c>
      <c r="C213" s="2">
        <f>IFERROR(__xludf.DUMMYFUNCTION("""COMPUTED_VALUE"""),74.04)</f>
        <v>74.04</v>
      </c>
      <c r="D213" s="2">
        <f t="shared" si="1"/>
        <v>-0.01042502005</v>
      </c>
    </row>
    <row r="214">
      <c r="A214" s="1" t="s">
        <v>2</v>
      </c>
      <c r="B214" s="3">
        <f>IFERROR(__xludf.DUMMYFUNCTION("""COMPUTED_VALUE"""),45587.66666666667)</f>
        <v>45587.66667</v>
      </c>
      <c r="C214" s="2">
        <f>IFERROR(__xludf.DUMMYFUNCTION("""COMPUTED_VALUE"""),74.03)</f>
        <v>74.03</v>
      </c>
      <c r="D214" s="2">
        <f t="shared" si="1"/>
        <v>-0.0001350621286</v>
      </c>
    </row>
    <row r="215">
      <c r="A215" s="1" t="s">
        <v>2</v>
      </c>
      <c r="B215" s="3">
        <f>IFERROR(__xludf.DUMMYFUNCTION("""COMPUTED_VALUE"""),45588.66666666667)</f>
        <v>45588.66667</v>
      </c>
      <c r="C215" s="2">
        <f>IFERROR(__xludf.DUMMYFUNCTION("""COMPUTED_VALUE"""),72.16)</f>
        <v>72.16</v>
      </c>
      <c r="D215" s="2">
        <f t="shared" si="1"/>
        <v>-0.02526002972</v>
      </c>
    </row>
    <row r="216">
      <c r="A216" s="1" t="s">
        <v>2</v>
      </c>
      <c r="B216" s="3">
        <f>IFERROR(__xludf.DUMMYFUNCTION("""COMPUTED_VALUE"""),45589.66666666667)</f>
        <v>45589.66667</v>
      </c>
      <c r="C216" s="2">
        <f>IFERROR(__xludf.DUMMYFUNCTION("""COMPUTED_VALUE"""),72.15)</f>
        <v>72.15</v>
      </c>
      <c r="D216" s="2">
        <f t="shared" si="1"/>
        <v>-0.0001385809313</v>
      </c>
    </row>
    <row r="217">
      <c r="A217" s="1" t="s">
        <v>2</v>
      </c>
      <c r="B217" s="3">
        <f>IFERROR(__xludf.DUMMYFUNCTION("""COMPUTED_VALUE"""),45590.66666666667)</f>
        <v>45590.66667</v>
      </c>
      <c r="C217" s="2">
        <f>IFERROR(__xludf.DUMMYFUNCTION("""COMPUTED_VALUE"""),72.24)</f>
        <v>72.24</v>
      </c>
      <c r="D217" s="2">
        <f t="shared" si="1"/>
        <v>0.001247401247</v>
      </c>
    </row>
    <row r="218">
      <c r="A218" s="1" t="s">
        <v>2</v>
      </c>
      <c r="B218" s="3">
        <f>IFERROR(__xludf.DUMMYFUNCTION("""COMPUTED_VALUE"""),45593.66666666667)</f>
        <v>45593.66667</v>
      </c>
      <c r="C218" s="2">
        <f>IFERROR(__xludf.DUMMYFUNCTION("""COMPUTED_VALUE"""),73.25)</f>
        <v>73.25</v>
      </c>
      <c r="D218" s="2">
        <f t="shared" si="1"/>
        <v>0.01398117386</v>
      </c>
    </row>
    <row r="219">
      <c r="A219" s="1" t="s">
        <v>2</v>
      </c>
      <c r="B219" s="3">
        <f>IFERROR(__xludf.DUMMYFUNCTION("""COMPUTED_VALUE"""),45594.66666666667)</f>
        <v>45594.66667</v>
      </c>
      <c r="C219" s="2">
        <f>IFERROR(__xludf.DUMMYFUNCTION("""COMPUTED_VALUE"""),73.81)</f>
        <v>73.81</v>
      </c>
      <c r="D219" s="2">
        <f t="shared" si="1"/>
        <v>0.007645051195</v>
      </c>
    </row>
    <row r="220">
      <c r="A220" s="1" t="s">
        <v>2</v>
      </c>
      <c r="B220" s="3">
        <f>IFERROR(__xludf.DUMMYFUNCTION("""COMPUTED_VALUE"""),45595.66666666667)</f>
        <v>45595.66667</v>
      </c>
      <c r="C220" s="2">
        <f>IFERROR(__xludf.DUMMYFUNCTION("""COMPUTED_VALUE"""),72.4)</f>
        <v>72.4</v>
      </c>
      <c r="D220" s="2">
        <f t="shared" si="1"/>
        <v>-0.01910310256</v>
      </c>
    </row>
    <row r="221">
      <c r="A221" s="1" t="s">
        <v>2</v>
      </c>
      <c r="B221" s="3">
        <f>IFERROR(__xludf.DUMMYFUNCTION("""COMPUTED_VALUE"""),45596.66666666667)</f>
        <v>45596.66667</v>
      </c>
      <c r="C221" s="2">
        <f>IFERROR(__xludf.DUMMYFUNCTION("""COMPUTED_VALUE"""),71.89)</f>
        <v>71.89</v>
      </c>
      <c r="D221" s="2">
        <f t="shared" si="1"/>
        <v>-0.007044198895</v>
      </c>
    </row>
    <row r="222">
      <c r="A222" s="1" t="s">
        <v>2</v>
      </c>
      <c r="B222" s="3">
        <f>IFERROR(__xludf.DUMMYFUNCTION("""COMPUTED_VALUE"""),45597.66666666667)</f>
        <v>45597.66667</v>
      </c>
      <c r="C222" s="2">
        <f>IFERROR(__xludf.DUMMYFUNCTION("""COMPUTED_VALUE"""),73.23)</f>
        <v>73.23</v>
      </c>
      <c r="D222" s="2">
        <f t="shared" si="1"/>
        <v>0.01863958826</v>
      </c>
    </row>
    <row r="223">
      <c r="A223" s="1" t="s">
        <v>2</v>
      </c>
      <c r="B223" s="3">
        <f>IFERROR(__xludf.DUMMYFUNCTION("""COMPUTED_VALUE"""),45600.66666666667)</f>
        <v>45600.66667</v>
      </c>
      <c r="C223" s="2">
        <f>IFERROR(__xludf.DUMMYFUNCTION("""COMPUTED_VALUE"""),73.24)</f>
        <v>73.24</v>
      </c>
      <c r="D223" s="2">
        <f t="shared" si="1"/>
        <v>0.0001365560563</v>
      </c>
    </row>
    <row r="224">
      <c r="A224" s="1" t="s">
        <v>2</v>
      </c>
      <c r="B224" s="3">
        <f>IFERROR(__xludf.DUMMYFUNCTION("""COMPUTED_VALUE"""),45601.66666666667)</f>
        <v>45601.66667</v>
      </c>
      <c r="C224" s="2">
        <f>IFERROR(__xludf.DUMMYFUNCTION("""COMPUTED_VALUE"""),74.07)</f>
        <v>74.07</v>
      </c>
      <c r="D224" s="2">
        <f t="shared" si="1"/>
        <v>0.01133260513</v>
      </c>
    </row>
    <row r="225">
      <c r="A225" s="1" t="s">
        <v>2</v>
      </c>
      <c r="B225" s="3">
        <f>IFERROR(__xludf.DUMMYFUNCTION("""COMPUTED_VALUE"""),45602.66666666667)</f>
        <v>45602.66667</v>
      </c>
      <c r="C225" s="2">
        <f>IFERROR(__xludf.DUMMYFUNCTION("""COMPUTED_VALUE"""),76.61)</f>
        <v>76.61</v>
      </c>
      <c r="D225" s="2">
        <f t="shared" si="1"/>
        <v>0.03429188605</v>
      </c>
    </row>
    <row r="226">
      <c r="A226" s="1" t="s">
        <v>2</v>
      </c>
      <c r="B226" s="3">
        <f>IFERROR(__xludf.DUMMYFUNCTION("""COMPUTED_VALUE"""),45603.66666666667)</f>
        <v>45603.66667</v>
      </c>
      <c r="C226" s="2">
        <f>IFERROR(__xludf.DUMMYFUNCTION("""COMPUTED_VALUE"""),77.18)</f>
        <v>77.18</v>
      </c>
      <c r="D226" s="2">
        <f t="shared" si="1"/>
        <v>0.007440281948</v>
      </c>
    </row>
    <row r="227">
      <c r="A227" s="1" t="s">
        <v>2</v>
      </c>
      <c r="B227" s="3">
        <f>IFERROR(__xludf.DUMMYFUNCTION("""COMPUTED_VALUE"""),45604.66666666667)</f>
        <v>45604.66667</v>
      </c>
      <c r="C227" s="2">
        <f>IFERROR(__xludf.DUMMYFUNCTION("""COMPUTED_VALUE"""),76.75)</f>
        <v>76.75</v>
      </c>
      <c r="D227" s="2">
        <f t="shared" si="1"/>
        <v>-0.005571391552</v>
      </c>
    </row>
    <row r="228">
      <c r="A228" s="1" t="s">
        <v>2</v>
      </c>
      <c r="B228" s="3">
        <f>IFERROR(__xludf.DUMMYFUNCTION("""COMPUTED_VALUE"""),45607.66666666667)</f>
        <v>45607.66667</v>
      </c>
      <c r="C228" s="2">
        <f>IFERROR(__xludf.DUMMYFUNCTION("""COMPUTED_VALUE"""),78.45)</f>
        <v>78.45</v>
      </c>
      <c r="D228" s="2">
        <f t="shared" si="1"/>
        <v>0.02214983713</v>
      </c>
    </row>
    <row r="229">
      <c r="A229" s="1" t="s">
        <v>2</v>
      </c>
      <c r="B229" s="3">
        <f>IFERROR(__xludf.DUMMYFUNCTION("""COMPUTED_VALUE"""),45608.66666666667)</f>
        <v>45608.66667</v>
      </c>
      <c r="C229" s="2">
        <f>IFERROR(__xludf.DUMMYFUNCTION("""COMPUTED_VALUE"""),78.22)</f>
        <v>78.22</v>
      </c>
      <c r="D229" s="2">
        <f t="shared" si="1"/>
        <v>-0.002931803697</v>
      </c>
    </row>
    <row r="230">
      <c r="A230" s="1" t="s">
        <v>2</v>
      </c>
      <c r="B230" s="3">
        <f>IFERROR(__xludf.DUMMYFUNCTION("""COMPUTED_VALUE"""),45609.66666666667)</f>
        <v>45609.66667</v>
      </c>
      <c r="C230" s="2">
        <f>IFERROR(__xludf.DUMMYFUNCTION("""COMPUTED_VALUE"""),78.42)</f>
        <v>78.42</v>
      </c>
      <c r="D230" s="2">
        <f t="shared" si="1"/>
        <v>0.002556890821</v>
      </c>
    </row>
    <row r="231">
      <c r="A231" s="1" t="s">
        <v>2</v>
      </c>
      <c r="B231" s="3">
        <f>IFERROR(__xludf.DUMMYFUNCTION("""COMPUTED_VALUE"""),45610.66666666667)</f>
        <v>45610.66667</v>
      </c>
      <c r="C231" s="2">
        <f>IFERROR(__xludf.DUMMYFUNCTION("""COMPUTED_VALUE"""),76.93)</f>
        <v>76.93</v>
      </c>
      <c r="D231" s="2">
        <f t="shared" si="1"/>
        <v>-0.01900025504</v>
      </c>
    </row>
    <row r="232">
      <c r="A232" s="1" t="s">
        <v>2</v>
      </c>
      <c r="B232" s="3">
        <f>IFERROR(__xludf.DUMMYFUNCTION("""COMPUTED_VALUE"""),45611.66666666667)</f>
        <v>45611.66667</v>
      </c>
      <c r="C232" s="2">
        <f>IFERROR(__xludf.DUMMYFUNCTION("""COMPUTED_VALUE"""),73.66)</f>
        <v>73.66</v>
      </c>
      <c r="D232" s="2">
        <f t="shared" si="1"/>
        <v>-0.04250617444</v>
      </c>
    </row>
    <row r="233">
      <c r="A233" s="1" t="s">
        <v>2</v>
      </c>
      <c r="B233" s="3">
        <f>IFERROR(__xludf.DUMMYFUNCTION("""COMPUTED_VALUE"""),45614.66666666667)</f>
        <v>45614.66667</v>
      </c>
      <c r="C233" s="2">
        <f>IFERROR(__xludf.DUMMYFUNCTION("""COMPUTED_VALUE"""),72.88)</f>
        <v>72.88</v>
      </c>
      <c r="D233" s="2">
        <f t="shared" si="1"/>
        <v>-0.01058919359</v>
      </c>
    </row>
    <row r="234">
      <c r="A234" s="1" t="s">
        <v>2</v>
      </c>
      <c r="B234" s="3">
        <f>IFERROR(__xludf.DUMMYFUNCTION("""COMPUTED_VALUE"""),45615.66666666667)</f>
        <v>45615.66667</v>
      </c>
      <c r="C234" s="2">
        <f>IFERROR(__xludf.DUMMYFUNCTION("""COMPUTED_VALUE"""),74.51)</f>
        <v>74.51</v>
      </c>
      <c r="D234" s="2">
        <f t="shared" si="1"/>
        <v>0.02236553238</v>
      </c>
    </row>
    <row r="235">
      <c r="A235" s="1" t="s">
        <v>2</v>
      </c>
      <c r="B235" s="3">
        <f>IFERROR(__xludf.DUMMYFUNCTION("""COMPUTED_VALUE"""),45616.66666666667)</f>
        <v>45616.66667</v>
      </c>
      <c r="C235" s="2">
        <f>IFERROR(__xludf.DUMMYFUNCTION("""COMPUTED_VALUE"""),73.69)</f>
        <v>73.69</v>
      </c>
      <c r="D235" s="2">
        <f t="shared" si="1"/>
        <v>-0.0110052342</v>
      </c>
    </row>
    <row r="236">
      <c r="A236" s="1" t="s">
        <v>2</v>
      </c>
      <c r="B236" s="3">
        <f>IFERROR(__xludf.DUMMYFUNCTION("""COMPUTED_VALUE"""),45617.66666666667)</f>
        <v>45617.66667</v>
      </c>
      <c r="C236" s="2">
        <f>IFERROR(__xludf.DUMMYFUNCTION("""COMPUTED_VALUE"""),75.45)</f>
        <v>75.45</v>
      </c>
      <c r="D236" s="2">
        <f t="shared" si="1"/>
        <v>0.0238838377</v>
      </c>
    </row>
    <row r="237">
      <c r="A237" s="1" t="s">
        <v>2</v>
      </c>
      <c r="B237" s="3">
        <f>IFERROR(__xludf.DUMMYFUNCTION("""COMPUTED_VALUE"""),45618.66666666667)</f>
        <v>45618.66667</v>
      </c>
      <c r="C237" s="2">
        <f>IFERROR(__xludf.DUMMYFUNCTION("""COMPUTED_VALUE"""),76.57)</f>
        <v>76.57</v>
      </c>
      <c r="D237" s="2">
        <f t="shared" si="1"/>
        <v>0.01484426773</v>
      </c>
    </row>
    <row r="238">
      <c r="A238" s="1" t="s">
        <v>2</v>
      </c>
      <c r="B238" s="3">
        <f>IFERROR(__xludf.DUMMYFUNCTION("""COMPUTED_VALUE"""),45621.66666666667)</f>
        <v>45621.66667</v>
      </c>
      <c r="C238" s="2">
        <f>IFERROR(__xludf.DUMMYFUNCTION("""COMPUTED_VALUE"""),76.5)</f>
        <v>76.5</v>
      </c>
      <c r="D238" s="2">
        <f t="shared" si="1"/>
        <v>-0.0009141961604</v>
      </c>
    </row>
    <row r="239">
      <c r="A239" s="1" t="s">
        <v>2</v>
      </c>
      <c r="B239" s="3">
        <f>IFERROR(__xludf.DUMMYFUNCTION("""COMPUTED_VALUE"""),45622.66666666667)</f>
        <v>45622.66667</v>
      </c>
      <c r="C239" s="2">
        <f>IFERROR(__xludf.DUMMYFUNCTION("""COMPUTED_VALUE"""),76.83)</f>
        <v>76.83</v>
      </c>
      <c r="D239" s="2">
        <f t="shared" si="1"/>
        <v>0.00431372549</v>
      </c>
    </row>
    <row r="240">
      <c r="A240" s="1" t="s">
        <v>2</v>
      </c>
      <c r="B240" s="3">
        <f>IFERROR(__xludf.DUMMYFUNCTION("""COMPUTED_VALUE"""),45623.66666666667)</f>
        <v>45623.66667</v>
      </c>
      <c r="C240" s="2">
        <f>IFERROR(__xludf.DUMMYFUNCTION("""COMPUTED_VALUE"""),76.42)</f>
        <v>76.42</v>
      </c>
      <c r="D240" s="2">
        <f t="shared" si="1"/>
        <v>-0.005336457113</v>
      </c>
    </row>
    <row r="241">
      <c r="A241" s="1" t="s">
        <v>2</v>
      </c>
      <c r="B241" s="3">
        <f>IFERROR(__xludf.DUMMYFUNCTION("""COMPUTED_VALUE"""),45625.54513888889)</f>
        <v>45625.54514</v>
      </c>
      <c r="C241" s="2">
        <f>IFERROR(__xludf.DUMMYFUNCTION("""COMPUTED_VALUE"""),77.56)</f>
        <v>77.56</v>
      </c>
      <c r="D241" s="2">
        <f t="shared" si="1"/>
        <v>0.01491756085</v>
      </c>
    </row>
    <row r="242">
      <c r="A242" s="1" t="s">
        <v>2</v>
      </c>
      <c r="B242" s="3">
        <f>IFERROR(__xludf.DUMMYFUNCTION("""COMPUTED_VALUE"""),45628.66666666667)</f>
        <v>45628.66667</v>
      </c>
      <c r="C242" s="2">
        <f>IFERROR(__xludf.DUMMYFUNCTION("""COMPUTED_VALUE"""),80.85)</f>
        <v>80.85</v>
      </c>
      <c r="D242" s="2">
        <f t="shared" si="1"/>
        <v>0.04241877256</v>
      </c>
    </row>
    <row r="243">
      <c r="A243" s="1" t="s">
        <v>2</v>
      </c>
      <c r="B243" s="3">
        <f>IFERROR(__xludf.DUMMYFUNCTION("""COMPUTED_VALUE"""),45629.66666666667)</f>
        <v>45629.66667</v>
      </c>
      <c r="C243" s="2">
        <f>IFERROR(__xludf.DUMMYFUNCTION("""COMPUTED_VALUE"""),81.71)</f>
        <v>81.71</v>
      </c>
      <c r="D243" s="2">
        <f t="shared" si="1"/>
        <v>0.01063698207</v>
      </c>
    </row>
    <row r="244">
      <c r="A244" s="1" t="s">
        <v>2</v>
      </c>
      <c r="B244" s="3">
        <f>IFERROR(__xludf.DUMMYFUNCTION("""COMPUTED_VALUE"""),45630.66666666667)</f>
        <v>45630.66667</v>
      </c>
      <c r="C244" s="2">
        <f>IFERROR(__xludf.DUMMYFUNCTION("""COMPUTED_VALUE"""),86.11)</f>
        <v>86.11</v>
      </c>
      <c r="D244" s="2">
        <f t="shared" si="1"/>
        <v>0.05384897809</v>
      </c>
    </row>
    <row r="245">
      <c r="A245" s="1" t="s">
        <v>2</v>
      </c>
      <c r="B245" s="3">
        <f>IFERROR(__xludf.DUMMYFUNCTION("""COMPUTED_VALUE"""),45631.66666666667)</f>
        <v>45631.66667</v>
      </c>
      <c r="C245" s="2">
        <f>IFERROR(__xludf.DUMMYFUNCTION("""COMPUTED_VALUE"""),83.52)</f>
        <v>83.52</v>
      </c>
      <c r="D245" s="2">
        <f t="shared" si="1"/>
        <v>-0.03007780746</v>
      </c>
    </row>
    <row r="246">
      <c r="A246" s="1" t="s">
        <v>2</v>
      </c>
      <c r="B246" s="3">
        <f>IFERROR(__xludf.DUMMYFUNCTION("""COMPUTED_VALUE"""),45632.66666666667)</f>
        <v>45632.66667</v>
      </c>
      <c r="C246" s="2">
        <f>IFERROR(__xludf.DUMMYFUNCTION("""COMPUTED_VALUE"""),84.79)</f>
        <v>84.79</v>
      </c>
      <c r="D246" s="2">
        <f t="shared" si="1"/>
        <v>0.0152059387</v>
      </c>
    </row>
    <row r="247">
      <c r="A247" s="1" t="s">
        <v>2</v>
      </c>
      <c r="B247" s="3">
        <f>IFERROR(__xludf.DUMMYFUNCTION("""COMPUTED_VALUE"""),45635.66666666667)</f>
        <v>45635.66667</v>
      </c>
      <c r="C247" s="2">
        <f>IFERROR(__xludf.DUMMYFUNCTION("""COMPUTED_VALUE"""),83.2)</f>
        <v>83.2</v>
      </c>
      <c r="D247" s="2">
        <f t="shared" si="1"/>
        <v>-0.01875221135</v>
      </c>
    </row>
    <row r="248">
      <c r="A248" s="1" t="s">
        <v>2</v>
      </c>
      <c r="B248" s="3">
        <f>IFERROR(__xludf.DUMMYFUNCTION("""COMPUTED_VALUE"""),45636.66666666667)</f>
        <v>45636.66667</v>
      </c>
      <c r="C248" s="2">
        <f>IFERROR(__xludf.DUMMYFUNCTION("""COMPUTED_VALUE"""),82.78)</f>
        <v>82.78</v>
      </c>
      <c r="D248" s="2">
        <f t="shared" si="1"/>
        <v>-0.005048076923</v>
      </c>
    </row>
    <row r="249">
      <c r="A249" s="1" t="s">
        <v>2</v>
      </c>
      <c r="B249" s="3">
        <f>IFERROR(__xludf.DUMMYFUNCTION("""COMPUTED_VALUE"""),45637.66666666667)</f>
        <v>45637.66667</v>
      </c>
      <c r="C249" s="2">
        <f>IFERROR(__xludf.DUMMYFUNCTION("""COMPUTED_VALUE"""),85.0)</f>
        <v>85</v>
      </c>
      <c r="D249" s="2">
        <f t="shared" si="1"/>
        <v>0.026818072</v>
      </c>
    </row>
    <row r="250">
      <c r="A250" s="1" t="s">
        <v>2</v>
      </c>
      <c r="B250" s="3">
        <f>IFERROR(__xludf.DUMMYFUNCTION("""COMPUTED_VALUE"""),45638.66666666667)</f>
        <v>45638.66667</v>
      </c>
      <c r="C250" s="2">
        <f>IFERROR(__xludf.DUMMYFUNCTION("""COMPUTED_VALUE"""),83.91)</f>
        <v>83.91</v>
      </c>
      <c r="D250" s="2">
        <f t="shared" si="1"/>
        <v>-0.01282352941</v>
      </c>
    </row>
    <row r="251">
      <c r="A251" s="1" t="s">
        <v>2</v>
      </c>
      <c r="B251" s="3">
        <f>IFERROR(__xludf.DUMMYFUNCTION("""COMPUTED_VALUE"""),45639.66666666667)</f>
        <v>45639.66667</v>
      </c>
      <c r="C251" s="2">
        <f>IFERROR(__xludf.DUMMYFUNCTION("""COMPUTED_VALUE"""),81.99)</f>
        <v>81.99</v>
      </c>
      <c r="D251" s="2">
        <f t="shared" si="1"/>
        <v>-0.02288165892</v>
      </c>
    </row>
    <row r="252">
      <c r="A252" s="1" t="s">
        <v>2</v>
      </c>
      <c r="B252" s="3">
        <f>IFERROR(__xludf.DUMMYFUNCTION("""COMPUTED_VALUE"""),45642.66666666667)</f>
        <v>45642.66667</v>
      </c>
      <c r="C252" s="2">
        <f>IFERROR(__xludf.DUMMYFUNCTION("""COMPUTED_VALUE"""),84.76)</f>
        <v>84.76</v>
      </c>
      <c r="D252" s="2">
        <f t="shared" si="1"/>
        <v>0.03378460788</v>
      </c>
    </row>
    <row r="253">
      <c r="A253" s="1" t="s">
        <v>0</v>
      </c>
      <c r="B253" s="2" t="str">
        <f>IFERROR(__xludf.DUMMYFUNCTION("GOOGLEFINANCE(A254,""price"",EDATE(TODAY(), -12), TODAY())"),"Date")</f>
        <v>Date</v>
      </c>
      <c r="C253" s="2" t="str">
        <f>IFERROR(__xludf.DUMMYFUNCTION("""COMPUTED_VALUE"""),"Close")</f>
        <v>Close</v>
      </c>
      <c r="D253" s="1"/>
    </row>
    <row r="254">
      <c r="A254" s="1" t="s">
        <v>3</v>
      </c>
      <c r="B254" s="3">
        <f>IFERROR(__xludf.DUMMYFUNCTION("""COMPUTED_VALUE"""),45278.66666666667)</f>
        <v>45278.66667</v>
      </c>
      <c r="C254" s="2">
        <f>IFERROR(__xludf.DUMMYFUNCTION("""COMPUTED_VALUE"""),93.48)</f>
        <v>93.48</v>
      </c>
    </row>
    <row r="255">
      <c r="A255" s="1" t="s">
        <v>3</v>
      </c>
      <c r="B255" s="3">
        <f>IFERROR(__xludf.DUMMYFUNCTION("""COMPUTED_VALUE"""),45279.66666666667)</f>
        <v>45279.66667</v>
      </c>
      <c r="C255" s="2">
        <f>IFERROR(__xludf.DUMMYFUNCTION("""COMPUTED_VALUE"""),102.24)</f>
        <v>102.24</v>
      </c>
      <c r="D255" s="2">
        <f t="shared" ref="D255:D504" si="2">(C255-C254)/C254</f>
        <v>0.09370988447</v>
      </c>
    </row>
    <row r="256">
      <c r="A256" s="1" t="s">
        <v>3</v>
      </c>
      <c r="B256" s="3">
        <f>IFERROR(__xludf.DUMMYFUNCTION("""COMPUTED_VALUE"""),45280.66666666667)</f>
        <v>45280.66667</v>
      </c>
      <c r="C256" s="2">
        <f>IFERROR(__xludf.DUMMYFUNCTION("""COMPUTED_VALUE"""),94.85)</f>
        <v>94.85</v>
      </c>
      <c r="D256" s="2">
        <f t="shared" si="2"/>
        <v>-0.07228090767</v>
      </c>
    </row>
    <row r="257">
      <c r="A257" s="1" t="s">
        <v>3</v>
      </c>
      <c r="B257" s="3">
        <f>IFERROR(__xludf.DUMMYFUNCTION("""COMPUTED_VALUE"""),45281.66666666667)</f>
        <v>45281.66667</v>
      </c>
      <c r="C257" s="2">
        <f>IFERROR(__xludf.DUMMYFUNCTION("""COMPUTED_VALUE"""),97.08)</f>
        <v>97.08</v>
      </c>
      <c r="D257" s="2">
        <f t="shared" si="2"/>
        <v>0.02351080654</v>
      </c>
    </row>
    <row r="258">
      <c r="A258" s="1" t="s">
        <v>3</v>
      </c>
      <c r="B258" s="3">
        <f>IFERROR(__xludf.DUMMYFUNCTION("""COMPUTED_VALUE"""),45282.66666666667)</f>
        <v>45282.66667</v>
      </c>
      <c r="C258" s="2">
        <f>IFERROR(__xludf.DUMMYFUNCTION("""COMPUTED_VALUE"""),96.03)</f>
        <v>96.03</v>
      </c>
      <c r="D258" s="2">
        <f t="shared" si="2"/>
        <v>-0.010815822</v>
      </c>
    </row>
    <row r="259">
      <c r="A259" s="1" t="s">
        <v>3</v>
      </c>
      <c r="B259" s="3">
        <f>IFERROR(__xludf.DUMMYFUNCTION("""COMPUTED_VALUE"""),45286.66666666667)</f>
        <v>45286.66667</v>
      </c>
      <c r="C259" s="2">
        <f>IFERROR(__xludf.DUMMYFUNCTION("""COMPUTED_VALUE"""),96.96)</f>
        <v>96.96</v>
      </c>
      <c r="D259" s="2">
        <f t="shared" si="2"/>
        <v>0.009684473602</v>
      </c>
    </row>
    <row r="260">
      <c r="A260" s="1" t="s">
        <v>3</v>
      </c>
      <c r="B260" s="3">
        <f>IFERROR(__xludf.DUMMYFUNCTION("""COMPUTED_VALUE"""),45287.66666666667)</f>
        <v>45287.66667</v>
      </c>
      <c r="C260" s="2">
        <f>IFERROR(__xludf.DUMMYFUNCTION("""COMPUTED_VALUE"""),96.43)</f>
        <v>96.43</v>
      </c>
      <c r="D260" s="2">
        <f t="shared" si="2"/>
        <v>-0.005466171617</v>
      </c>
    </row>
    <row r="261">
      <c r="A261" s="1" t="s">
        <v>3</v>
      </c>
      <c r="B261" s="3">
        <f>IFERROR(__xludf.DUMMYFUNCTION("""COMPUTED_VALUE"""),45288.66666666667)</f>
        <v>45288.66667</v>
      </c>
      <c r="C261" s="2">
        <f>IFERROR(__xludf.DUMMYFUNCTION("""COMPUTED_VALUE"""),96.73)</f>
        <v>96.73</v>
      </c>
      <c r="D261" s="2">
        <f t="shared" si="2"/>
        <v>0.003111065021</v>
      </c>
    </row>
    <row r="262">
      <c r="A262" s="1" t="s">
        <v>3</v>
      </c>
      <c r="B262" s="3">
        <f>IFERROR(__xludf.DUMMYFUNCTION("""COMPUTED_VALUE"""),45289.66666666667)</f>
        <v>45289.66667</v>
      </c>
      <c r="C262" s="2">
        <f>IFERROR(__xludf.DUMMYFUNCTION("""COMPUTED_VALUE"""),93.6)</f>
        <v>93.6</v>
      </c>
      <c r="D262" s="2">
        <f t="shared" si="2"/>
        <v>-0.0323581102</v>
      </c>
    </row>
    <row r="263">
      <c r="A263" s="1" t="s">
        <v>3</v>
      </c>
      <c r="B263" s="3">
        <f>IFERROR(__xludf.DUMMYFUNCTION("""COMPUTED_VALUE"""),45293.66666666667)</f>
        <v>45293.66667</v>
      </c>
      <c r="C263" s="2">
        <f>IFERROR(__xludf.DUMMYFUNCTION("""COMPUTED_VALUE"""),91.7)</f>
        <v>91.7</v>
      </c>
      <c r="D263" s="2">
        <f t="shared" si="2"/>
        <v>-0.0202991453</v>
      </c>
    </row>
    <row r="264">
      <c r="A264" s="1" t="s">
        <v>3</v>
      </c>
      <c r="B264" s="3">
        <f>IFERROR(__xludf.DUMMYFUNCTION("""COMPUTED_VALUE"""),45294.66666666667)</f>
        <v>45294.66667</v>
      </c>
      <c r="C264" s="2">
        <f>IFERROR(__xludf.DUMMYFUNCTION("""COMPUTED_VALUE"""),86.44)</f>
        <v>86.44</v>
      </c>
      <c r="D264" s="2">
        <f t="shared" si="2"/>
        <v>-0.05736095965</v>
      </c>
    </row>
    <row r="265">
      <c r="A265" s="1" t="s">
        <v>3</v>
      </c>
      <c r="B265" s="3">
        <f>IFERROR(__xludf.DUMMYFUNCTION("""COMPUTED_VALUE"""),45295.66666666667)</f>
        <v>45295.66667</v>
      </c>
      <c r="C265" s="2">
        <f>IFERROR(__xludf.DUMMYFUNCTION("""COMPUTED_VALUE"""),82.8)</f>
        <v>82.8</v>
      </c>
      <c r="D265" s="2">
        <f t="shared" si="2"/>
        <v>-0.0421101342</v>
      </c>
    </row>
    <row r="266">
      <c r="A266" s="1" t="s">
        <v>3</v>
      </c>
      <c r="B266" s="3">
        <f>IFERROR(__xludf.DUMMYFUNCTION("""COMPUTED_VALUE"""),45296.66666666667)</f>
        <v>45296.66667</v>
      </c>
      <c r="C266" s="2">
        <f>IFERROR(__xludf.DUMMYFUNCTION("""COMPUTED_VALUE"""),79.58)</f>
        <v>79.58</v>
      </c>
      <c r="D266" s="2">
        <f t="shared" si="2"/>
        <v>-0.03888888889</v>
      </c>
    </row>
    <row r="267">
      <c r="A267" s="1" t="s">
        <v>3</v>
      </c>
      <c r="B267" s="3">
        <f>IFERROR(__xludf.DUMMYFUNCTION("""COMPUTED_VALUE"""),45299.66666666667)</f>
        <v>45299.66667</v>
      </c>
      <c r="C267" s="2">
        <f>IFERROR(__xludf.DUMMYFUNCTION("""COMPUTED_VALUE"""),78.54)</f>
        <v>78.54</v>
      </c>
      <c r="D267" s="2">
        <f t="shared" si="2"/>
        <v>-0.0130686102</v>
      </c>
    </row>
    <row r="268">
      <c r="A268" s="1" t="s">
        <v>3</v>
      </c>
      <c r="B268" s="3">
        <f>IFERROR(__xludf.DUMMYFUNCTION("""COMPUTED_VALUE"""),45300.66666666667)</f>
        <v>45300.66667</v>
      </c>
      <c r="C268" s="2">
        <f>IFERROR(__xludf.DUMMYFUNCTION("""COMPUTED_VALUE"""),77.22)</f>
        <v>77.22</v>
      </c>
      <c r="D268" s="2">
        <f t="shared" si="2"/>
        <v>-0.01680672269</v>
      </c>
    </row>
    <row r="269">
      <c r="A269" s="1" t="s">
        <v>3</v>
      </c>
      <c r="B269" s="3">
        <f>IFERROR(__xludf.DUMMYFUNCTION("""COMPUTED_VALUE"""),45301.66666666667)</f>
        <v>45301.66667</v>
      </c>
      <c r="C269" s="2">
        <f>IFERROR(__xludf.DUMMYFUNCTION("""COMPUTED_VALUE"""),81.01)</f>
        <v>81.01</v>
      </c>
      <c r="D269" s="2">
        <f t="shared" si="2"/>
        <v>0.04908054908</v>
      </c>
    </row>
    <row r="270">
      <c r="A270" s="1" t="s">
        <v>3</v>
      </c>
      <c r="B270" s="3">
        <f>IFERROR(__xludf.DUMMYFUNCTION("""COMPUTED_VALUE"""),45302.66666666667)</f>
        <v>45302.66667</v>
      </c>
      <c r="C270" s="2">
        <f>IFERROR(__xludf.DUMMYFUNCTION("""COMPUTED_VALUE"""),77.62)</f>
        <v>77.62</v>
      </c>
      <c r="D270" s="2">
        <f t="shared" si="2"/>
        <v>-0.04184668559</v>
      </c>
    </row>
    <row r="271">
      <c r="A271" s="1" t="s">
        <v>3</v>
      </c>
      <c r="B271" s="3">
        <f>IFERROR(__xludf.DUMMYFUNCTION("""COMPUTED_VALUE"""),45303.66666666667)</f>
        <v>45303.66667</v>
      </c>
      <c r="C271" s="2">
        <f>IFERROR(__xludf.DUMMYFUNCTION("""COMPUTED_VALUE"""),74.24)</f>
        <v>74.24</v>
      </c>
      <c r="D271" s="2">
        <f t="shared" si="2"/>
        <v>-0.04354547797</v>
      </c>
    </row>
    <row r="272">
      <c r="A272" s="1" t="s">
        <v>3</v>
      </c>
      <c r="B272" s="3">
        <f>IFERROR(__xludf.DUMMYFUNCTION("""COMPUTED_VALUE"""),45307.66666666667)</f>
        <v>45307.66667</v>
      </c>
      <c r="C272" s="2">
        <f>IFERROR(__xludf.DUMMYFUNCTION("""COMPUTED_VALUE"""),72.83)</f>
        <v>72.83</v>
      </c>
      <c r="D272" s="2">
        <f t="shared" si="2"/>
        <v>-0.0189924569</v>
      </c>
    </row>
    <row r="273">
      <c r="A273" s="1" t="s">
        <v>3</v>
      </c>
      <c r="B273" s="3">
        <f>IFERROR(__xludf.DUMMYFUNCTION("""COMPUTED_VALUE"""),45308.66666666667)</f>
        <v>45308.66667</v>
      </c>
      <c r="C273" s="2">
        <f>IFERROR(__xludf.DUMMYFUNCTION("""COMPUTED_VALUE"""),68.22)</f>
        <v>68.22</v>
      </c>
      <c r="D273" s="2">
        <f t="shared" si="2"/>
        <v>-0.06329809145</v>
      </c>
    </row>
    <row r="274">
      <c r="A274" s="1" t="s">
        <v>3</v>
      </c>
      <c r="B274" s="3">
        <f>IFERROR(__xludf.DUMMYFUNCTION("""COMPUTED_VALUE"""),45309.66666666667)</f>
        <v>45309.66667</v>
      </c>
      <c r="C274" s="2">
        <f>IFERROR(__xludf.DUMMYFUNCTION("""COMPUTED_VALUE"""),69.27)</f>
        <v>69.27</v>
      </c>
      <c r="D274" s="2">
        <f t="shared" si="2"/>
        <v>0.01539138083</v>
      </c>
    </row>
    <row r="275">
      <c r="A275" s="1" t="s">
        <v>3</v>
      </c>
      <c r="B275" s="3">
        <f>IFERROR(__xludf.DUMMYFUNCTION("""COMPUTED_VALUE"""),45310.66666666667)</f>
        <v>45310.66667</v>
      </c>
      <c r="C275" s="2">
        <f>IFERROR(__xludf.DUMMYFUNCTION("""COMPUTED_VALUE"""),69.11)</f>
        <v>69.11</v>
      </c>
      <c r="D275" s="2">
        <f t="shared" si="2"/>
        <v>-0.002309802223</v>
      </c>
    </row>
    <row r="276">
      <c r="A276" s="1" t="s">
        <v>3</v>
      </c>
      <c r="B276" s="3">
        <f>IFERROR(__xludf.DUMMYFUNCTION("""COMPUTED_VALUE"""),45313.66666666667)</f>
        <v>45313.66667</v>
      </c>
      <c r="C276" s="2">
        <f>IFERROR(__xludf.DUMMYFUNCTION("""COMPUTED_VALUE"""),71.85)</f>
        <v>71.85</v>
      </c>
      <c r="D276" s="2">
        <f t="shared" si="2"/>
        <v>0.03964693966</v>
      </c>
    </row>
    <row r="277">
      <c r="A277" s="1" t="s">
        <v>3</v>
      </c>
      <c r="B277" s="3">
        <f>IFERROR(__xludf.DUMMYFUNCTION("""COMPUTED_VALUE"""),45314.66666666667)</f>
        <v>45314.66667</v>
      </c>
      <c r="C277" s="2">
        <f>IFERROR(__xludf.DUMMYFUNCTION("""COMPUTED_VALUE"""),71.84)</f>
        <v>71.84</v>
      </c>
      <c r="D277" s="2">
        <f t="shared" si="2"/>
        <v>-0.0001391788448</v>
      </c>
    </row>
    <row r="278">
      <c r="A278" s="1" t="s">
        <v>3</v>
      </c>
      <c r="B278" s="3">
        <f>IFERROR(__xludf.DUMMYFUNCTION("""COMPUTED_VALUE"""),45315.66666666667)</f>
        <v>45315.66667</v>
      </c>
      <c r="C278" s="2">
        <f>IFERROR(__xludf.DUMMYFUNCTION("""COMPUTED_VALUE"""),70.2)</f>
        <v>70.2</v>
      </c>
      <c r="D278" s="2">
        <f t="shared" si="2"/>
        <v>-0.0228285078</v>
      </c>
    </row>
    <row r="279">
      <c r="A279" s="1" t="s">
        <v>3</v>
      </c>
      <c r="B279" s="3">
        <f>IFERROR(__xludf.DUMMYFUNCTION("""COMPUTED_VALUE"""),45316.66666666667)</f>
        <v>45316.66667</v>
      </c>
      <c r="C279" s="2">
        <f>IFERROR(__xludf.DUMMYFUNCTION("""COMPUTED_VALUE"""),70.44)</f>
        <v>70.44</v>
      </c>
      <c r="D279" s="2">
        <f t="shared" si="2"/>
        <v>0.003418803419</v>
      </c>
    </row>
    <row r="280">
      <c r="A280" s="1" t="s">
        <v>3</v>
      </c>
      <c r="B280" s="3">
        <f>IFERROR(__xludf.DUMMYFUNCTION("""COMPUTED_VALUE"""),45317.66666666667)</f>
        <v>45317.66667</v>
      </c>
      <c r="C280" s="2">
        <f>IFERROR(__xludf.DUMMYFUNCTION("""COMPUTED_VALUE"""),68.84)</f>
        <v>68.84</v>
      </c>
      <c r="D280" s="2">
        <f t="shared" si="2"/>
        <v>-0.02271436684</v>
      </c>
    </row>
    <row r="281">
      <c r="A281" s="1" t="s">
        <v>3</v>
      </c>
      <c r="B281" s="3">
        <f>IFERROR(__xludf.DUMMYFUNCTION("""COMPUTED_VALUE"""),45320.66666666667)</f>
        <v>45320.66667</v>
      </c>
      <c r="C281" s="2">
        <f>IFERROR(__xludf.DUMMYFUNCTION("""COMPUTED_VALUE"""),71.25)</f>
        <v>71.25</v>
      </c>
      <c r="D281" s="2">
        <f t="shared" si="2"/>
        <v>0.03500871586</v>
      </c>
    </row>
    <row r="282">
      <c r="A282" s="1" t="s">
        <v>3</v>
      </c>
      <c r="B282" s="3">
        <f>IFERROR(__xludf.DUMMYFUNCTION("""COMPUTED_VALUE"""),45321.66666666667)</f>
        <v>45321.66667</v>
      </c>
      <c r="C282" s="2">
        <f>IFERROR(__xludf.DUMMYFUNCTION("""COMPUTED_VALUE"""),69.16)</f>
        <v>69.16</v>
      </c>
      <c r="D282" s="2">
        <f t="shared" si="2"/>
        <v>-0.02933333333</v>
      </c>
    </row>
    <row r="283">
      <c r="A283" s="1" t="s">
        <v>3</v>
      </c>
      <c r="B283" s="3">
        <f>IFERROR(__xludf.DUMMYFUNCTION("""COMPUTED_VALUE"""),45322.66666666667)</f>
        <v>45322.66667</v>
      </c>
      <c r="C283" s="2">
        <f>IFERROR(__xludf.DUMMYFUNCTION("""COMPUTED_VALUE"""),66.5)</f>
        <v>66.5</v>
      </c>
      <c r="D283" s="2">
        <f t="shared" si="2"/>
        <v>-0.03846153846</v>
      </c>
    </row>
    <row r="284">
      <c r="A284" s="1" t="s">
        <v>3</v>
      </c>
      <c r="B284" s="3">
        <f>IFERROR(__xludf.DUMMYFUNCTION("""COMPUTED_VALUE"""),45323.66666666667)</f>
        <v>45323.66667</v>
      </c>
      <c r="C284" s="2">
        <f>IFERROR(__xludf.DUMMYFUNCTION("""COMPUTED_VALUE"""),69.27)</f>
        <v>69.27</v>
      </c>
      <c r="D284" s="2">
        <f t="shared" si="2"/>
        <v>0.04165413534</v>
      </c>
    </row>
    <row r="285">
      <c r="A285" s="1" t="s">
        <v>3</v>
      </c>
      <c r="B285" s="3">
        <f>IFERROR(__xludf.DUMMYFUNCTION("""COMPUTED_VALUE"""),45324.66666666667)</f>
        <v>45324.66667</v>
      </c>
      <c r="C285" s="2">
        <f>IFERROR(__xludf.DUMMYFUNCTION("""COMPUTED_VALUE"""),68.0)</f>
        <v>68</v>
      </c>
      <c r="D285" s="2">
        <f t="shared" si="2"/>
        <v>-0.01833405515</v>
      </c>
    </row>
    <row r="286">
      <c r="A286" s="1" t="s">
        <v>3</v>
      </c>
      <c r="B286" s="3">
        <f>IFERROR(__xludf.DUMMYFUNCTION("""COMPUTED_VALUE"""),45327.66666666667)</f>
        <v>45327.66667</v>
      </c>
      <c r="C286" s="2">
        <f>IFERROR(__xludf.DUMMYFUNCTION("""COMPUTED_VALUE"""),65.67)</f>
        <v>65.67</v>
      </c>
      <c r="D286" s="2">
        <f t="shared" si="2"/>
        <v>-0.03426470588</v>
      </c>
    </row>
    <row r="287">
      <c r="A287" s="1" t="s">
        <v>3</v>
      </c>
      <c r="B287" s="3">
        <f>IFERROR(__xludf.DUMMYFUNCTION("""COMPUTED_VALUE"""),45328.66666666667)</f>
        <v>45328.66667</v>
      </c>
      <c r="C287" s="2">
        <f>IFERROR(__xludf.DUMMYFUNCTION("""COMPUTED_VALUE"""),67.38)</f>
        <v>67.38</v>
      </c>
      <c r="D287" s="2">
        <f t="shared" si="2"/>
        <v>0.02603928735</v>
      </c>
    </row>
    <row r="288">
      <c r="A288" s="1" t="s">
        <v>3</v>
      </c>
      <c r="B288" s="3">
        <f>IFERROR(__xludf.DUMMYFUNCTION("""COMPUTED_VALUE"""),45329.66666666667)</f>
        <v>45329.66667</v>
      </c>
      <c r="C288" s="2">
        <f>IFERROR(__xludf.DUMMYFUNCTION("""COMPUTED_VALUE"""),76.18)</f>
        <v>76.18</v>
      </c>
      <c r="D288" s="2">
        <f t="shared" si="2"/>
        <v>0.1306025527</v>
      </c>
    </row>
    <row r="289">
      <c r="A289" s="1" t="s">
        <v>3</v>
      </c>
      <c r="B289" s="3">
        <f>IFERROR(__xludf.DUMMYFUNCTION("""COMPUTED_VALUE"""),45330.66666666667)</f>
        <v>45330.66667</v>
      </c>
      <c r="C289" s="2">
        <f>IFERROR(__xludf.DUMMYFUNCTION("""COMPUTED_VALUE"""),75.51)</f>
        <v>75.51</v>
      </c>
      <c r="D289" s="2">
        <f t="shared" si="2"/>
        <v>-0.008794959307</v>
      </c>
    </row>
    <row r="290">
      <c r="A290" s="1" t="s">
        <v>3</v>
      </c>
      <c r="B290" s="3">
        <f>IFERROR(__xludf.DUMMYFUNCTION("""COMPUTED_VALUE"""),45331.66666666667)</f>
        <v>45331.66667</v>
      </c>
      <c r="C290" s="2">
        <f>IFERROR(__xludf.DUMMYFUNCTION("""COMPUTED_VALUE"""),77.76)</f>
        <v>77.76</v>
      </c>
      <c r="D290" s="2">
        <f t="shared" si="2"/>
        <v>0.02979737783</v>
      </c>
    </row>
    <row r="291">
      <c r="A291" s="1" t="s">
        <v>3</v>
      </c>
      <c r="B291" s="3">
        <f>IFERROR(__xludf.DUMMYFUNCTION("""COMPUTED_VALUE"""),45334.66666666667)</f>
        <v>45334.66667</v>
      </c>
      <c r="C291" s="2">
        <f>IFERROR(__xludf.DUMMYFUNCTION("""COMPUTED_VALUE"""),83.3)</f>
        <v>83.3</v>
      </c>
      <c r="D291" s="2">
        <f t="shared" si="2"/>
        <v>0.07124485597</v>
      </c>
    </row>
    <row r="292">
      <c r="A292" s="1" t="s">
        <v>3</v>
      </c>
      <c r="B292" s="3">
        <f>IFERROR(__xludf.DUMMYFUNCTION("""COMPUTED_VALUE"""),45335.66666666667)</f>
        <v>45335.66667</v>
      </c>
      <c r="C292" s="2">
        <f>IFERROR(__xludf.DUMMYFUNCTION("""COMPUTED_VALUE"""),76.55)</f>
        <v>76.55</v>
      </c>
      <c r="D292" s="2">
        <f t="shared" si="2"/>
        <v>-0.08103241297</v>
      </c>
    </row>
    <row r="293">
      <c r="A293" s="1" t="s">
        <v>3</v>
      </c>
      <c r="B293" s="3">
        <f>IFERROR(__xludf.DUMMYFUNCTION("""COMPUTED_VALUE"""),45336.66666666667)</f>
        <v>45336.66667</v>
      </c>
      <c r="C293" s="2">
        <f>IFERROR(__xludf.DUMMYFUNCTION("""COMPUTED_VALUE"""),82.61)</f>
        <v>82.61</v>
      </c>
      <c r="D293" s="2">
        <f t="shared" si="2"/>
        <v>0.07916394513</v>
      </c>
    </row>
    <row r="294">
      <c r="A294" s="1" t="s">
        <v>3</v>
      </c>
      <c r="B294" s="3">
        <f>IFERROR(__xludf.DUMMYFUNCTION("""COMPUTED_VALUE"""),45337.66666666667)</f>
        <v>45337.66667</v>
      </c>
      <c r="C294" s="2">
        <f>IFERROR(__xludf.DUMMYFUNCTION("""COMPUTED_VALUE"""),86.94)</f>
        <v>86.94</v>
      </c>
      <c r="D294" s="2">
        <f t="shared" si="2"/>
        <v>0.05241496187</v>
      </c>
    </row>
    <row r="295">
      <c r="A295" s="1" t="s">
        <v>3</v>
      </c>
      <c r="B295" s="3">
        <f>IFERROR(__xludf.DUMMYFUNCTION("""COMPUTED_VALUE"""),45338.66666666667)</f>
        <v>45338.66667</v>
      </c>
      <c r="C295" s="2">
        <f>IFERROR(__xludf.DUMMYFUNCTION("""COMPUTED_VALUE"""),85.06)</f>
        <v>85.06</v>
      </c>
      <c r="D295" s="2">
        <f t="shared" si="2"/>
        <v>-0.02162410858</v>
      </c>
    </row>
    <row r="296">
      <c r="A296" s="1" t="s">
        <v>3</v>
      </c>
      <c r="B296" s="3">
        <f>IFERROR(__xludf.DUMMYFUNCTION("""COMPUTED_VALUE"""),45342.66666666667)</f>
        <v>45342.66667</v>
      </c>
      <c r="C296" s="2">
        <f>IFERROR(__xludf.DUMMYFUNCTION("""COMPUTED_VALUE"""),84.42)</f>
        <v>84.42</v>
      </c>
      <c r="D296" s="2">
        <f t="shared" si="2"/>
        <v>-0.007524100635</v>
      </c>
    </row>
    <row r="297">
      <c r="A297" s="1" t="s">
        <v>3</v>
      </c>
      <c r="B297" s="3">
        <f>IFERROR(__xludf.DUMMYFUNCTION("""COMPUTED_VALUE"""),45343.66666666667)</f>
        <v>45343.66667</v>
      </c>
      <c r="C297" s="2">
        <f>IFERROR(__xludf.DUMMYFUNCTION("""COMPUTED_VALUE"""),74.14)</f>
        <v>74.14</v>
      </c>
      <c r="D297" s="2">
        <f t="shared" si="2"/>
        <v>-0.1217720919</v>
      </c>
    </row>
    <row r="298">
      <c r="A298" s="1" t="s">
        <v>3</v>
      </c>
      <c r="B298" s="3">
        <f>IFERROR(__xludf.DUMMYFUNCTION("""COMPUTED_VALUE"""),45344.66666666667)</f>
        <v>45344.66667</v>
      </c>
      <c r="C298" s="2">
        <f>IFERROR(__xludf.DUMMYFUNCTION("""COMPUTED_VALUE"""),69.93)</f>
        <v>69.93</v>
      </c>
      <c r="D298" s="2">
        <f t="shared" si="2"/>
        <v>-0.05678446183</v>
      </c>
    </row>
    <row r="299">
      <c r="A299" s="1" t="s">
        <v>3</v>
      </c>
      <c r="B299" s="3">
        <f>IFERROR(__xludf.DUMMYFUNCTION("""COMPUTED_VALUE"""),45345.66666666667)</f>
        <v>45345.66667</v>
      </c>
      <c r="C299" s="2">
        <f>IFERROR(__xludf.DUMMYFUNCTION("""COMPUTED_VALUE"""),67.35)</f>
        <v>67.35</v>
      </c>
      <c r="D299" s="2">
        <f t="shared" si="2"/>
        <v>-0.03689403689</v>
      </c>
    </row>
    <row r="300">
      <c r="A300" s="1" t="s">
        <v>3</v>
      </c>
      <c r="B300" s="3">
        <f>IFERROR(__xludf.DUMMYFUNCTION("""COMPUTED_VALUE"""),45348.66666666667)</f>
        <v>45348.66667</v>
      </c>
      <c r="C300" s="2">
        <f>IFERROR(__xludf.DUMMYFUNCTION("""COMPUTED_VALUE"""),67.08)</f>
        <v>67.08</v>
      </c>
      <c r="D300" s="2">
        <f t="shared" si="2"/>
        <v>-0.004008908686</v>
      </c>
    </row>
    <row r="301">
      <c r="A301" s="1" t="s">
        <v>3</v>
      </c>
      <c r="B301" s="3">
        <f>IFERROR(__xludf.DUMMYFUNCTION("""COMPUTED_VALUE"""),45349.66666666667)</f>
        <v>45349.66667</v>
      </c>
      <c r="C301" s="2">
        <f>IFERROR(__xludf.DUMMYFUNCTION("""COMPUTED_VALUE"""),69.34)</f>
        <v>69.34</v>
      </c>
      <c r="D301" s="2">
        <f t="shared" si="2"/>
        <v>0.03369111509</v>
      </c>
    </row>
    <row r="302">
      <c r="A302" s="1" t="s">
        <v>3</v>
      </c>
      <c r="B302" s="3">
        <f>IFERROR(__xludf.DUMMYFUNCTION("""COMPUTED_VALUE"""),45350.66666666667)</f>
        <v>45350.66667</v>
      </c>
      <c r="C302" s="2">
        <f>IFERROR(__xludf.DUMMYFUNCTION("""COMPUTED_VALUE"""),65.56)</f>
        <v>65.56</v>
      </c>
      <c r="D302" s="2">
        <f t="shared" si="2"/>
        <v>-0.05451398904</v>
      </c>
    </row>
    <row r="303">
      <c r="A303" s="1" t="s">
        <v>3</v>
      </c>
      <c r="B303" s="3">
        <f>IFERROR(__xludf.DUMMYFUNCTION("""COMPUTED_VALUE"""),45351.66666666667)</f>
        <v>45351.66667</v>
      </c>
      <c r="C303" s="2">
        <f>IFERROR(__xludf.DUMMYFUNCTION("""COMPUTED_VALUE"""),67.17)</f>
        <v>67.17</v>
      </c>
      <c r="D303" s="2">
        <f t="shared" si="2"/>
        <v>0.02455765711</v>
      </c>
    </row>
    <row r="304">
      <c r="A304" s="1" t="s">
        <v>3</v>
      </c>
      <c r="B304" s="3">
        <f>IFERROR(__xludf.DUMMYFUNCTION("""COMPUTED_VALUE"""),45352.66666666667)</f>
        <v>45352.66667</v>
      </c>
      <c r="C304" s="2">
        <f>IFERROR(__xludf.DUMMYFUNCTION("""COMPUTED_VALUE"""),67.88)</f>
        <v>67.88</v>
      </c>
      <c r="D304" s="2">
        <f t="shared" si="2"/>
        <v>0.01057019503</v>
      </c>
    </row>
    <row r="305">
      <c r="A305" s="1" t="s">
        <v>3</v>
      </c>
      <c r="B305" s="3">
        <f>IFERROR(__xludf.DUMMYFUNCTION("""COMPUTED_VALUE"""),45355.66666666667)</f>
        <v>45355.66667</v>
      </c>
      <c r="C305" s="2">
        <f>IFERROR(__xludf.DUMMYFUNCTION("""COMPUTED_VALUE"""),67.06)</f>
        <v>67.06</v>
      </c>
      <c r="D305" s="2">
        <f t="shared" si="2"/>
        <v>-0.01208014143</v>
      </c>
    </row>
    <row r="306">
      <c r="A306" s="1" t="s">
        <v>3</v>
      </c>
      <c r="B306" s="3">
        <f>IFERROR(__xludf.DUMMYFUNCTION("""COMPUTED_VALUE"""),45356.66666666667)</f>
        <v>45356.66667</v>
      </c>
      <c r="C306" s="2">
        <f>IFERROR(__xludf.DUMMYFUNCTION("""COMPUTED_VALUE"""),67.61)</f>
        <v>67.61</v>
      </c>
      <c r="D306" s="2">
        <f t="shared" si="2"/>
        <v>0.008201610498</v>
      </c>
    </row>
    <row r="307">
      <c r="A307" s="1" t="s">
        <v>3</v>
      </c>
      <c r="B307" s="3">
        <f>IFERROR(__xludf.DUMMYFUNCTION("""COMPUTED_VALUE"""),45357.66666666667)</f>
        <v>45357.66667</v>
      </c>
      <c r="C307" s="2">
        <f>IFERROR(__xludf.DUMMYFUNCTION("""COMPUTED_VALUE"""),70.36)</f>
        <v>70.36</v>
      </c>
      <c r="D307" s="2">
        <f t="shared" si="2"/>
        <v>0.04067445644</v>
      </c>
    </row>
    <row r="308">
      <c r="A308" s="1" t="s">
        <v>3</v>
      </c>
      <c r="B308" s="3">
        <f>IFERROR(__xludf.DUMMYFUNCTION("""COMPUTED_VALUE"""),45358.66666666667)</f>
        <v>45358.66667</v>
      </c>
      <c r="C308" s="2">
        <f>IFERROR(__xludf.DUMMYFUNCTION("""COMPUTED_VALUE"""),75.26)</f>
        <v>75.26</v>
      </c>
      <c r="D308" s="2">
        <f t="shared" si="2"/>
        <v>0.06964184196</v>
      </c>
    </row>
    <row r="309">
      <c r="A309" s="1" t="s">
        <v>3</v>
      </c>
      <c r="B309" s="3">
        <f>IFERROR(__xludf.DUMMYFUNCTION("""COMPUTED_VALUE"""),45359.66666666667)</f>
        <v>45359.66667</v>
      </c>
      <c r="C309" s="2">
        <f>IFERROR(__xludf.DUMMYFUNCTION("""COMPUTED_VALUE"""),75.72)</f>
        <v>75.72</v>
      </c>
      <c r="D309" s="2">
        <f t="shared" si="2"/>
        <v>0.006112144566</v>
      </c>
    </row>
    <row r="310">
      <c r="A310" s="1" t="s">
        <v>3</v>
      </c>
      <c r="B310" s="3">
        <f>IFERROR(__xludf.DUMMYFUNCTION("""COMPUTED_VALUE"""),45362.66666666667)</f>
        <v>45362.66667</v>
      </c>
      <c r="C310" s="2">
        <f>IFERROR(__xludf.DUMMYFUNCTION("""COMPUTED_VALUE"""),74.49)</f>
        <v>74.49</v>
      </c>
      <c r="D310" s="2">
        <f t="shared" si="2"/>
        <v>-0.01624405705</v>
      </c>
    </row>
    <row r="311">
      <c r="A311" s="1" t="s">
        <v>3</v>
      </c>
      <c r="B311" s="3">
        <f>IFERROR(__xludf.DUMMYFUNCTION("""COMPUTED_VALUE"""),45363.66666666667)</f>
        <v>45363.66667</v>
      </c>
      <c r="C311" s="2">
        <f>IFERROR(__xludf.DUMMYFUNCTION("""COMPUTED_VALUE"""),72.14)</f>
        <v>72.14</v>
      </c>
      <c r="D311" s="2">
        <f t="shared" si="2"/>
        <v>-0.03154785877</v>
      </c>
    </row>
    <row r="312">
      <c r="A312" s="1" t="s">
        <v>3</v>
      </c>
      <c r="B312" s="3">
        <f>IFERROR(__xludf.DUMMYFUNCTION("""COMPUTED_VALUE"""),45364.66666666667)</f>
        <v>45364.66667</v>
      </c>
      <c r="C312" s="2">
        <f>IFERROR(__xludf.DUMMYFUNCTION("""COMPUTED_VALUE"""),67.85)</f>
        <v>67.85</v>
      </c>
      <c r="D312" s="2">
        <f t="shared" si="2"/>
        <v>-0.05946770169</v>
      </c>
    </row>
    <row r="313">
      <c r="A313" s="1" t="s">
        <v>3</v>
      </c>
      <c r="B313" s="3">
        <f>IFERROR(__xludf.DUMMYFUNCTION("""COMPUTED_VALUE"""),45365.66666666667)</f>
        <v>45365.66667</v>
      </c>
      <c r="C313" s="2">
        <f>IFERROR(__xludf.DUMMYFUNCTION("""COMPUTED_VALUE"""),64.57)</f>
        <v>64.57</v>
      </c>
      <c r="D313" s="2">
        <f t="shared" si="2"/>
        <v>-0.04834193073</v>
      </c>
    </row>
    <row r="314">
      <c r="A314" s="1" t="s">
        <v>3</v>
      </c>
      <c r="B314" s="3">
        <f>IFERROR(__xludf.DUMMYFUNCTION("""COMPUTED_VALUE"""),45366.66666666667)</f>
        <v>45366.66667</v>
      </c>
      <c r="C314" s="2">
        <f>IFERROR(__xludf.DUMMYFUNCTION("""COMPUTED_VALUE"""),61.56)</f>
        <v>61.56</v>
      </c>
      <c r="D314" s="2">
        <f t="shared" si="2"/>
        <v>-0.04661607558</v>
      </c>
    </row>
    <row r="315">
      <c r="A315" s="1" t="s">
        <v>3</v>
      </c>
      <c r="B315" s="3">
        <f>IFERROR(__xludf.DUMMYFUNCTION("""COMPUTED_VALUE"""),45369.66666666667)</f>
        <v>45369.66667</v>
      </c>
      <c r="C315" s="2">
        <f>IFERROR(__xludf.DUMMYFUNCTION("""COMPUTED_VALUE"""),62.7)</f>
        <v>62.7</v>
      </c>
      <c r="D315" s="2">
        <f t="shared" si="2"/>
        <v>0.01851851852</v>
      </c>
    </row>
    <row r="316">
      <c r="A316" s="1" t="s">
        <v>3</v>
      </c>
      <c r="B316" s="3">
        <f>IFERROR(__xludf.DUMMYFUNCTION("""COMPUTED_VALUE"""),45370.66666666667)</f>
        <v>45370.66667</v>
      </c>
      <c r="C316" s="2">
        <f>IFERROR(__xludf.DUMMYFUNCTION("""COMPUTED_VALUE"""),62.25)</f>
        <v>62.25</v>
      </c>
      <c r="D316" s="2">
        <f t="shared" si="2"/>
        <v>-0.007177033493</v>
      </c>
    </row>
    <row r="317">
      <c r="A317" s="1" t="s">
        <v>3</v>
      </c>
      <c r="B317" s="3">
        <f>IFERROR(__xludf.DUMMYFUNCTION("""COMPUTED_VALUE"""),45371.66666666667)</f>
        <v>45371.66667</v>
      </c>
      <c r="C317" s="2">
        <f>IFERROR(__xludf.DUMMYFUNCTION("""COMPUTED_VALUE"""),65.45)</f>
        <v>65.45</v>
      </c>
      <c r="D317" s="2">
        <f t="shared" si="2"/>
        <v>0.05140562249</v>
      </c>
    </row>
    <row r="318">
      <c r="A318" s="1" t="s">
        <v>3</v>
      </c>
      <c r="B318" s="3">
        <f>IFERROR(__xludf.DUMMYFUNCTION("""COMPUTED_VALUE"""),45372.66666666667)</f>
        <v>45372.66667</v>
      </c>
      <c r="C318" s="2">
        <f>IFERROR(__xludf.DUMMYFUNCTION("""COMPUTED_VALUE"""),66.73)</f>
        <v>66.73</v>
      </c>
      <c r="D318" s="2">
        <f t="shared" si="2"/>
        <v>0.01955691367</v>
      </c>
    </row>
    <row r="319">
      <c r="A319" s="1" t="s">
        <v>3</v>
      </c>
      <c r="B319" s="3">
        <f>IFERROR(__xludf.DUMMYFUNCTION("""COMPUTED_VALUE"""),45373.66666666667)</f>
        <v>45373.66667</v>
      </c>
      <c r="C319" s="2">
        <f>IFERROR(__xludf.DUMMYFUNCTION("""COMPUTED_VALUE"""),64.7)</f>
        <v>64.7</v>
      </c>
      <c r="D319" s="2">
        <f t="shared" si="2"/>
        <v>-0.03042109996</v>
      </c>
    </row>
    <row r="320">
      <c r="A320" s="1" t="s">
        <v>3</v>
      </c>
      <c r="B320" s="3">
        <f>IFERROR(__xludf.DUMMYFUNCTION("""COMPUTED_VALUE"""),45376.66666666667)</f>
        <v>45376.66667</v>
      </c>
      <c r="C320" s="2">
        <f>IFERROR(__xludf.DUMMYFUNCTION("""COMPUTED_VALUE"""),64.02)</f>
        <v>64.02</v>
      </c>
      <c r="D320" s="2">
        <f t="shared" si="2"/>
        <v>-0.01051004637</v>
      </c>
    </row>
    <row r="321">
      <c r="A321" s="1" t="s">
        <v>3</v>
      </c>
      <c r="B321" s="3">
        <f>IFERROR(__xludf.DUMMYFUNCTION("""COMPUTED_VALUE"""),45377.66666666667)</f>
        <v>45377.66667</v>
      </c>
      <c r="C321" s="2">
        <f>IFERROR(__xludf.DUMMYFUNCTION("""COMPUTED_VALUE"""),63.43)</f>
        <v>63.43</v>
      </c>
      <c r="D321" s="2">
        <f t="shared" si="2"/>
        <v>-0.009215870041</v>
      </c>
    </row>
    <row r="322">
      <c r="A322" s="1" t="s">
        <v>3</v>
      </c>
      <c r="B322" s="3">
        <f>IFERROR(__xludf.DUMMYFUNCTION("""COMPUTED_VALUE"""),45378.66666666667)</f>
        <v>45378.66667</v>
      </c>
      <c r="C322" s="2">
        <f>IFERROR(__xludf.DUMMYFUNCTION("""COMPUTED_VALUE"""),69.69)</f>
        <v>69.69</v>
      </c>
      <c r="D322" s="2">
        <f t="shared" si="2"/>
        <v>0.09869147091</v>
      </c>
    </row>
    <row r="323">
      <c r="A323" s="1" t="s">
        <v>3</v>
      </c>
      <c r="B323" s="3">
        <f>IFERROR(__xludf.DUMMYFUNCTION("""COMPUTED_VALUE"""),45379.66666666667)</f>
        <v>45379.66667</v>
      </c>
      <c r="C323" s="2">
        <f>IFERROR(__xludf.DUMMYFUNCTION("""COMPUTED_VALUE"""),70.98)</f>
        <v>70.98</v>
      </c>
      <c r="D323" s="2">
        <f t="shared" si="2"/>
        <v>0.01851054671</v>
      </c>
    </row>
    <row r="324">
      <c r="A324" s="1" t="s">
        <v>3</v>
      </c>
      <c r="B324" s="3">
        <f>IFERROR(__xludf.DUMMYFUNCTION("""COMPUTED_VALUE"""),45383.66666666667)</f>
        <v>45383.66667</v>
      </c>
      <c r="C324" s="2">
        <f>IFERROR(__xludf.DUMMYFUNCTION("""COMPUTED_VALUE"""),70.96)</f>
        <v>70.96</v>
      </c>
      <c r="D324" s="2">
        <f t="shared" si="2"/>
        <v>-0.0002817695125</v>
      </c>
    </row>
    <row r="325">
      <c r="A325" s="1" t="s">
        <v>3</v>
      </c>
      <c r="B325" s="3">
        <f>IFERROR(__xludf.DUMMYFUNCTION("""COMPUTED_VALUE"""),45384.66666666667)</f>
        <v>45384.66667</v>
      </c>
      <c r="C325" s="2">
        <f>IFERROR(__xludf.DUMMYFUNCTION("""COMPUTED_VALUE"""),66.89)</f>
        <v>66.89</v>
      </c>
      <c r="D325" s="2">
        <f t="shared" si="2"/>
        <v>-0.05735625705</v>
      </c>
    </row>
    <row r="326">
      <c r="A326" s="1" t="s">
        <v>3</v>
      </c>
      <c r="B326" s="3">
        <f>IFERROR(__xludf.DUMMYFUNCTION("""COMPUTED_VALUE"""),45385.66666666667)</f>
        <v>45385.66667</v>
      </c>
      <c r="C326" s="2">
        <f>IFERROR(__xludf.DUMMYFUNCTION("""COMPUTED_VALUE"""),68.39)</f>
        <v>68.39</v>
      </c>
      <c r="D326" s="2">
        <f t="shared" si="2"/>
        <v>0.02242487666</v>
      </c>
    </row>
    <row r="327">
      <c r="A327" s="1" t="s">
        <v>3</v>
      </c>
      <c r="B327" s="3">
        <f>IFERROR(__xludf.DUMMYFUNCTION("""COMPUTED_VALUE"""),45386.66666666667)</f>
        <v>45386.66667</v>
      </c>
      <c r="C327" s="2">
        <f>IFERROR(__xludf.DUMMYFUNCTION("""COMPUTED_VALUE"""),68.77)</f>
        <v>68.77</v>
      </c>
      <c r="D327" s="2">
        <f t="shared" si="2"/>
        <v>0.00555636789</v>
      </c>
    </row>
    <row r="328">
      <c r="A328" s="1" t="s">
        <v>3</v>
      </c>
      <c r="B328" s="3">
        <f>IFERROR(__xludf.DUMMYFUNCTION("""COMPUTED_VALUE"""),45387.66666666667)</f>
        <v>45387.66667</v>
      </c>
      <c r="C328" s="2">
        <f>IFERROR(__xludf.DUMMYFUNCTION("""COMPUTED_VALUE"""),66.69)</f>
        <v>66.69</v>
      </c>
      <c r="D328" s="2">
        <f t="shared" si="2"/>
        <v>-0.03024574669</v>
      </c>
    </row>
    <row r="329">
      <c r="A329" s="1" t="s">
        <v>3</v>
      </c>
      <c r="B329" s="3">
        <f>IFERROR(__xludf.DUMMYFUNCTION("""COMPUTED_VALUE"""),45390.66666666667)</f>
        <v>45390.66667</v>
      </c>
      <c r="C329" s="2">
        <f>IFERROR(__xludf.DUMMYFUNCTION("""COMPUTED_VALUE"""),66.95)</f>
        <v>66.95</v>
      </c>
      <c r="D329" s="2">
        <f t="shared" si="2"/>
        <v>0.003898635478</v>
      </c>
    </row>
    <row r="330">
      <c r="A330" s="1" t="s">
        <v>3</v>
      </c>
      <c r="B330" s="3">
        <f>IFERROR(__xludf.DUMMYFUNCTION("""COMPUTED_VALUE"""),45391.66666666667)</f>
        <v>45391.66667</v>
      </c>
      <c r="C330" s="2">
        <f>IFERROR(__xludf.DUMMYFUNCTION("""COMPUTED_VALUE"""),72.09)</f>
        <v>72.09</v>
      </c>
      <c r="D330" s="2">
        <f t="shared" si="2"/>
        <v>0.07677371173</v>
      </c>
    </row>
    <row r="331">
      <c r="A331" s="1" t="s">
        <v>3</v>
      </c>
      <c r="B331" s="3">
        <f>IFERROR(__xludf.DUMMYFUNCTION("""COMPUTED_VALUE"""),45392.66666666667)</f>
        <v>45392.66667</v>
      </c>
      <c r="C331" s="2">
        <f>IFERROR(__xludf.DUMMYFUNCTION("""COMPUTED_VALUE"""),70.7)</f>
        <v>70.7</v>
      </c>
      <c r="D331" s="2">
        <f t="shared" si="2"/>
        <v>-0.01928145374</v>
      </c>
    </row>
    <row r="332">
      <c r="A332" s="1" t="s">
        <v>3</v>
      </c>
      <c r="B332" s="3">
        <f>IFERROR(__xludf.DUMMYFUNCTION("""COMPUTED_VALUE"""),45393.66666666667)</f>
        <v>45393.66667</v>
      </c>
      <c r="C332" s="2">
        <f>IFERROR(__xludf.DUMMYFUNCTION("""COMPUTED_VALUE"""),70.26)</f>
        <v>70.26</v>
      </c>
      <c r="D332" s="2">
        <f t="shared" si="2"/>
        <v>-0.006223479491</v>
      </c>
    </row>
    <row r="333">
      <c r="A333" s="1" t="s">
        <v>3</v>
      </c>
      <c r="B333" s="3">
        <f>IFERROR(__xludf.DUMMYFUNCTION("""COMPUTED_VALUE"""),45394.66666666667)</f>
        <v>45394.66667</v>
      </c>
      <c r="C333" s="2">
        <f>IFERROR(__xludf.DUMMYFUNCTION("""COMPUTED_VALUE"""),65.35)</f>
        <v>65.35</v>
      </c>
      <c r="D333" s="2">
        <f t="shared" si="2"/>
        <v>-0.06988329063</v>
      </c>
    </row>
    <row r="334">
      <c r="A334" s="1" t="s">
        <v>3</v>
      </c>
      <c r="B334" s="3">
        <f>IFERROR(__xludf.DUMMYFUNCTION("""COMPUTED_VALUE"""),45397.66666666667)</f>
        <v>45397.66667</v>
      </c>
      <c r="C334" s="2">
        <f>IFERROR(__xludf.DUMMYFUNCTION("""COMPUTED_VALUE"""),60.44)</f>
        <v>60.44</v>
      </c>
      <c r="D334" s="2">
        <f t="shared" si="2"/>
        <v>-0.07513389441</v>
      </c>
    </row>
    <row r="335">
      <c r="A335" s="1" t="s">
        <v>3</v>
      </c>
      <c r="B335" s="3">
        <f>IFERROR(__xludf.DUMMYFUNCTION("""COMPUTED_VALUE"""),45398.66666666667)</f>
        <v>45398.66667</v>
      </c>
      <c r="C335" s="2">
        <f>IFERROR(__xludf.DUMMYFUNCTION("""COMPUTED_VALUE"""),59.52)</f>
        <v>59.52</v>
      </c>
      <c r="D335" s="2">
        <f t="shared" si="2"/>
        <v>-0.01522170748</v>
      </c>
    </row>
    <row r="336">
      <c r="A336" s="1" t="s">
        <v>3</v>
      </c>
      <c r="B336" s="3">
        <f>IFERROR(__xludf.DUMMYFUNCTION("""COMPUTED_VALUE"""),45399.66666666667)</f>
        <v>45399.66667</v>
      </c>
      <c r="C336" s="2">
        <f>IFERROR(__xludf.DUMMYFUNCTION("""COMPUTED_VALUE"""),59.74)</f>
        <v>59.74</v>
      </c>
      <c r="D336" s="2">
        <f t="shared" si="2"/>
        <v>0.003696236559</v>
      </c>
    </row>
    <row r="337">
      <c r="A337" s="1" t="s">
        <v>3</v>
      </c>
      <c r="B337" s="3">
        <f>IFERROR(__xludf.DUMMYFUNCTION("""COMPUTED_VALUE"""),45400.66666666667)</f>
        <v>45400.66667</v>
      </c>
      <c r="C337" s="2">
        <f>IFERROR(__xludf.DUMMYFUNCTION("""COMPUTED_VALUE"""),57.39)</f>
        <v>57.39</v>
      </c>
      <c r="D337" s="2">
        <f t="shared" si="2"/>
        <v>-0.03933712755</v>
      </c>
    </row>
    <row r="338">
      <c r="A338" s="1" t="s">
        <v>3</v>
      </c>
      <c r="B338" s="3">
        <f>IFERROR(__xludf.DUMMYFUNCTION("""COMPUTED_VALUE"""),45401.66666666667)</f>
        <v>45401.66667</v>
      </c>
      <c r="C338" s="2">
        <f>IFERROR(__xludf.DUMMYFUNCTION("""COMPUTED_VALUE"""),55.8)</f>
        <v>55.8</v>
      </c>
      <c r="D338" s="2">
        <f t="shared" si="2"/>
        <v>-0.02770517512</v>
      </c>
    </row>
    <row r="339">
      <c r="A339" s="1" t="s">
        <v>3</v>
      </c>
      <c r="B339" s="3">
        <f>IFERROR(__xludf.DUMMYFUNCTION("""COMPUTED_VALUE"""),45404.66666666667)</f>
        <v>45404.66667</v>
      </c>
      <c r="C339" s="2">
        <f>IFERROR(__xludf.DUMMYFUNCTION("""COMPUTED_VALUE"""),54.51)</f>
        <v>54.51</v>
      </c>
      <c r="D339" s="2">
        <f t="shared" si="2"/>
        <v>-0.02311827957</v>
      </c>
    </row>
    <row r="340">
      <c r="A340" s="1" t="s">
        <v>3</v>
      </c>
      <c r="B340" s="3">
        <f>IFERROR(__xludf.DUMMYFUNCTION("""COMPUTED_VALUE"""),45405.66666666667)</f>
        <v>45405.66667</v>
      </c>
      <c r="C340" s="2">
        <f>IFERROR(__xludf.DUMMYFUNCTION("""COMPUTED_VALUE"""),56.77)</f>
        <v>56.77</v>
      </c>
      <c r="D340" s="2">
        <f t="shared" si="2"/>
        <v>0.04146028252</v>
      </c>
    </row>
    <row r="341">
      <c r="A341" s="1" t="s">
        <v>3</v>
      </c>
      <c r="B341" s="3">
        <f>IFERROR(__xludf.DUMMYFUNCTION("""COMPUTED_VALUE"""),45406.66666666667)</f>
        <v>45406.66667</v>
      </c>
      <c r="C341" s="2">
        <f>IFERROR(__xludf.DUMMYFUNCTION("""COMPUTED_VALUE"""),57.86)</f>
        <v>57.86</v>
      </c>
      <c r="D341" s="2">
        <f t="shared" si="2"/>
        <v>0.01920028184</v>
      </c>
    </row>
    <row r="342">
      <c r="A342" s="1" t="s">
        <v>3</v>
      </c>
      <c r="B342" s="3">
        <f>IFERROR(__xludf.DUMMYFUNCTION("""COMPUTED_VALUE"""),45407.66666666667)</f>
        <v>45407.66667</v>
      </c>
      <c r="C342" s="2">
        <f>IFERROR(__xludf.DUMMYFUNCTION("""COMPUTED_VALUE"""),56.61)</f>
        <v>56.61</v>
      </c>
      <c r="D342" s="2">
        <f t="shared" si="2"/>
        <v>-0.02160387141</v>
      </c>
    </row>
    <row r="343">
      <c r="A343" s="1" t="s">
        <v>3</v>
      </c>
      <c r="B343" s="3">
        <f>IFERROR(__xludf.DUMMYFUNCTION("""COMPUTED_VALUE"""),45408.66666666667)</f>
        <v>45408.66667</v>
      </c>
      <c r="C343" s="2">
        <f>IFERROR(__xludf.DUMMYFUNCTION("""COMPUTED_VALUE"""),58.2)</f>
        <v>58.2</v>
      </c>
      <c r="D343" s="2">
        <f t="shared" si="2"/>
        <v>0.02808691044</v>
      </c>
    </row>
    <row r="344">
      <c r="A344" s="1" t="s">
        <v>3</v>
      </c>
      <c r="B344" s="3">
        <f>IFERROR(__xludf.DUMMYFUNCTION("""COMPUTED_VALUE"""),45411.66666666667)</f>
        <v>45411.66667</v>
      </c>
      <c r="C344" s="2">
        <f>IFERROR(__xludf.DUMMYFUNCTION("""COMPUTED_VALUE"""),60.01)</f>
        <v>60.01</v>
      </c>
      <c r="D344" s="2">
        <f t="shared" si="2"/>
        <v>0.03109965636</v>
      </c>
    </row>
    <row r="345">
      <c r="A345" s="1" t="s">
        <v>3</v>
      </c>
      <c r="B345" s="3">
        <f>IFERROR(__xludf.DUMMYFUNCTION("""COMPUTED_VALUE"""),45412.66666666667)</f>
        <v>45412.66667</v>
      </c>
      <c r="C345" s="2">
        <f>IFERROR(__xludf.DUMMYFUNCTION("""COMPUTED_VALUE"""),58.65)</f>
        <v>58.65</v>
      </c>
      <c r="D345" s="2">
        <f t="shared" si="2"/>
        <v>-0.02266288952</v>
      </c>
    </row>
    <row r="346">
      <c r="A346" s="1" t="s">
        <v>3</v>
      </c>
      <c r="B346" s="3">
        <f>IFERROR(__xludf.DUMMYFUNCTION("""COMPUTED_VALUE"""),45413.66666666667)</f>
        <v>45413.66667</v>
      </c>
      <c r="C346" s="2">
        <f>IFERROR(__xludf.DUMMYFUNCTION("""COMPUTED_VALUE"""),58.1)</f>
        <v>58.1</v>
      </c>
      <c r="D346" s="2">
        <f t="shared" si="2"/>
        <v>-0.009377664109</v>
      </c>
    </row>
    <row r="347">
      <c r="A347" s="1" t="s">
        <v>3</v>
      </c>
      <c r="B347" s="3">
        <f>IFERROR(__xludf.DUMMYFUNCTION("""COMPUTED_VALUE"""),45414.66666666667)</f>
        <v>45414.66667</v>
      </c>
      <c r="C347" s="2">
        <f>IFERROR(__xludf.DUMMYFUNCTION("""COMPUTED_VALUE"""),59.66)</f>
        <v>59.66</v>
      </c>
      <c r="D347" s="2">
        <f t="shared" si="2"/>
        <v>0.02685025818</v>
      </c>
    </row>
    <row r="348">
      <c r="A348" s="1" t="s">
        <v>3</v>
      </c>
      <c r="B348" s="3">
        <f>IFERROR(__xludf.DUMMYFUNCTION("""COMPUTED_VALUE"""),45415.66666666667)</f>
        <v>45415.66667</v>
      </c>
      <c r="C348" s="2">
        <f>IFERROR(__xludf.DUMMYFUNCTION("""COMPUTED_VALUE"""),60.45)</f>
        <v>60.45</v>
      </c>
      <c r="D348" s="2">
        <f t="shared" si="2"/>
        <v>0.01324170298</v>
      </c>
    </row>
    <row r="349">
      <c r="A349" s="1" t="s">
        <v>3</v>
      </c>
      <c r="B349" s="3">
        <f>IFERROR(__xludf.DUMMYFUNCTION("""COMPUTED_VALUE"""),45418.66666666667)</f>
        <v>45418.66667</v>
      </c>
      <c r="C349" s="2">
        <f>IFERROR(__xludf.DUMMYFUNCTION("""COMPUTED_VALUE"""),60.07)</f>
        <v>60.07</v>
      </c>
      <c r="D349" s="2">
        <f t="shared" si="2"/>
        <v>-0.006286186931</v>
      </c>
    </row>
    <row r="350">
      <c r="A350" s="1" t="s">
        <v>3</v>
      </c>
      <c r="B350" s="3">
        <f>IFERROR(__xludf.DUMMYFUNCTION("""COMPUTED_VALUE"""),45419.66666666667)</f>
        <v>45419.66667</v>
      </c>
      <c r="C350" s="2">
        <f>IFERROR(__xludf.DUMMYFUNCTION("""COMPUTED_VALUE"""),58.71)</f>
        <v>58.71</v>
      </c>
      <c r="D350" s="2">
        <f t="shared" si="2"/>
        <v>-0.02264025304</v>
      </c>
    </row>
    <row r="351">
      <c r="A351" s="1" t="s">
        <v>3</v>
      </c>
      <c r="B351" s="3">
        <f>IFERROR(__xludf.DUMMYFUNCTION("""COMPUTED_VALUE"""),45420.66666666667)</f>
        <v>45420.66667</v>
      </c>
      <c r="C351" s="2">
        <f>IFERROR(__xludf.DUMMYFUNCTION("""COMPUTED_VALUE"""),57.55)</f>
        <v>57.55</v>
      </c>
      <c r="D351" s="2">
        <f t="shared" si="2"/>
        <v>-0.0197581332</v>
      </c>
    </row>
    <row r="352">
      <c r="A352" s="1" t="s">
        <v>3</v>
      </c>
      <c r="B352" s="3">
        <f>IFERROR(__xludf.DUMMYFUNCTION("""COMPUTED_VALUE"""),45421.66666666667)</f>
        <v>45421.66667</v>
      </c>
      <c r="C352" s="2">
        <f>IFERROR(__xludf.DUMMYFUNCTION("""COMPUTED_VALUE"""),52.67)</f>
        <v>52.67</v>
      </c>
      <c r="D352" s="2">
        <f t="shared" si="2"/>
        <v>-0.08479582971</v>
      </c>
    </row>
    <row r="353">
      <c r="A353" s="1" t="s">
        <v>3</v>
      </c>
      <c r="B353" s="3">
        <f>IFERROR(__xludf.DUMMYFUNCTION("""COMPUTED_VALUE"""),45422.66666666667)</f>
        <v>45422.66667</v>
      </c>
      <c r="C353" s="2">
        <f>IFERROR(__xludf.DUMMYFUNCTION("""COMPUTED_VALUE"""),49.47)</f>
        <v>49.47</v>
      </c>
      <c r="D353" s="2">
        <f t="shared" si="2"/>
        <v>-0.06075564838</v>
      </c>
    </row>
    <row r="354">
      <c r="A354" s="1" t="s">
        <v>3</v>
      </c>
      <c r="B354" s="3">
        <f>IFERROR(__xludf.DUMMYFUNCTION("""COMPUTED_VALUE"""),45425.66666666667)</f>
        <v>45425.66667</v>
      </c>
      <c r="C354" s="2">
        <f>IFERROR(__xludf.DUMMYFUNCTION("""COMPUTED_VALUE"""),52.21)</f>
        <v>52.21</v>
      </c>
      <c r="D354" s="2">
        <f t="shared" si="2"/>
        <v>0.05538710329</v>
      </c>
    </row>
    <row r="355">
      <c r="A355" s="1" t="s">
        <v>3</v>
      </c>
      <c r="B355" s="3">
        <f>IFERROR(__xludf.DUMMYFUNCTION("""COMPUTED_VALUE"""),45426.66666666667)</f>
        <v>45426.66667</v>
      </c>
      <c r="C355" s="2">
        <f>IFERROR(__xludf.DUMMYFUNCTION("""COMPUTED_VALUE"""),53.75)</f>
        <v>53.75</v>
      </c>
      <c r="D355" s="2">
        <f t="shared" si="2"/>
        <v>0.02949626508</v>
      </c>
    </row>
    <row r="356">
      <c r="A356" s="1" t="s">
        <v>3</v>
      </c>
      <c r="B356" s="3">
        <f>IFERROR(__xludf.DUMMYFUNCTION("""COMPUTED_VALUE"""),45427.66666666667)</f>
        <v>45427.66667</v>
      </c>
      <c r="C356" s="2">
        <f>IFERROR(__xludf.DUMMYFUNCTION("""COMPUTED_VALUE"""),51.35)</f>
        <v>51.35</v>
      </c>
      <c r="D356" s="2">
        <f t="shared" si="2"/>
        <v>-0.04465116279</v>
      </c>
    </row>
    <row r="357">
      <c r="A357" s="1" t="s">
        <v>3</v>
      </c>
      <c r="B357" s="3">
        <f>IFERROR(__xludf.DUMMYFUNCTION("""COMPUTED_VALUE"""),45428.66666666667)</f>
        <v>45428.66667</v>
      </c>
      <c r="C357" s="2">
        <f>IFERROR(__xludf.DUMMYFUNCTION("""COMPUTED_VALUE"""),50.52)</f>
        <v>50.52</v>
      </c>
      <c r="D357" s="2">
        <f t="shared" si="2"/>
        <v>-0.01616358325</v>
      </c>
    </row>
    <row r="358">
      <c r="A358" s="1" t="s">
        <v>3</v>
      </c>
      <c r="B358" s="3">
        <f>IFERROR(__xludf.DUMMYFUNCTION("""COMPUTED_VALUE"""),45429.66666666667)</f>
        <v>45429.66667</v>
      </c>
      <c r="C358" s="2">
        <f>IFERROR(__xludf.DUMMYFUNCTION("""COMPUTED_VALUE"""),48.41)</f>
        <v>48.41</v>
      </c>
      <c r="D358" s="2">
        <f t="shared" si="2"/>
        <v>-0.04176563737</v>
      </c>
    </row>
    <row r="359">
      <c r="A359" s="1" t="s">
        <v>3</v>
      </c>
      <c r="B359" s="3">
        <f>IFERROR(__xludf.DUMMYFUNCTION("""COMPUTED_VALUE"""),45432.66666666667)</f>
        <v>45432.66667</v>
      </c>
      <c r="C359" s="2">
        <f>IFERROR(__xludf.DUMMYFUNCTION("""COMPUTED_VALUE"""),48.71)</f>
        <v>48.71</v>
      </c>
      <c r="D359" s="2">
        <f t="shared" si="2"/>
        <v>0.006197066722</v>
      </c>
    </row>
    <row r="360">
      <c r="A360" s="1" t="s">
        <v>3</v>
      </c>
      <c r="B360" s="3">
        <f>IFERROR(__xludf.DUMMYFUNCTION("""COMPUTED_VALUE"""),45433.66666666667)</f>
        <v>45433.66667</v>
      </c>
      <c r="C360" s="2">
        <f>IFERROR(__xludf.DUMMYFUNCTION("""COMPUTED_VALUE"""),48.48)</f>
        <v>48.48</v>
      </c>
      <c r="D360" s="2">
        <f t="shared" si="2"/>
        <v>-0.004721823034</v>
      </c>
    </row>
    <row r="361">
      <c r="A361" s="1" t="s">
        <v>3</v>
      </c>
      <c r="B361" s="3">
        <f>IFERROR(__xludf.DUMMYFUNCTION("""COMPUTED_VALUE"""),45434.66666666667)</f>
        <v>45434.66667</v>
      </c>
      <c r="C361" s="2">
        <f>IFERROR(__xludf.DUMMYFUNCTION("""COMPUTED_VALUE"""),52.83)</f>
        <v>52.83</v>
      </c>
      <c r="D361" s="2">
        <f t="shared" si="2"/>
        <v>0.08972772277</v>
      </c>
    </row>
    <row r="362">
      <c r="A362" s="1" t="s">
        <v>3</v>
      </c>
      <c r="B362" s="3">
        <f>IFERROR(__xludf.DUMMYFUNCTION("""COMPUTED_VALUE"""),45435.66666666667)</f>
        <v>45435.66667</v>
      </c>
      <c r="C362" s="2">
        <f>IFERROR(__xludf.DUMMYFUNCTION("""COMPUTED_VALUE"""),47.21)</f>
        <v>47.21</v>
      </c>
      <c r="D362" s="2">
        <f t="shared" si="2"/>
        <v>-0.1063789514</v>
      </c>
    </row>
    <row r="363">
      <c r="A363" s="1" t="s">
        <v>3</v>
      </c>
      <c r="B363" s="3">
        <f>IFERROR(__xludf.DUMMYFUNCTION("""COMPUTED_VALUE"""),45436.66666666667)</f>
        <v>45436.66667</v>
      </c>
      <c r="C363" s="2">
        <f>IFERROR(__xludf.DUMMYFUNCTION("""COMPUTED_VALUE"""),48.02)</f>
        <v>48.02</v>
      </c>
      <c r="D363" s="2">
        <f t="shared" si="2"/>
        <v>0.01715738191</v>
      </c>
    </row>
    <row r="364">
      <c r="A364" s="1" t="s">
        <v>3</v>
      </c>
      <c r="B364" s="3">
        <f>IFERROR(__xludf.DUMMYFUNCTION("""COMPUTED_VALUE"""),45440.66666666667)</f>
        <v>45440.66667</v>
      </c>
      <c r="C364" s="2">
        <f>IFERROR(__xludf.DUMMYFUNCTION("""COMPUTED_VALUE"""),49.98)</f>
        <v>49.98</v>
      </c>
      <c r="D364" s="2">
        <f t="shared" si="2"/>
        <v>0.04081632653</v>
      </c>
    </row>
    <row r="365">
      <c r="A365" s="1" t="s">
        <v>3</v>
      </c>
      <c r="B365" s="3">
        <f>IFERROR(__xludf.DUMMYFUNCTION("""COMPUTED_VALUE"""),45441.66666666667)</f>
        <v>45441.66667</v>
      </c>
      <c r="C365" s="2">
        <f>IFERROR(__xludf.DUMMYFUNCTION("""COMPUTED_VALUE"""),48.56)</f>
        <v>48.56</v>
      </c>
      <c r="D365" s="2">
        <f t="shared" si="2"/>
        <v>-0.02841136455</v>
      </c>
    </row>
    <row r="366">
      <c r="A366" s="1" t="s">
        <v>3</v>
      </c>
      <c r="B366" s="3">
        <f>IFERROR(__xludf.DUMMYFUNCTION("""COMPUTED_VALUE"""),45442.66666666667)</f>
        <v>45442.66667</v>
      </c>
      <c r="C366" s="2">
        <f>IFERROR(__xludf.DUMMYFUNCTION("""COMPUTED_VALUE"""),49.32)</f>
        <v>49.32</v>
      </c>
      <c r="D366" s="2">
        <f t="shared" si="2"/>
        <v>0.01565074135</v>
      </c>
    </row>
    <row r="367">
      <c r="A367" s="1" t="s">
        <v>3</v>
      </c>
      <c r="B367" s="3">
        <f>IFERROR(__xludf.DUMMYFUNCTION("""COMPUTED_VALUE"""),45443.66666666667)</f>
        <v>45443.66667</v>
      </c>
      <c r="C367" s="2">
        <f>IFERROR(__xludf.DUMMYFUNCTION("""COMPUTED_VALUE"""),48.99)</f>
        <v>48.99</v>
      </c>
      <c r="D367" s="2">
        <f t="shared" si="2"/>
        <v>-0.006690997567</v>
      </c>
    </row>
    <row r="368">
      <c r="A368" s="1" t="s">
        <v>3</v>
      </c>
      <c r="B368" s="3">
        <f>IFERROR(__xludf.DUMMYFUNCTION("""COMPUTED_VALUE"""),45446.66666666667)</f>
        <v>45446.66667</v>
      </c>
      <c r="C368" s="2">
        <f>IFERROR(__xludf.DUMMYFUNCTION("""COMPUTED_VALUE"""),48.01)</f>
        <v>48.01</v>
      </c>
      <c r="D368" s="2">
        <f t="shared" si="2"/>
        <v>-0.02000408247</v>
      </c>
    </row>
    <row r="369">
      <c r="A369" s="1" t="s">
        <v>3</v>
      </c>
      <c r="B369" s="3">
        <f>IFERROR(__xludf.DUMMYFUNCTION("""COMPUTED_VALUE"""),45447.66666666667)</f>
        <v>45447.66667</v>
      </c>
      <c r="C369" s="2">
        <f>IFERROR(__xludf.DUMMYFUNCTION("""COMPUTED_VALUE"""),47.37)</f>
        <v>47.37</v>
      </c>
      <c r="D369" s="2">
        <f t="shared" si="2"/>
        <v>-0.01333055613</v>
      </c>
    </row>
    <row r="370">
      <c r="A370" s="1" t="s">
        <v>3</v>
      </c>
      <c r="B370" s="3">
        <f>IFERROR(__xludf.DUMMYFUNCTION("""COMPUTED_VALUE"""),45448.66666666667)</f>
        <v>45448.66667</v>
      </c>
      <c r="C370" s="2">
        <f>IFERROR(__xludf.DUMMYFUNCTION("""COMPUTED_VALUE"""),48.92)</f>
        <v>48.92</v>
      </c>
      <c r="D370" s="2">
        <f t="shared" si="2"/>
        <v>0.03272113152</v>
      </c>
    </row>
    <row r="371">
      <c r="A371" s="1" t="s">
        <v>3</v>
      </c>
      <c r="B371" s="3">
        <f>IFERROR(__xludf.DUMMYFUNCTION("""COMPUTED_VALUE"""),45449.66666666667)</f>
        <v>45449.66667</v>
      </c>
      <c r="C371" s="2">
        <f>IFERROR(__xludf.DUMMYFUNCTION("""COMPUTED_VALUE"""),48.32)</f>
        <v>48.32</v>
      </c>
      <c r="D371" s="2">
        <f t="shared" si="2"/>
        <v>-0.01226492232</v>
      </c>
    </row>
    <row r="372">
      <c r="A372" s="1" t="s">
        <v>3</v>
      </c>
      <c r="B372" s="3">
        <f>IFERROR(__xludf.DUMMYFUNCTION("""COMPUTED_VALUE"""),45450.66666666667)</f>
        <v>45450.66667</v>
      </c>
      <c r="C372" s="2">
        <f>IFERROR(__xludf.DUMMYFUNCTION("""COMPUTED_VALUE"""),46.29)</f>
        <v>46.29</v>
      </c>
      <c r="D372" s="2">
        <f t="shared" si="2"/>
        <v>-0.0420115894</v>
      </c>
    </row>
    <row r="373">
      <c r="A373" s="1" t="s">
        <v>3</v>
      </c>
      <c r="B373" s="3">
        <f>IFERROR(__xludf.DUMMYFUNCTION("""COMPUTED_VALUE"""),45453.66666666667)</f>
        <v>45453.66667</v>
      </c>
      <c r="C373" s="2">
        <f>IFERROR(__xludf.DUMMYFUNCTION("""COMPUTED_VALUE"""),46.89)</f>
        <v>46.89</v>
      </c>
      <c r="D373" s="2">
        <f t="shared" si="2"/>
        <v>0.0129617628</v>
      </c>
    </row>
    <row r="374">
      <c r="A374" s="1" t="s">
        <v>3</v>
      </c>
      <c r="B374" s="3">
        <f>IFERROR(__xludf.DUMMYFUNCTION("""COMPUTED_VALUE"""),45454.66666666667)</f>
        <v>45454.66667</v>
      </c>
      <c r="C374" s="2">
        <f>IFERROR(__xludf.DUMMYFUNCTION("""COMPUTED_VALUE"""),45.89)</f>
        <v>45.89</v>
      </c>
      <c r="D374" s="2">
        <f t="shared" si="2"/>
        <v>-0.02132650885</v>
      </c>
    </row>
    <row r="375">
      <c r="A375" s="1" t="s">
        <v>3</v>
      </c>
      <c r="B375" s="3">
        <f>IFERROR(__xludf.DUMMYFUNCTION("""COMPUTED_VALUE"""),45455.66666666667)</f>
        <v>45455.66667</v>
      </c>
      <c r="C375" s="2">
        <f>IFERROR(__xludf.DUMMYFUNCTION("""COMPUTED_VALUE"""),44.67)</f>
        <v>44.67</v>
      </c>
      <c r="D375" s="2">
        <f t="shared" si="2"/>
        <v>-0.0265853127</v>
      </c>
    </row>
    <row r="376">
      <c r="A376" s="1" t="s">
        <v>3</v>
      </c>
      <c r="B376" s="3">
        <f>IFERROR(__xludf.DUMMYFUNCTION("""COMPUTED_VALUE"""),45456.66666666667)</f>
        <v>45456.66667</v>
      </c>
      <c r="C376" s="2">
        <f>IFERROR(__xludf.DUMMYFUNCTION("""COMPUTED_VALUE"""),43.27)</f>
        <v>43.27</v>
      </c>
      <c r="D376" s="2">
        <f t="shared" si="2"/>
        <v>-0.03134094471</v>
      </c>
    </row>
    <row r="377">
      <c r="A377" s="1" t="s">
        <v>3</v>
      </c>
      <c r="B377" s="3">
        <f>IFERROR(__xludf.DUMMYFUNCTION("""COMPUTED_VALUE"""),45457.66666666667)</f>
        <v>45457.66667</v>
      </c>
      <c r="C377" s="2">
        <f>IFERROR(__xludf.DUMMYFUNCTION("""COMPUTED_VALUE"""),39.86)</f>
        <v>39.86</v>
      </c>
      <c r="D377" s="2">
        <f t="shared" si="2"/>
        <v>-0.07880748787</v>
      </c>
    </row>
    <row r="378">
      <c r="A378" s="1" t="s">
        <v>3</v>
      </c>
      <c r="B378" s="3">
        <f>IFERROR(__xludf.DUMMYFUNCTION("""COMPUTED_VALUE"""),45460.66666666667)</f>
        <v>45460.66667</v>
      </c>
      <c r="C378" s="2">
        <f>IFERROR(__xludf.DUMMYFUNCTION("""COMPUTED_VALUE"""),38.23)</f>
        <v>38.23</v>
      </c>
      <c r="D378" s="2">
        <f t="shared" si="2"/>
        <v>-0.04089312594</v>
      </c>
    </row>
    <row r="379">
      <c r="A379" s="1" t="s">
        <v>3</v>
      </c>
      <c r="B379" s="3">
        <f>IFERROR(__xludf.DUMMYFUNCTION("""COMPUTED_VALUE"""),45461.66666666667)</f>
        <v>45461.66667</v>
      </c>
      <c r="C379" s="2">
        <f>IFERROR(__xludf.DUMMYFUNCTION("""COMPUTED_VALUE"""),37.07)</f>
        <v>37.07</v>
      </c>
      <c r="D379" s="2">
        <f t="shared" si="2"/>
        <v>-0.03034266283</v>
      </c>
    </row>
    <row r="380">
      <c r="A380" s="1" t="s">
        <v>3</v>
      </c>
      <c r="B380" s="3">
        <f>IFERROR(__xludf.DUMMYFUNCTION("""COMPUTED_VALUE"""),45463.66666666667)</f>
        <v>45463.66667</v>
      </c>
      <c r="C380" s="2">
        <f>IFERROR(__xludf.DUMMYFUNCTION("""COMPUTED_VALUE"""),34.31)</f>
        <v>34.31</v>
      </c>
      <c r="D380" s="2">
        <f t="shared" si="2"/>
        <v>-0.07445373617</v>
      </c>
    </row>
    <row r="381">
      <c r="A381" s="1" t="s">
        <v>3</v>
      </c>
      <c r="B381" s="3">
        <f>IFERROR(__xludf.DUMMYFUNCTION("""COMPUTED_VALUE"""),45464.66666666667)</f>
        <v>45464.66667</v>
      </c>
      <c r="C381" s="2">
        <f>IFERROR(__xludf.DUMMYFUNCTION("""COMPUTED_VALUE"""),33.01)</f>
        <v>33.01</v>
      </c>
      <c r="D381" s="2">
        <f t="shared" si="2"/>
        <v>-0.03788982804</v>
      </c>
    </row>
    <row r="382">
      <c r="A382" s="1" t="s">
        <v>3</v>
      </c>
      <c r="B382" s="3">
        <f>IFERROR(__xludf.DUMMYFUNCTION("""COMPUTED_VALUE"""),45467.66666666667)</f>
        <v>45467.66667</v>
      </c>
      <c r="C382" s="2">
        <f>IFERROR(__xludf.DUMMYFUNCTION("""COMPUTED_VALUE"""),33.25)</f>
        <v>33.25</v>
      </c>
      <c r="D382" s="2">
        <f t="shared" si="2"/>
        <v>0.007270524084</v>
      </c>
    </row>
    <row r="383">
      <c r="A383" s="1" t="s">
        <v>3</v>
      </c>
      <c r="B383" s="3">
        <f>IFERROR(__xludf.DUMMYFUNCTION("""COMPUTED_VALUE"""),45468.66666666667)</f>
        <v>45468.66667</v>
      </c>
      <c r="C383" s="2">
        <f>IFERROR(__xludf.DUMMYFUNCTION("""COMPUTED_VALUE"""),26.4)</f>
        <v>26.4</v>
      </c>
      <c r="D383" s="2">
        <f t="shared" si="2"/>
        <v>-0.2060150376</v>
      </c>
    </row>
    <row r="384">
      <c r="A384" s="1" t="s">
        <v>3</v>
      </c>
      <c r="B384" s="3">
        <f>IFERROR(__xludf.DUMMYFUNCTION("""COMPUTED_VALUE"""),45469.66666666667)</f>
        <v>45469.66667</v>
      </c>
      <c r="C384" s="2">
        <f>IFERROR(__xludf.DUMMYFUNCTION("""COMPUTED_VALUE"""),24.99)</f>
        <v>24.99</v>
      </c>
      <c r="D384" s="2">
        <f t="shared" si="2"/>
        <v>-0.05340909091</v>
      </c>
    </row>
    <row r="385">
      <c r="A385" s="1" t="s">
        <v>3</v>
      </c>
      <c r="B385" s="3">
        <f>IFERROR(__xludf.DUMMYFUNCTION("""COMPUTED_VALUE"""),45470.66666666667)</f>
        <v>45470.66667</v>
      </c>
      <c r="C385" s="2">
        <f>IFERROR(__xludf.DUMMYFUNCTION("""COMPUTED_VALUE"""),25.27)</f>
        <v>25.27</v>
      </c>
      <c r="D385" s="2">
        <f t="shared" si="2"/>
        <v>0.01120448179</v>
      </c>
    </row>
    <row r="386">
      <c r="A386" s="1" t="s">
        <v>3</v>
      </c>
      <c r="B386" s="3">
        <f>IFERROR(__xludf.DUMMYFUNCTION("""COMPUTED_VALUE"""),45471.66666666667)</f>
        <v>45471.66667</v>
      </c>
      <c r="C386" s="2">
        <f>IFERROR(__xludf.DUMMYFUNCTION("""COMPUTED_VALUE"""),25.26)</f>
        <v>25.26</v>
      </c>
      <c r="D386" s="2">
        <f t="shared" si="2"/>
        <v>-0.0003957261575</v>
      </c>
    </row>
    <row r="387">
      <c r="A387" s="1" t="s">
        <v>3</v>
      </c>
      <c r="B387" s="3">
        <f>IFERROR(__xludf.DUMMYFUNCTION("""COMPUTED_VALUE"""),45474.66666666667)</f>
        <v>45474.66667</v>
      </c>
      <c r="C387" s="2">
        <f>IFERROR(__xludf.DUMMYFUNCTION("""COMPUTED_VALUE"""),23.97)</f>
        <v>23.97</v>
      </c>
      <c r="D387" s="2">
        <f t="shared" si="2"/>
        <v>-0.05106888361</v>
      </c>
    </row>
    <row r="388">
      <c r="A388" s="1" t="s">
        <v>3</v>
      </c>
      <c r="B388" s="3">
        <f>IFERROR(__xludf.DUMMYFUNCTION("""COMPUTED_VALUE"""),45475.66666666667)</f>
        <v>45475.66667</v>
      </c>
      <c r="C388" s="2">
        <f>IFERROR(__xludf.DUMMYFUNCTION("""COMPUTED_VALUE"""),24.25)</f>
        <v>24.25</v>
      </c>
      <c r="D388" s="2">
        <f t="shared" si="2"/>
        <v>0.01168126825</v>
      </c>
    </row>
    <row r="389">
      <c r="A389" s="1" t="s">
        <v>3</v>
      </c>
      <c r="B389" s="3">
        <f>IFERROR(__xludf.DUMMYFUNCTION("""COMPUTED_VALUE"""),45476.54513888889)</f>
        <v>45476.54514</v>
      </c>
      <c r="C389" s="2">
        <f>IFERROR(__xludf.DUMMYFUNCTION("""COMPUTED_VALUE"""),25.32)</f>
        <v>25.32</v>
      </c>
      <c r="D389" s="2">
        <f t="shared" si="2"/>
        <v>0.04412371134</v>
      </c>
    </row>
    <row r="390">
      <c r="A390" s="1" t="s">
        <v>3</v>
      </c>
      <c r="B390" s="3">
        <f>IFERROR(__xludf.DUMMYFUNCTION("""COMPUTED_VALUE"""),45478.66666666667)</f>
        <v>45478.66667</v>
      </c>
      <c r="C390" s="2">
        <f>IFERROR(__xludf.DUMMYFUNCTION("""COMPUTED_VALUE"""),25.05)</f>
        <v>25.05</v>
      </c>
      <c r="D390" s="2">
        <f t="shared" si="2"/>
        <v>-0.01066350711</v>
      </c>
    </row>
    <row r="391">
      <c r="A391" s="1" t="s">
        <v>3</v>
      </c>
      <c r="B391" s="3">
        <f>IFERROR(__xludf.DUMMYFUNCTION("""COMPUTED_VALUE"""),45481.66666666667)</f>
        <v>45481.66667</v>
      </c>
      <c r="C391" s="2">
        <f>IFERROR(__xludf.DUMMYFUNCTION("""COMPUTED_VALUE"""),27.37)</f>
        <v>27.37</v>
      </c>
      <c r="D391" s="2">
        <f t="shared" si="2"/>
        <v>0.09261477046</v>
      </c>
    </row>
    <row r="392">
      <c r="A392" s="1" t="s">
        <v>3</v>
      </c>
      <c r="B392" s="3">
        <f>IFERROR(__xludf.DUMMYFUNCTION("""COMPUTED_VALUE"""),45482.66666666667)</f>
        <v>45482.66667</v>
      </c>
      <c r="C392" s="2">
        <f>IFERROR(__xludf.DUMMYFUNCTION("""COMPUTED_VALUE"""),26.87)</f>
        <v>26.87</v>
      </c>
      <c r="D392" s="2">
        <f t="shared" si="2"/>
        <v>-0.01826817684</v>
      </c>
    </row>
    <row r="393">
      <c r="A393" s="1" t="s">
        <v>3</v>
      </c>
      <c r="B393" s="3">
        <f>IFERROR(__xludf.DUMMYFUNCTION("""COMPUTED_VALUE"""),45483.66666666667)</f>
        <v>45483.66667</v>
      </c>
      <c r="C393" s="2">
        <f>IFERROR(__xludf.DUMMYFUNCTION("""COMPUTED_VALUE"""),29.63)</f>
        <v>29.63</v>
      </c>
      <c r="D393" s="2">
        <f t="shared" si="2"/>
        <v>0.1027167845</v>
      </c>
    </row>
    <row r="394">
      <c r="A394" s="1" t="s">
        <v>3</v>
      </c>
      <c r="B394" s="3">
        <f>IFERROR(__xludf.DUMMYFUNCTION("""COMPUTED_VALUE"""),45484.66666666667)</f>
        <v>45484.66667</v>
      </c>
      <c r="C394" s="2">
        <f>IFERROR(__xludf.DUMMYFUNCTION("""COMPUTED_VALUE"""),29.91)</f>
        <v>29.91</v>
      </c>
      <c r="D394" s="2">
        <f t="shared" si="2"/>
        <v>0.009449881876</v>
      </c>
    </row>
    <row r="395">
      <c r="A395" s="1" t="s">
        <v>3</v>
      </c>
      <c r="B395" s="3">
        <f>IFERROR(__xludf.DUMMYFUNCTION("""COMPUTED_VALUE"""),45485.66666666667)</f>
        <v>45485.66667</v>
      </c>
      <c r="C395" s="2">
        <f>IFERROR(__xludf.DUMMYFUNCTION("""COMPUTED_VALUE"""),31.65)</f>
        <v>31.65</v>
      </c>
      <c r="D395" s="2">
        <f t="shared" si="2"/>
        <v>0.05817452357</v>
      </c>
    </row>
    <row r="396">
      <c r="A396" s="1" t="s">
        <v>3</v>
      </c>
      <c r="B396" s="3">
        <f>IFERROR(__xludf.DUMMYFUNCTION("""COMPUTED_VALUE"""),45488.66666666667)</f>
        <v>45488.66667</v>
      </c>
      <c r="C396" s="2">
        <f>IFERROR(__xludf.DUMMYFUNCTION("""COMPUTED_VALUE"""),26.79)</f>
        <v>26.79</v>
      </c>
      <c r="D396" s="2">
        <f t="shared" si="2"/>
        <v>-0.1535545024</v>
      </c>
    </row>
    <row r="397">
      <c r="A397" s="1" t="s">
        <v>3</v>
      </c>
      <c r="B397" s="3">
        <f>IFERROR(__xludf.DUMMYFUNCTION("""COMPUTED_VALUE"""),45489.66666666667)</f>
        <v>45489.66667</v>
      </c>
      <c r="C397" s="2">
        <f>IFERROR(__xludf.DUMMYFUNCTION("""COMPUTED_VALUE"""),30.2)</f>
        <v>30.2</v>
      </c>
      <c r="D397" s="2">
        <f t="shared" si="2"/>
        <v>0.1272863009</v>
      </c>
    </row>
    <row r="398">
      <c r="A398" s="1" t="s">
        <v>3</v>
      </c>
      <c r="B398" s="3">
        <f>IFERROR(__xludf.DUMMYFUNCTION("""COMPUTED_VALUE"""),45490.66666666667)</f>
        <v>45490.66667</v>
      </c>
      <c r="C398" s="2">
        <f>IFERROR(__xludf.DUMMYFUNCTION("""COMPUTED_VALUE"""),28.11)</f>
        <v>28.11</v>
      </c>
      <c r="D398" s="2">
        <f t="shared" si="2"/>
        <v>-0.06920529801</v>
      </c>
    </row>
    <row r="399">
      <c r="A399" s="1" t="s">
        <v>3</v>
      </c>
      <c r="B399" s="3">
        <f>IFERROR(__xludf.DUMMYFUNCTION("""COMPUTED_VALUE"""),45491.66666666667)</f>
        <v>45491.66667</v>
      </c>
      <c r="C399" s="2">
        <f>IFERROR(__xludf.DUMMYFUNCTION("""COMPUTED_VALUE"""),26.74)</f>
        <v>26.74</v>
      </c>
      <c r="D399" s="2">
        <f t="shared" si="2"/>
        <v>-0.04873710423</v>
      </c>
    </row>
    <row r="400">
      <c r="A400" s="1" t="s">
        <v>3</v>
      </c>
      <c r="B400" s="3">
        <f>IFERROR(__xludf.DUMMYFUNCTION("""COMPUTED_VALUE"""),45492.66666666667)</f>
        <v>45492.66667</v>
      </c>
      <c r="C400" s="2">
        <f>IFERROR(__xludf.DUMMYFUNCTION("""COMPUTED_VALUE"""),25.69)</f>
        <v>25.69</v>
      </c>
      <c r="D400" s="2">
        <f t="shared" si="2"/>
        <v>-0.03926701571</v>
      </c>
    </row>
    <row r="401">
      <c r="A401" s="1" t="s">
        <v>3</v>
      </c>
      <c r="B401" s="3">
        <f>IFERROR(__xludf.DUMMYFUNCTION("""COMPUTED_VALUE"""),45495.66666666667)</f>
        <v>45495.66667</v>
      </c>
      <c r="C401" s="2">
        <f>IFERROR(__xludf.DUMMYFUNCTION("""COMPUTED_VALUE"""),26.3)</f>
        <v>26.3</v>
      </c>
      <c r="D401" s="2">
        <f t="shared" si="2"/>
        <v>0.02374464772</v>
      </c>
    </row>
    <row r="402">
      <c r="A402" s="1" t="s">
        <v>3</v>
      </c>
      <c r="B402" s="3">
        <f>IFERROR(__xludf.DUMMYFUNCTION("""COMPUTED_VALUE"""),45496.66666666667)</f>
        <v>45496.66667</v>
      </c>
      <c r="C402" s="2">
        <f>IFERROR(__xludf.DUMMYFUNCTION("""COMPUTED_VALUE"""),25.52)</f>
        <v>25.52</v>
      </c>
      <c r="D402" s="2">
        <f t="shared" si="2"/>
        <v>-0.02965779468</v>
      </c>
    </row>
    <row r="403">
      <c r="A403" s="1" t="s">
        <v>3</v>
      </c>
      <c r="B403" s="3">
        <f>IFERROR(__xludf.DUMMYFUNCTION("""COMPUTED_VALUE"""),45497.66666666667)</f>
        <v>45497.66667</v>
      </c>
      <c r="C403" s="2">
        <f>IFERROR(__xludf.DUMMYFUNCTION("""COMPUTED_VALUE"""),25.17)</f>
        <v>25.17</v>
      </c>
      <c r="D403" s="2">
        <f t="shared" si="2"/>
        <v>-0.01371473354</v>
      </c>
    </row>
    <row r="404">
      <c r="A404" s="1" t="s">
        <v>3</v>
      </c>
      <c r="B404" s="3">
        <f>IFERROR(__xludf.DUMMYFUNCTION("""COMPUTED_VALUE"""),45498.66666666667)</f>
        <v>45498.66667</v>
      </c>
      <c r="C404" s="2">
        <f>IFERROR(__xludf.DUMMYFUNCTION("""COMPUTED_VALUE"""),27.45)</f>
        <v>27.45</v>
      </c>
      <c r="D404" s="2">
        <f t="shared" si="2"/>
        <v>0.09058402861</v>
      </c>
    </row>
    <row r="405">
      <c r="A405" s="1" t="s">
        <v>3</v>
      </c>
      <c r="B405" s="3">
        <f>IFERROR(__xludf.DUMMYFUNCTION("""COMPUTED_VALUE"""),45499.66666666667)</f>
        <v>45499.66667</v>
      </c>
      <c r="C405" s="2">
        <f>IFERROR(__xludf.DUMMYFUNCTION("""COMPUTED_VALUE"""),27.57)</f>
        <v>27.57</v>
      </c>
      <c r="D405" s="2">
        <f t="shared" si="2"/>
        <v>0.004371584699</v>
      </c>
    </row>
    <row r="406">
      <c r="A406" s="1" t="s">
        <v>3</v>
      </c>
      <c r="B406" s="3">
        <f>IFERROR(__xludf.DUMMYFUNCTION("""COMPUTED_VALUE"""),45502.66666666667)</f>
        <v>45502.66667</v>
      </c>
      <c r="C406" s="2">
        <f>IFERROR(__xludf.DUMMYFUNCTION("""COMPUTED_VALUE"""),26.81)</f>
        <v>26.81</v>
      </c>
      <c r="D406" s="2">
        <f t="shared" si="2"/>
        <v>-0.02756619514</v>
      </c>
    </row>
    <row r="407">
      <c r="A407" s="1" t="s">
        <v>3</v>
      </c>
      <c r="B407" s="3">
        <f>IFERROR(__xludf.DUMMYFUNCTION("""COMPUTED_VALUE"""),45503.66666666667)</f>
        <v>45503.66667</v>
      </c>
      <c r="C407" s="2">
        <f>IFERROR(__xludf.DUMMYFUNCTION("""COMPUTED_VALUE"""),27.01)</f>
        <v>27.01</v>
      </c>
      <c r="D407" s="2">
        <f t="shared" si="2"/>
        <v>0.007459903021</v>
      </c>
    </row>
    <row r="408">
      <c r="A408" s="1" t="s">
        <v>3</v>
      </c>
      <c r="B408" s="3">
        <f>IFERROR(__xludf.DUMMYFUNCTION("""COMPUTED_VALUE"""),45504.66666666667)</f>
        <v>45504.66667</v>
      </c>
      <c r="C408" s="2">
        <f>IFERROR(__xludf.DUMMYFUNCTION("""COMPUTED_VALUE"""),28.86)</f>
        <v>28.86</v>
      </c>
      <c r="D408" s="2">
        <f t="shared" si="2"/>
        <v>0.06849315068</v>
      </c>
    </row>
    <row r="409">
      <c r="A409" s="1" t="s">
        <v>3</v>
      </c>
      <c r="B409" s="3">
        <f>IFERROR(__xludf.DUMMYFUNCTION("""COMPUTED_VALUE"""),45505.66666666667)</f>
        <v>45505.66667</v>
      </c>
      <c r="C409" s="2">
        <f>IFERROR(__xludf.DUMMYFUNCTION("""COMPUTED_VALUE"""),26.54)</f>
        <v>26.54</v>
      </c>
      <c r="D409" s="2">
        <f t="shared" si="2"/>
        <v>-0.08038808039</v>
      </c>
    </row>
    <row r="410">
      <c r="A410" s="1" t="s">
        <v>3</v>
      </c>
      <c r="B410" s="3">
        <f>IFERROR(__xludf.DUMMYFUNCTION("""COMPUTED_VALUE"""),45506.66666666667)</f>
        <v>45506.66667</v>
      </c>
      <c r="C410" s="2">
        <f>IFERROR(__xludf.DUMMYFUNCTION("""COMPUTED_VALUE"""),25.32)</f>
        <v>25.32</v>
      </c>
      <c r="D410" s="2">
        <f t="shared" si="2"/>
        <v>-0.04596834966</v>
      </c>
    </row>
    <row r="411">
      <c r="A411" s="1" t="s">
        <v>3</v>
      </c>
      <c r="B411" s="3">
        <f>IFERROR(__xludf.DUMMYFUNCTION("""COMPUTED_VALUE"""),45509.66666666667)</f>
        <v>45509.66667</v>
      </c>
      <c r="C411" s="2">
        <f>IFERROR(__xludf.DUMMYFUNCTION("""COMPUTED_VALUE"""),25.02)</f>
        <v>25.02</v>
      </c>
      <c r="D411" s="2">
        <f t="shared" si="2"/>
        <v>-0.01184834123</v>
      </c>
    </row>
    <row r="412">
      <c r="A412" s="1" t="s">
        <v>3</v>
      </c>
      <c r="B412" s="3">
        <f>IFERROR(__xludf.DUMMYFUNCTION("""COMPUTED_VALUE"""),45510.66666666667)</f>
        <v>45510.66667</v>
      </c>
      <c r="C412" s="2">
        <f>IFERROR(__xludf.DUMMYFUNCTION("""COMPUTED_VALUE"""),23.9)</f>
        <v>23.9</v>
      </c>
      <c r="D412" s="2">
        <f t="shared" si="2"/>
        <v>-0.04476418865</v>
      </c>
    </row>
    <row r="413">
      <c r="A413" s="1" t="s">
        <v>3</v>
      </c>
      <c r="B413" s="3">
        <f>IFERROR(__xludf.DUMMYFUNCTION("""COMPUTED_VALUE"""),45511.66666666667)</f>
        <v>45511.66667</v>
      </c>
      <c r="C413" s="2">
        <f>IFERROR(__xludf.DUMMYFUNCTION("""COMPUTED_VALUE"""),23.59)</f>
        <v>23.59</v>
      </c>
      <c r="D413" s="2">
        <f t="shared" si="2"/>
        <v>-0.0129707113</v>
      </c>
    </row>
    <row r="414">
      <c r="A414" s="1" t="s">
        <v>3</v>
      </c>
      <c r="B414" s="3">
        <f>IFERROR(__xludf.DUMMYFUNCTION("""COMPUTED_VALUE"""),45512.66666666667)</f>
        <v>45512.66667</v>
      </c>
      <c r="C414" s="2">
        <f>IFERROR(__xludf.DUMMYFUNCTION("""COMPUTED_VALUE"""),22.87)</f>
        <v>22.87</v>
      </c>
      <c r="D414" s="2">
        <f t="shared" si="2"/>
        <v>-0.03052140738</v>
      </c>
    </row>
    <row r="415">
      <c r="A415" s="1" t="s">
        <v>3</v>
      </c>
      <c r="B415" s="3">
        <f>IFERROR(__xludf.DUMMYFUNCTION("""COMPUTED_VALUE"""),45513.66666666667)</f>
        <v>45513.66667</v>
      </c>
      <c r="C415" s="2">
        <f>IFERROR(__xludf.DUMMYFUNCTION("""COMPUTED_VALUE"""),21.2)</f>
        <v>21.2</v>
      </c>
      <c r="D415" s="2">
        <f t="shared" si="2"/>
        <v>-0.07302142545</v>
      </c>
    </row>
    <row r="416">
      <c r="A416" s="1" t="s">
        <v>3</v>
      </c>
      <c r="B416" s="3">
        <f>IFERROR(__xludf.DUMMYFUNCTION("""COMPUTED_VALUE"""),45516.66666666667)</f>
        <v>45516.66667</v>
      </c>
      <c r="C416" s="2">
        <f>IFERROR(__xludf.DUMMYFUNCTION("""COMPUTED_VALUE"""),21.44)</f>
        <v>21.44</v>
      </c>
      <c r="D416" s="2">
        <f t="shared" si="2"/>
        <v>0.01132075472</v>
      </c>
    </row>
    <row r="417">
      <c r="A417" s="1" t="s">
        <v>3</v>
      </c>
      <c r="B417" s="3">
        <f>IFERROR(__xludf.DUMMYFUNCTION("""COMPUTED_VALUE"""),45517.66666666667)</f>
        <v>45517.66667</v>
      </c>
      <c r="C417" s="2">
        <f>IFERROR(__xludf.DUMMYFUNCTION("""COMPUTED_VALUE"""),21.88)</f>
        <v>21.88</v>
      </c>
      <c r="D417" s="2">
        <f t="shared" si="2"/>
        <v>0.02052238806</v>
      </c>
    </row>
    <row r="418">
      <c r="A418" s="1" t="s">
        <v>3</v>
      </c>
      <c r="B418" s="3">
        <f>IFERROR(__xludf.DUMMYFUNCTION("""COMPUTED_VALUE"""),45518.66666666667)</f>
        <v>45518.66667</v>
      </c>
      <c r="C418" s="2">
        <f>IFERROR(__xludf.DUMMYFUNCTION("""COMPUTED_VALUE"""),22.37)</f>
        <v>22.37</v>
      </c>
      <c r="D418" s="2">
        <f t="shared" si="2"/>
        <v>0.02239488117</v>
      </c>
    </row>
    <row r="419">
      <c r="A419" s="1" t="s">
        <v>3</v>
      </c>
      <c r="B419" s="3">
        <f>IFERROR(__xludf.DUMMYFUNCTION("""COMPUTED_VALUE"""),45519.66666666667)</f>
        <v>45519.66667</v>
      </c>
      <c r="C419" s="2">
        <f>IFERROR(__xludf.DUMMYFUNCTION("""COMPUTED_VALUE"""),24.57)</f>
        <v>24.57</v>
      </c>
      <c r="D419" s="2">
        <f t="shared" si="2"/>
        <v>0.09834599911</v>
      </c>
    </row>
    <row r="420">
      <c r="A420" s="1" t="s">
        <v>3</v>
      </c>
      <c r="B420" s="3">
        <f>IFERROR(__xludf.DUMMYFUNCTION("""COMPUTED_VALUE"""),45520.66666666667)</f>
        <v>45520.66667</v>
      </c>
      <c r="C420" s="2">
        <f>IFERROR(__xludf.DUMMYFUNCTION("""COMPUTED_VALUE"""),25.29)</f>
        <v>25.29</v>
      </c>
      <c r="D420" s="2">
        <f t="shared" si="2"/>
        <v>0.0293040293</v>
      </c>
    </row>
    <row r="421">
      <c r="A421" s="1" t="s">
        <v>3</v>
      </c>
      <c r="B421" s="3">
        <f>IFERROR(__xludf.DUMMYFUNCTION("""COMPUTED_VALUE"""),45523.66666666667)</f>
        <v>45523.66667</v>
      </c>
      <c r="C421" s="2">
        <f>IFERROR(__xludf.DUMMYFUNCTION("""COMPUTED_VALUE"""),27.53)</f>
        <v>27.53</v>
      </c>
      <c r="D421" s="2">
        <f t="shared" si="2"/>
        <v>0.08857255832</v>
      </c>
    </row>
    <row r="422">
      <c r="A422" s="1" t="s">
        <v>3</v>
      </c>
      <c r="B422" s="3">
        <f>IFERROR(__xludf.DUMMYFUNCTION("""COMPUTED_VALUE"""),45524.66666666667)</f>
        <v>45524.66667</v>
      </c>
      <c r="C422" s="2">
        <f>IFERROR(__xludf.DUMMYFUNCTION("""COMPUTED_VALUE"""),26.63)</f>
        <v>26.63</v>
      </c>
      <c r="D422" s="2">
        <f t="shared" si="2"/>
        <v>-0.03269160915</v>
      </c>
    </row>
    <row r="423">
      <c r="A423" s="1" t="s">
        <v>3</v>
      </c>
      <c r="B423" s="3">
        <f>IFERROR(__xludf.DUMMYFUNCTION("""COMPUTED_VALUE"""),45525.66666666667)</f>
        <v>45525.66667</v>
      </c>
      <c r="C423" s="2">
        <f>IFERROR(__xludf.DUMMYFUNCTION("""COMPUTED_VALUE"""),26.85)</f>
        <v>26.85</v>
      </c>
      <c r="D423" s="2">
        <f t="shared" si="2"/>
        <v>0.008261359369</v>
      </c>
    </row>
    <row r="424">
      <c r="A424" s="1" t="s">
        <v>3</v>
      </c>
      <c r="B424" s="3">
        <f>IFERROR(__xludf.DUMMYFUNCTION("""COMPUTED_VALUE"""),45526.66666666667)</f>
        <v>45526.66667</v>
      </c>
      <c r="C424" s="2">
        <f>IFERROR(__xludf.DUMMYFUNCTION("""COMPUTED_VALUE"""),25.05)</f>
        <v>25.05</v>
      </c>
      <c r="D424" s="2">
        <f t="shared" si="2"/>
        <v>-0.06703910615</v>
      </c>
    </row>
    <row r="425">
      <c r="A425" s="1" t="s">
        <v>3</v>
      </c>
      <c r="B425" s="3">
        <f>IFERROR(__xludf.DUMMYFUNCTION("""COMPUTED_VALUE"""),45527.66666666667)</f>
        <v>45527.66667</v>
      </c>
      <c r="C425" s="2">
        <f>IFERROR(__xludf.DUMMYFUNCTION("""COMPUTED_VALUE"""),28.77)</f>
        <v>28.77</v>
      </c>
      <c r="D425" s="2">
        <f t="shared" si="2"/>
        <v>0.148502994</v>
      </c>
    </row>
    <row r="426">
      <c r="A426" s="1" t="s">
        <v>3</v>
      </c>
      <c r="B426" s="3">
        <f>IFERROR(__xludf.DUMMYFUNCTION("""COMPUTED_VALUE"""),45530.66666666667)</f>
        <v>45530.66667</v>
      </c>
      <c r="C426" s="2">
        <f>IFERROR(__xludf.DUMMYFUNCTION("""COMPUTED_VALUE"""),26.13)</f>
        <v>26.13</v>
      </c>
      <c r="D426" s="2">
        <f t="shared" si="2"/>
        <v>-0.09176225235</v>
      </c>
    </row>
    <row r="427">
      <c r="A427" s="1" t="s">
        <v>3</v>
      </c>
      <c r="B427" s="3">
        <f>IFERROR(__xludf.DUMMYFUNCTION("""COMPUTED_VALUE"""),45531.66666666667)</f>
        <v>45531.66667</v>
      </c>
      <c r="C427" s="2">
        <f>IFERROR(__xludf.DUMMYFUNCTION("""COMPUTED_VALUE"""),25.69)</f>
        <v>25.69</v>
      </c>
      <c r="D427" s="2">
        <f t="shared" si="2"/>
        <v>-0.01683888251</v>
      </c>
    </row>
    <row r="428">
      <c r="A428" s="1" t="s">
        <v>3</v>
      </c>
      <c r="B428" s="3">
        <f>IFERROR(__xludf.DUMMYFUNCTION("""COMPUTED_VALUE"""),45532.66666666667)</f>
        <v>45532.66667</v>
      </c>
      <c r="C428" s="2">
        <f>IFERROR(__xludf.DUMMYFUNCTION("""COMPUTED_VALUE"""),25.69)</f>
        <v>25.69</v>
      </c>
      <c r="D428" s="2">
        <f t="shared" si="2"/>
        <v>0</v>
      </c>
    </row>
    <row r="429">
      <c r="A429" s="1" t="s">
        <v>3</v>
      </c>
      <c r="B429" s="3">
        <f>IFERROR(__xludf.DUMMYFUNCTION("""COMPUTED_VALUE"""),45533.66666666667)</f>
        <v>45533.66667</v>
      </c>
      <c r="C429" s="2">
        <f>IFERROR(__xludf.DUMMYFUNCTION("""COMPUTED_VALUE"""),24.91)</f>
        <v>24.91</v>
      </c>
      <c r="D429" s="2">
        <f t="shared" si="2"/>
        <v>-0.03036200856</v>
      </c>
    </row>
    <row r="430">
      <c r="A430" s="1" t="s">
        <v>3</v>
      </c>
      <c r="B430" s="3">
        <f>IFERROR(__xludf.DUMMYFUNCTION("""COMPUTED_VALUE"""),45534.66666666667)</f>
        <v>45534.66667</v>
      </c>
      <c r="C430" s="2">
        <f>IFERROR(__xludf.DUMMYFUNCTION("""COMPUTED_VALUE"""),24.33)</f>
        <v>24.33</v>
      </c>
      <c r="D430" s="2">
        <f t="shared" si="2"/>
        <v>-0.02328382176</v>
      </c>
    </row>
    <row r="431">
      <c r="A431" s="1" t="s">
        <v>3</v>
      </c>
      <c r="B431" s="3">
        <f>IFERROR(__xludf.DUMMYFUNCTION("""COMPUTED_VALUE"""),45538.66666666667)</f>
        <v>45538.66667</v>
      </c>
      <c r="C431" s="2">
        <f>IFERROR(__xludf.DUMMYFUNCTION("""COMPUTED_VALUE"""),22.07)</f>
        <v>22.07</v>
      </c>
      <c r="D431" s="2">
        <f t="shared" si="2"/>
        <v>-0.09288943691</v>
      </c>
    </row>
    <row r="432">
      <c r="A432" s="1" t="s">
        <v>3</v>
      </c>
      <c r="B432" s="3">
        <f>IFERROR(__xludf.DUMMYFUNCTION("""COMPUTED_VALUE"""),45539.66666666667)</f>
        <v>45539.66667</v>
      </c>
      <c r="C432" s="2">
        <f>IFERROR(__xludf.DUMMYFUNCTION("""COMPUTED_VALUE"""),21.72)</f>
        <v>21.72</v>
      </c>
      <c r="D432" s="2">
        <f t="shared" si="2"/>
        <v>-0.01585863163</v>
      </c>
    </row>
    <row r="433">
      <c r="A433" s="1" t="s">
        <v>3</v>
      </c>
      <c r="B433" s="3">
        <f>IFERROR(__xludf.DUMMYFUNCTION("""COMPUTED_VALUE"""),45540.66666666667)</f>
        <v>45540.66667</v>
      </c>
      <c r="C433" s="2">
        <f>IFERROR(__xludf.DUMMYFUNCTION("""COMPUTED_VALUE"""),20.66)</f>
        <v>20.66</v>
      </c>
      <c r="D433" s="2">
        <f t="shared" si="2"/>
        <v>-0.04880294659</v>
      </c>
    </row>
    <row r="434">
      <c r="A434" s="1" t="s">
        <v>3</v>
      </c>
      <c r="B434" s="3">
        <f>IFERROR(__xludf.DUMMYFUNCTION("""COMPUTED_VALUE"""),45541.66666666667)</f>
        <v>45541.66667</v>
      </c>
      <c r="C434" s="2">
        <f>IFERROR(__xludf.DUMMYFUNCTION("""COMPUTED_VALUE"""),19.49)</f>
        <v>19.49</v>
      </c>
      <c r="D434" s="2">
        <f t="shared" si="2"/>
        <v>-0.05663117135</v>
      </c>
    </row>
    <row r="435">
      <c r="A435" s="1" t="s">
        <v>3</v>
      </c>
      <c r="B435" s="3">
        <f>IFERROR(__xludf.DUMMYFUNCTION("""COMPUTED_VALUE"""),45544.66666666667)</f>
        <v>45544.66667</v>
      </c>
      <c r="C435" s="2">
        <f>IFERROR(__xludf.DUMMYFUNCTION("""COMPUTED_VALUE"""),17.94)</f>
        <v>17.94</v>
      </c>
      <c r="D435" s="2">
        <f t="shared" si="2"/>
        <v>-0.07952796306</v>
      </c>
    </row>
    <row r="436">
      <c r="A436" s="1" t="s">
        <v>3</v>
      </c>
      <c r="B436" s="3">
        <f>IFERROR(__xludf.DUMMYFUNCTION("""COMPUTED_VALUE"""),45545.66666666667)</f>
        <v>45545.66667</v>
      </c>
      <c r="C436" s="2">
        <f>IFERROR(__xludf.DUMMYFUNCTION("""COMPUTED_VALUE"""),17.85)</f>
        <v>17.85</v>
      </c>
      <c r="D436" s="2">
        <f t="shared" si="2"/>
        <v>-0.005016722408</v>
      </c>
    </row>
    <row r="437">
      <c r="A437" s="1" t="s">
        <v>3</v>
      </c>
      <c r="B437" s="3">
        <f>IFERROR(__xludf.DUMMYFUNCTION("""COMPUTED_VALUE"""),45546.66666666667)</f>
        <v>45546.66667</v>
      </c>
      <c r="C437" s="2">
        <f>IFERROR(__xludf.DUMMYFUNCTION("""COMPUTED_VALUE"""),19.36)</f>
        <v>19.36</v>
      </c>
      <c r="D437" s="2">
        <f t="shared" si="2"/>
        <v>0.08459383754</v>
      </c>
    </row>
    <row r="438">
      <c r="A438" s="1" t="s">
        <v>3</v>
      </c>
      <c r="B438" s="3">
        <f>IFERROR(__xludf.DUMMYFUNCTION("""COMPUTED_VALUE"""),45547.66666666667)</f>
        <v>45547.66667</v>
      </c>
      <c r="C438" s="2">
        <f>IFERROR(__xludf.DUMMYFUNCTION("""COMPUTED_VALUE"""),18.15)</f>
        <v>18.15</v>
      </c>
      <c r="D438" s="2">
        <f t="shared" si="2"/>
        <v>-0.0625</v>
      </c>
    </row>
    <row r="439">
      <c r="A439" s="1" t="s">
        <v>3</v>
      </c>
      <c r="B439" s="3">
        <f>IFERROR(__xludf.DUMMYFUNCTION("""COMPUTED_VALUE"""),45548.66666666667)</f>
        <v>45548.66667</v>
      </c>
      <c r="C439" s="2">
        <f>IFERROR(__xludf.DUMMYFUNCTION("""COMPUTED_VALUE"""),19.7)</f>
        <v>19.7</v>
      </c>
      <c r="D439" s="2">
        <f t="shared" si="2"/>
        <v>0.08539944904</v>
      </c>
    </row>
    <row r="440">
      <c r="A440" s="1" t="s">
        <v>3</v>
      </c>
      <c r="B440" s="3">
        <f>IFERROR(__xludf.DUMMYFUNCTION("""COMPUTED_VALUE"""),45551.66666666667)</f>
        <v>45551.66667</v>
      </c>
      <c r="C440" s="2">
        <f>IFERROR(__xludf.DUMMYFUNCTION("""COMPUTED_VALUE"""),21.95)</f>
        <v>21.95</v>
      </c>
      <c r="D440" s="2">
        <f t="shared" si="2"/>
        <v>0.114213198</v>
      </c>
    </row>
    <row r="441">
      <c r="A441" s="1" t="s">
        <v>3</v>
      </c>
      <c r="B441" s="3">
        <f>IFERROR(__xludf.DUMMYFUNCTION("""COMPUTED_VALUE"""),45552.66666666667)</f>
        <v>45552.66667</v>
      </c>
      <c r="C441" s="2">
        <f>IFERROR(__xludf.DUMMYFUNCTION("""COMPUTED_VALUE"""),22.52)</f>
        <v>22.52</v>
      </c>
      <c r="D441" s="2">
        <f t="shared" si="2"/>
        <v>0.02596810934</v>
      </c>
    </row>
    <row r="442">
      <c r="A442" s="1" t="s">
        <v>3</v>
      </c>
      <c r="B442" s="3">
        <f>IFERROR(__xludf.DUMMYFUNCTION("""COMPUTED_VALUE"""),45553.66666666667)</f>
        <v>45553.66667</v>
      </c>
      <c r="C442" s="2">
        <f>IFERROR(__xludf.DUMMYFUNCTION("""COMPUTED_VALUE"""),21.69)</f>
        <v>21.69</v>
      </c>
      <c r="D442" s="2">
        <f t="shared" si="2"/>
        <v>-0.03685612789</v>
      </c>
    </row>
    <row r="443">
      <c r="A443" s="1" t="s">
        <v>3</v>
      </c>
      <c r="B443" s="3">
        <f>IFERROR(__xludf.DUMMYFUNCTION("""COMPUTED_VALUE"""),45554.66666666667)</f>
        <v>45554.66667</v>
      </c>
      <c r="C443" s="2">
        <f>IFERROR(__xludf.DUMMYFUNCTION("""COMPUTED_VALUE"""),21.2)</f>
        <v>21.2</v>
      </c>
      <c r="D443" s="2">
        <f t="shared" si="2"/>
        <v>-0.02259105579</v>
      </c>
    </row>
    <row r="444">
      <c r="A444" s="1" t="s">
        <v>3</v>
      </c>
      <c r="B444" s="3">
        <f>IFERROR(__xludf.DUMMYFUNCTION("""COMPUTED_VALUE"""),45555.66666666667)</f>
        <v>45555.66667</v>
      </c>
      <c r="C444" s="2">
        <f>IFERROR(__xludf.DUMMYFUNCTION("""COMPUTED_VALUE"""),20.37)</f>
        <v>20.37</v>
      </c>
      <c r="D444" s="2">
        <f t="shared" si="2"/>
        <v>-0.0391509434</v>
      </c>
    </row>
    <row r="445">
      <c r="A445" s="1" t="s">
        <v>3</v>
      </c>
      <c r="B445" s="3">
        <f>IFERROR(__xludf.DUMMYFUNCTION("""COMPUTED_VALUE"""),45558.66666666667)</f>
        <v>45558.66667</v>
      </c>
      <c r="C445" s="2">
        <f>IFERROR(__xludf.DUMMYFUNCTION("""COMPUTED_VALUE"""),20.64)</f>
        <v>20.64</v>
      </c>
      <c r="D445" s="2">
        <f t="shared" si="2"/>
        <v>0.01325478645</v>
      </c>
    </row>
    <row r="446">
      <c r="A446" s="1" t="s">
        <v>3</v>
      </c>
      <c r="B446" s="3">
        <f>IFERROR(__xludf.DUMMYFUNCTION("""COMPUTED_VALUE"""),45559.66666666667)</f>
        <v>45559.66667</v>
      </c>
      <c r="C446" s="2">
        <f>IFERROR(__xludf.DUMMYFUNCTION("""COMPUTED_VALUE"""),21.25)</f>
        <v>21.25</v>
      </c>
      <c r="D446" s="2">
        <f t="shared" si="2"/>
        <v>0.02955426357</v>
      </c>
    </row>
    <row r="447">
      <c r="A447" s="1" t="s">
        <v>3</v>
      </c>
      <c r="B447" s="3">
        <f>IFERROR(__xludf.DUMMYFUNCTION("""COMPUTED_VALUE"""),45560.66666666667)</f>
        <v>45560.66667</v>
      </c>
      <c r="C447" s="2">
        <f>IFERROR(__xludf.DUMMYFUNCTION("""COMPUTED_VALUE"""),20.17)</f>
        <v>20.17</v>
      </c>
      <c r="D447" s="2">
        <f t="shared" si="2"/>
        <v>-0.05082352941</v>
      </c>
    </row>
    <row r="448">
      <c r="A448" s="1" t="s">
        <v>3</v>
      </c>
      <c r="B448" s="3">
        <f>IFERROR(__xludf.DUMMYFUNCTION("""COMPUTED_VALUE"""),45561.66666666667)</f>
        <v>45561.66667</v>
      </c>
      <c r="C448" s="2">
        <f>IFERROR(__xludf.DUMMYFUNCTION("""COMPUTED_VALUE"""),21.61)</f>
        <v>21.61</v>
      </c>
      <c r="D448" s="2">
        <f t="shared" si="2"/>
        <v>0.07139315816</v>
      </c>
    </row>
    <row r="449">
      <c r="A449" s="1" t="s">
        <v>3</v>
      </c>
      <c r="B449" s="3">
        <f>IFERROR(__xludf.DUMMYFUNCTION("""COMPUTED_VALUE"""),45562.66666666667)</f>
        <v>45562.66667</v>
      </c>
      <c r="C449" s="2">
        <f>IFERROR(__xludf.DUMMYFUNCTION("""COMPUTED_VALUE"""),23.12)</f>
        <v>23.12</v>
      </c>
      <c r="D449" s="2">
        <f t="shared" si="2"/>
        <v>0.06987505784</v>
      </c>
    </row>
    <row r="450">
      <c r="A450" s="1" t="s">
        <v>3</v>
      </c>
      <c r="B450" s="3">
        <f>IFERROR(__xludf.DUMMYFUNCTION("""COMPUTED_VALUE"""),45565.66666666667)</f>
        <v>45565.66667</v>
      </c>
      <c r="C450" s="2">
        <f>IFERROR(__xludf.DUMMYFUNCTION("""COMPUTED_VALUE"""),22.91)</f>
        <v>22.91</v>
      </c>
      <c r="D450" s="2">
        <f t="shared" si="2"/>
        <v>-0.009083044983</v>
      </c>
    </row>
    <row r="451">
      <c r="A451" s="1" t="s">
        <v>3</v>
      </c>
      <c r="B451" s="3">
        <f>IFERROR(__xludf.DUMMYFUNCTION("""COMPUTED_VALUE"""),45566.66666666667)</f>
        <v>45566.66667</v>
      </c>
      <c r="C451" s="2">
        <f>IFERROR(__xludf.DUMMYFUNCTION("""COMPUTED_VALUE"""),22.02)</f>
        <v>22.02</v>
      </c>
      <c r="D451" s="2">
        <f t="shared" si="2"/>
        <v>-0.03884766478</v>
      </c>
    </row>
    <row r="452">
      <c r="A452" s="1" t="s">
        <v>3</v>
      </c>
      <c r="B452" s="3">
        <f>IFERROR(__xludf.DUMMYFUNCTION("""COMPUTED_VALUE"""),45567.66666666667)</f>
        <v>45567.66667</v>
      </c>
      <c r="C452" s="2">
        <f>IFERROR(__xludf.DUMMYFUNCTION("""COMPUTED_VALUE"""),21.64)</f>
        <v>21.64</v>
      </c>
      <c r="D452" s="2">
        <f t="shared" si="2"/>
        <v>-0.01725703906</v>
      </c>
    </row>
    <row r="453">
      <c r="A453" s="1" t="s">
        <v>3</v>
      </c>
      <c r="B453" s="3">
        <f>IFERROR(__xludf.DUMMYFUNCTION("""COMPUTED_VALUE"""),45568.66666666667)</f>
        <v>45568.66667</v>
      </c>
      <c r="C453" s="2">
        <f>IFERROR(__xludf.DUMMYFUNCTION("""COMPUTED_VALUE"""),20.26)</f>
        <v>20.26</v>
      </c>
      <c r="D453" s="2">
        <f t="shared" si="2"/>
        <v>-0.06377079482</v>
      </c>
    </row>
    <row r="454">
      <c r="A454" s="1" t="s">
        <v>3</v>
      </c>
      <c r="B454" s="3">
        <f>IFERROR(__xludf.DUMMYFUNCTION("""COMPUTED_VALUE"""),45569.66666666667)</f>
        <v>45569.66667</v>
      </c>
      <c r="C454" s="2">
        <f>IFERROR(__xludf.DUMMYFUNCTION("""COMPUTED_VALUE"""),20.13)</f>
        <v>20.13</v>
      </c>
      <c r="D454" s="2">
        <f t="shared" si="2"/>
        <v>-0.006416584403</v>
      </c>
    </row>
    <row r="455">
      <c r="A455" s="1" t="s">
        <v>3</v>
      </c>
      <c r="B455" s="3">
        <f>IFERROR(__xludf.DUMMYFUNCTION("""COMPUTED_VALUE"""),45572.66666666667)</f>
        <v>45572.66667</v>
      </c>
      <c r="C455" s="2">
        <f>IFERROR(__xludf.DUMMYFUNCTION("""COMPUTED_VALUE"""),20.42)</f>
        <v>20.42</v>
      </c>
      <c r="D455" s="2">
        <f t="shared" si="2"/>
        <v>0.01440635867</v>
      </c>
    </row>
    <row r="456">
      <c r="A456" s="1" t="s">
        <v>3</v>
      </c>
      <c r="B456" s="3">
        <f>IFERROR(__xludf.DUMMYFUNCTION("""COMPUTED_VALUE"""),45573.66666666667)</f>
        <v>45573.66667</v>
      </c>
      <c r="C456" s="2">
        <f>IFERROR(__xludf.DUMMYFUNCTION("""COMPUTED_VALUE"""),18.56)</f>
        <v>18.56</v>
      </c>
      <c r="D456" s="2">
        <f t="shared" si="2"/>
        <v>-0.09108716944</v>
      </c>
    </row>
    <row r="457">
      <c r="A457" s="1" t="s">
        <v>3</v>
      </c>
      <c r="B457" s="3">
        <f>IFERROR(__xludf.DUMMYFUNCTION("""COMPUTED_VALUE"""),45574.66666666667)</f>
        <v>45574.66667</v>
      </c>
      <c r="C457" s="2">
        <f>IFERROR(__xludf.DUMMYFUNCTION("""COMPUTED_VALUE"""),19.0)</f>
        <v>19</v>
      </c>
      <c r="D457" s="2">
        <f t="shared" si="2"/>
        <v>0.02370689655</v>
      </c>
    </row>
    <row r="458">
      <c r="A458" s="1" t="s">
        <v>3</v>
      </c>
      <c r="B458" s="3">
        <f>IFERROR(__xludf.DUMMYFUNCTION("""COMPUTED_VALUE"""),45575.66666666667)</f>
        <v>45575.66667</v>
      </c>
      <c r="C458" s="2">
        <f>IFERROR(__xludf.DUMMYFUNCTION("""COMPUTED_VALUE"""),18.18)</f>
        <v>18.18</v>
      </c>
      <c r="D458" s="2">
        <f t="shared" si="2"/>
        <v>-0.04315789474</v>
      </c>
    </row>
    <row r="459">
      <c r="A459" s="1" t="s">
        <v>3</v>
      </c>
      <c r="B459" s="3">
        <f>IFERROR(__xludf.DUMMYFUNCTION("""COMPUTED_VALUE"""),45576.66666666667)</f>
        <v>45576.66667</v>
      </c>
      <c r="C459" s="2">
        <f>IFERROR(__xludf.DUMMYFUNCTION("""COMPUTED_VALUE"""),19.46)</f>
        <v>19.46</v>
      </c>
      <c r="D459" s="2">
        <f t="shared" si="2"/>
        <v>0.0704070407</v>
      </c>
    </row>
    <row r="460">
      <c r="A460" s="1" t="s">
        <v>3</v>
      </c>
      <c r="B460" s="3">
        <f>IFERROR(__xludf.DUMMYFUNCTION("""COMPUTED_VALUE"""),45579.66666666667)</f>
        <v>45579.66667</v>
      </c>
      <c r="C460" s="2">
        <f>IFERROR(__xludf.DUMMYFUNCTION("""COMPUTED_VALUE"""),18.83)</f>
        <v>18.83</v>
      </c>
      <c r="D460" s="2">
        <f t="shared" si="2"/>
        <v>-0.03237410072</v>
      </c>
    </row>
    <row r="461">
      <c r="A461" s="1" t="s">
        <v>3</v>
      </c>
      <c r="B461" s="3">
        <f>IFERROR(__xludf.DUMMYFUNCTION("""COMPUTED_VALUE"""),45580.66666666667)</f>
        <v>45580.66667</v>
      </c>
      <c r="C461" s="2">
        <f>IFERROR(__xludf.DUMMYFUNCTION("""COMPUTED_VALUE"""),18.19)</f>
        <v>18.19</v>
      </c>
      <c r="D461" s="2">
        <f t="shared" si="2"/>
        <v>-0.03398831652</v>
      </c>
    </row>
    <row r="462">
      <c r="A462" s="1" t="s">
        <v>3</v>
      </c>
      <c r="B462" s="3">
        <f>IFERROR(__xludf.DUMMYFUNCTION("""COMPUTED_VALUE"""),45581.66666666667)</f>
        <v>45581.66667</v>
      </c>
      <c r="C462" s="2">
        <f>IFERROR(__xludf.DUMMYFUNCTION("""COMPUTED_VALUE"""),18.57)</f>
        <v>18.57</v>
      </c>
      <c r="D462" s="2">
        <f t="shared" si="2"/>
        <v>0.02089059923</v>
      </c>
    </row>
    <row r="463">
      <c r="A463" s="1" t="s">
        <v>3</v>
      </c>
      <c r="B463" s="3">
        <f>IFERROR(__xludf.DUMMYFUNCTION("""COMPUTED_VALUE"""),45582.66666666667)</f>
        <v>45582.66667</v>
      </c>
      <c r="C463" s="2">
        <f>IFERROR(__xludf.DUMMYFUNCTION("""COMPUTED_VALUE"""),17.93)</f>
        <v>17.93</v>
      </c>
      <c r="D463" s="2">
        <f t="shared" si="2"/>
        <v>-0.03446418955</v>
      </c>
    </row>
    <row r="464">
      <c r="A464" s="1" t="s">
        <v>3</v>
      </c>
      <c r="B464" s="3">
        <f>IFERROR(__xludf.DUMMYFUNCTION("""COMPUTED_VALUE"""),45583.66666666667)</f>
        <v>45583.66667</v>
      </c>
      <c r="C464" s="2">
        <f>IFERROR(__xludf.DUMMYFUNCTION("""COMPUTED_VALUE"""),17.31)</f>
        <v>17.31</v>
      </c>
      <c r="D464" s="2">
        <f t="shared" si="2"/>
        <v>-0.03457891801</v>
      </c>
    </row>
    <row r="465">
      <c r="A465" s="1" t="s">
        <v>3</v>
      </c>
      <c r="B465" s="3">
        <f>IFERROR(__xludf.DUMMYFUNCTION("""COMPUTED_VALUE"""),45586.66666666667)</f>
        <v>45586.66667</v>
      </c>
      <c r="C465" s="2">
        <f>IFERROR(__xludf.DUMMYFUNCTION("""COMPUTED_VALUE"""),17.01)</f>
        <v>17.01</v>
      </c>
      <c r="D465" s="2">
        <f t="shared" si="2"/>
        <v>-0.01733102253</v>
      </c>
    </row>
    <row r="466">
      <c r="A466" s="1" t="s">
        <v>3</v>
      </c>
      <c r="B466" s="3">
        <f>IFERROR(__xludf.DUMMYFUNCTION("""COMPUTED_VALUE"""),45587.66666666667)</f>
        <v>45587.66667</v>
      </c>
      <c r="C466" s="2">
        <f>IFERROR(__xludf.DUMMYFUNCTION("""COMPUTED_VALUE"""),17.58)</f>
        <v>17.58</v>
      </c>
      <c r="D466" s="2">
        <f t="shared" si="2"/>
        <v>0.03350970018</v>
      </c>
    </row>
    <row r="467">
      <c r="A467" s="1" t="s">
        <v>3</v>
      </c>
      <c r="B467" s="3">
        <f>IFERROR(__xludf.DUMMYFUNCTION("""COMPUTED_VALUE"""),45588.66666666667)</f>
        <v>45588.66667</v>
      </c>
      <c r="C467" s="2">
        <f>IFERROR(__xludf.DUMMYFUNCTION("""COMPUTED_VALUE"""),14.95)</f>
        <v>14.95</v>
      </c>
      <c r="D467" s="2">
        <f t="shared" si="2"/>
        <v>-0.1496018203</v>
      </c>
    </row>
    <row r="468">
      <c r="A468" s="1" t="s">
        <v>3</v>
      </c>
      <c r="B468" s="3">
        <f>IFERROR(__xludf.DUMMYFUNCTION("""COMPUTED_VALUE"""),45589.66666666667)</f>
        <v>45589.66667</v>
      </c>
      <c r="C468" s="2">
        <f>IFERROR(__xludf.DUMMYFUNCTION("""COMPUTED_VALUE"""),15.26)</f>
        <v>15.26</v>
      </c>
      <c r="D468" s="2">
        <f t="shared" si="2"/>
        <v>0.02073578595</v>
      </c>
    </row>
    <row r="469">
      <c r="A469" s="1" t="s">
        <v>3</v>
      </c>
      <c r="B469" s="3">
        <f>IFERROR(__xludf.DUMMYFUNCTION("""COMPUTED_VALUE"""),45590.66666666667)</f>
        <v>45590.66667</v>
      </c>
      <c r="C469" s="2">
        <f>IFERROR(__xludf.DUMMYFUNCTION("""COMPUTED_VALUE"""),16.11)</f>
        <v>16.11</v>
      </c>
      <c r="D469" s="2">
        <f t="shared" si="2"/>
        <v>0.05570117955</v>
      </c>
    </row>
    <row r="470">
      <c r="A470" s="1" t="s">
        <v>3</v>
      </c>
      <c r="B470" s="3">
        <f>IFERROR(__xludf.DUMMYFUNCTION("""COMPUTED_VALUE"""),45593.66666666667)</f>
        <v>45593.66667</v>
      </c>
      <c r="C470" s="2">
        <f>IFERROR(__xludf.DUMMYFUNCTION("""COMPUTED_VALUE"""),17.46)</f>
        <v>17.46</v>
      </c>
      <c r="D470" s="2">
        <f t="shared" si="2"/>
        <v>0.08379888268</v>
      </c>
    </row>
    <row r="471">
      <c r="A471" s="1" t="s">
        <v>3</v>
      </c>
      <c r="B471" s="3">
        <f>IFERROR(__xludf.DUMMYFUNCTION("""COMPUTED_VALUE"""),45594.66666666667)</f>
        <v>45594.66667</v>
      </c>
      <c r="C471" s="2">
        <f>IFERROR(__xludf.DUMMYFUNCTION("""COMPUTED_VALUE"""),16.77)</f>
        <v>16.77</v>
      </c>
      <c r="D471" s="2">
        <f t="shared" si="2"/>
        <v>-0.03951890034</v>
      </c>
    </row>
    <row r="472">
      <c r="A472" s="1" t="s">
        <v>3</v>
      </c>
      <c r="B472" s="3">
        <f>IFERROR(__xludf.DUMMYFUNCTION("""COMPUTED_VALUE"""),45595.66666666667)</f>
        <v>45595.66667</v>
      </c>
      <c r="C472" s="2">
        <f>IFERROR(__xludf.DUMMYFUNCTION("""COMPUTED_VALUE"""),16.89)</f>
        <v>16.89</v>
      </c>
      <c r="D472" s="2">
        <f t="shared" si="2"/>
        <v>0.007155635063</v>
      </c>
    </row>
    <row r="473">
      <c r="A473" s="1" t="s">
        <v>3</v>
      </c>
      <c r="B473" s="3">
        <f>IFERROR(__xludf.DUMMYFUNCTION("""COMPUTED_VALUE"""),45596.66666666667)</f>
        <v>45596.66667</v>
      </c>
      <c r="C473" s="2">
        <f>IFERROR(__xludf.DUMMYFUNCTION("""COMPUTED_VALUE"""),17.06)</f>
        <v>17.06</v>
      </c>
      <c r="D473" s="2">
        <f t="shared" si="2"/>
        <v>0.01006512729</v>
      </c>
    </row>
    <row r="474">
      <c r="A474" s="1" t="s">
        <v>3</v>
      </c>
      <c r="B474" s="3">
        <f>IFERROR(__xludf.DUMMYFUNCTION("""COMPUTED_VALUE"""),45597.66666666667)</f>
        <v>45597.66667</v>
      </c>
      <c r="C474" s="2">
        <f>IFERROR(__xludf.DUMMYFUNCTION("""COMPUTED_VALUE"""),17.69)</f>
        <v>17.69</v>
      </c>
      <c r="D474" s="2">
        <f t="shared" si="2"/>
        <v>0.03692848769</v>
      </c>
    </row>
    <row r="475">
      <c r="A475" s="1" t="s">
        <v>3</v>
      </c>
      <c r="B475" s="3">
        <f>IFERROR(__xludf.DUMMYFUNCTION("""COMPUTED_VALUE"""),45600.66666666667)</f>
        <v>45600.66667</v>
      </c>
      <c r="C475" s="2">
        <f>IFERROR(__xludf.DUMMYFUNCTION("""COMPUTED_VALUE"""),18.3)</f>
        <v>18.3</v>
      </c>
      <c r="D475" s="2">
        <f t="shared" si="2"/>
        <v>0.03448275862</v>
      </c>
    </row>
    <row r="476">
      <c r="A476" s="1" t="s">
        <v>3</v>
      </c>
      <c r="B476" s="3">
        <f>IFERROR(__xludf.DUMMYFUNCTION("""COMPUTED_VALUE"""),45601.66666666667)</f>
        <v>45601.66667</v>
      </c>
      <c r="C476" s="2">
        <f>IFERROR(__xludf.DUMMYFUNCTION("""COMPUTED_VALUE"""),18.87)</f>
        <v>18.87</v>
      </c>
      <c r="D476" s="2">
        <f t="shared" si="2"/>
        <v>0.03114754098</v>
      </c>
    </row>
    <row r="477">
      <c r="A477" s="1" t="s">
        <v>3</v>
      </c>
      <c r="B477" s="3">
        <f>IFERROR(__xludf.DUMMYFUNCTION("""COMPUTED_VALUE"""),45602.66666666667)</f>
        <v>45602.66667</v>
      </c>
      <c r="C477" s="2">
        <f>IFERROR(__xludf.DUMMYFUNCTION("""COMPUTED_VALUE"""),14.68)</f>
        <v>14.68</v>
      </c>
      <c r="D477" s="2">
        <f t="shared" si="2"/>
        <v>-0.222045575</v>
      </c>
    </row>
    <row r="478">
      <c r="A478" s="1" t="s">
        <v>3</v>
      </c>
      <c r="B478" s="3">
        <f>IFERROR(__xludf.DUMMYFUNCTION("""COMPUTED_VALUE"""),45603.66666666667)</f>
        <v>45603.66667</v>
      </c>
      <c r="C478" s="2">
        <f>IFERROR(__xludf.DUMMYFUNCTION("""COMPUTED_VALUE"""),14.88)</f>
        <v>14.88</v>
      </c>
      <c r="D478" s="2">
        <f t="shared" si="2"/>
        <v>0.0136239782</v>
      </c>
    </row>
    <row r="479">
      <c r="A479" s="1" t="s">
        <v>3</v>
      </c>
      <c r="B479" s="3">
        <f>IFERROR(__xludf.DUMMYFUNCTION("""COMPUTED_VALUE"""),45604.66666666667)</f>
        <v>45604.66667</v>
      </c>
      <c r="C479" s="2">
        <f>IFERROR(__xludf.DUMMYFUNCTION("""COMPUTED_VALUE"""),13.53)</f>
        <v>13.53</v>
      </c>
      <c r="D479" s="2">
        <f t="shared" si="2"/>
        <v>-0.09072580645</v>
      </c>
    </row>
    <row r="480">
      <c r="A480" s="1" t="s">
        <v>3</v>
      </c>
      <c r="B480" s="3">
        <f>IFERROR(__xludf.DUMMYFUNCTION("""COMPUTED_VALUE"""),45607.66666666667)</f>
        <v>45607.66667</v>
      </c>
      <c r="C480" s="2">
        <f>IFERROR(__xludf.DUMMYFUNCTION("""COMPUTED_VALUE"""),13.68)</f>
        <v>13.68</v>
      </c>
      <c r="D480" s="2">
        <f t="shared" si="2"/>
        <v>0.0110864745</v>
      </c>
    </row>
    <row r="481">
      <c r="A481" s="1" t="s">
        <v>3</v>
      </c>
      <c r="B481" s="3">
        <f>IFERROR(__xludf.DUMMYFUNCTION("""COMPUTED_VALUE"""),45608.66666666667)</f>
        <v>45608.66667</v>
      </c>
      <c r="C481" s="2">
        <f>IFERROR(__xludf.DUMMYFUNCTION("""COMPUTED_VALUE"""),12.24)</f>
        <v>12.24</v>
      </c>
      <c r="D481" s="2">
        <f t="shared" si="2"/>
        <v>-0.1052631579</v>
      </c>
    </row>
    <row r="482">
      <c r="A482" s="1" t="s">
        <v>3</v>
      </c>
      <c r="B482" s="3">
        <f>IFERROR(__xludf.DUMMYFUNCTION("""COMPUTED_VALUE"""),45609.66666666667)</f>
        <v>45609.66667</v>
      </c>
      <c r="C482" s="2">
        <f>IFERROR(__xludf.DUMMYFUNCTION("""COMPUTED_VALUE"""),12.1)</f>
        <v>12.1</v>
      </c>
      <c r="D482" s="2">
        <f t="shared" si="2"/>
        <v>-0.0114379085</v>
      </c>
    </row>
    <row r="483">
      <c r="A483" s="1" t="s">
        <v>3</v>
      </c>
      <c r="B483" s="3">
        <f>IFERROR(__xludf.DUMMYFUNCTION("""COMPUTED_VALUE"""),45610.66666666667)</f>
        <v>45610.66667</v>
      </c>
      <c r="C483" s="2">
        <f>IFERROR(__xludf.DUMMYFUNCTION("""COMPUTED_VALUE"""),12.83)</f>
        <v>12.83</v>
      </c>
      <c r="D483" s="2">
        <f t="shared" si="2"/>
        <v>0.06033057851</v>
      </c>
    </row>
    <row r="484">
      <c r="A484" s="1" t="s">
        <v>3</v>
      </c>
      <c r="B484" s="3">
        <f>IFERROR(__xludf.DUMMYFUNCTION("""COMPUTED_VALUE"""),45611.66666666667)</f>
        <v>45611.66667</v>
      </c>
      <c r="C484" s="2">
        <f>IFERROR(__xludf.DUMMYFUNCTION("""COMPUTED_VALUE"""),10.64)</f>
        <v>10.64</v>
      </c>
      <c r="D484" s="2">
        <f t="shared" si="2"/>
        <v>-0.1706936867</v>
      </c>
    </row>
    <row r="485">
      <c r="A485" s="1" t="s">
        <v>3</v>
      </c>
      <c r="B485" s="3">
        <f>IFERROR(__xludf.DUMMYFUNCTION("""COMPUTED_VALUE"""),45614.66666666667)</f>
        <v>45614.66667</v>
      </c>
      <c r="C485" s="2">
        <f>IFERROR(__xludf.DUMMYFUNCTION("""COMPUTED_VALUE"""),10.85)</f>
        <v>10.85</v>
      </c>
      <c r="D485" s="2">
        <f t="shared" si="2"/>
        <v>0.01973684211</v>
      </c>
    </row>
    <row r="486">
      <c r="A486" s="1" t="s">
        <v>3</v>
      </c>
      <c r="B486" s="3">
        <f>IFERROR(__xludf.DUMMYFUNCTION("""COMPUTED_VALUE"""),45615.66666666667)</f>
        <v>45615.66667</v>
      </c>
      <c r="C486" s="2">
        <f>IFERROR(__xludf.DUMMYFUNCTION("""COMPUTED_VALUE"""),10.47)</f>
        <v>10.47</v>
      </c>
      <c r="D486" s="2">
        <f t="shared" si="2"/>
        <v>-0.03502304147</v>
      </c>
    </row>
    <row r="487">
      <c r="A487" s="1" t="s">
        <v>3</v>
      </c>
      <c r="B487" s="3">
        <f>IFERROR(__xludf.DUMMYFUNCTION("""COMPUTED_VALUE"""),45616.66666666667)</f>
        <v>45616.66667</v>
      </c>
      <c r="C487" s="2">
        <f>IFERROR(__xludf.DUMMYFUNCTION("""COMPUTED_VALUE"""),10.87)</f>
        <v>10.87</v>
      </c>
      <c r="D487" s="2">
        <f t="shared" si="2"/>
        <v>0.03820439351</v>
      </c>
    </row>
    <row r="488">
      <c r="A488" s="1" t="s">
        <v>3</v>
      </c>
      <c r="B488" s="3">
        <f>IFERROR(__xludf.DUMMYFUNCTION("""COMPUTED_VALUE"""),45617.66666666667)</f>
        <v>45617.66667</v>
      </c>
      <c r="C488" s="2">
        <f>IFERROR(__xludf.DUMMYFUNCTION("""COMPUTED_VALUE"""),10.73)</f>
        <v>10.73</v>
      </c>
      <c r="D488" s="2">
        <f t="shared" si="2"/>
        <v>-0.01287948482</v>
      </c>
    </row>
    <row r="489">
      <c r="A489" s="1" t="s">
        <v>3</v>
      </c>
      <c r="B489" s="3">
        <f>IFERROR(__xludf.DUMMYFUNCTION("""COMPUTED_VALUE"""),45618.66666666667)</f>
        <v>45618.66667</v>
      </c>
      <c r="C489" s="2">
        <f>IFERROR(__xludf.DUMMYFUNCTION("""COMPUTED_VALUE"""),11.88)</f>
        <v>11.88</v>
      </c>
      <c r="D489" s="2">
        <f t="shared" si="2"/>
        <v>0.1071761417</v>
      </c>
    </row>
    <row r="490">
      <c r="A490" s="1" t="s">
        <v>3</v>
      </c>
      <c r="B490" s="3">
        <f>IFERROR(__xludf.DUMMYFUNCTION("""COMPUTED_VALUE"""),45621.66666666667)</f>
        <v>45621.66667</v>
      </c>
      <c r="C490" s="2">
        <f>IFERROR(__xludf.DUMMYFUNCTION("""COMPUTED_VALUE"""),13.77)</f>
        <v>13.77</v>
      </c>
      <c r="D490" s="2">
        <f t="shared" si="2"/>
        <v>0.1590909091</v>
      </c>
    </row>
    <row r="491">
      <c r="A491" s="1" t="s">
        <v>3</v>
      </c>
      <c r="B491" s="3">
        <f>IFERROR(__xludf.DUMMYFUNCTION("""COMPUTED_VALUE"""),45622.66666666667)</f>
        <v>45622.66667</v>
      </c>
      <c r="C491" s="2">
        <f>IFERROR(__xludf.DUMMYFUNCTION("""COMPUTED_VALUE"""),13.69)</f>
        <v>13.69</v>
      </c>
      <c r="D491" s="2">
        <f t="shared" si="2"/>
        <v>-0.0058097313</v>
      </c>
    </row>
    <row r="492">
      <c r="A492" s="1" t="s">
        <v>3</v>
      </c>
      <c r="B492" s="3">
        <f>IFERROR(__xludf.DUMMYFUNCTION("""COMPUTED_VALUE"""),45623.66666666667)</f>
        <v>45623.66667</v>
      </c>
      <c r="C492" s="2">
        <f>IFERROR(__xludf.DUMMYFUNCTION("""COMPUTED_VALUE"""),14.86)</f>
        <v>14.86</v>
      </c>
      <c r="D492" s="2">
        <f t="shared" si="2"/>
        <v>0.08546384222</v>
      </c>
    </row>
    <row r="493">
      <c r="A493" s="1" t="s">
        <v>3</v>
      </c>
      <c r="B493" s="3">
        <f>IFERROR(__xludf.DUMMYFUNCTION("""COMPUTED_VALUE"""),45625.54513888889)</f>
        <v>45625.54514</v>
      </c>
      <c r="C493" s="2">
        <f>IFERROR(__xludf.DUMMYFUNCTION("""COMPUTED_VALUE"""),15.8)</f>
        <v>15.8</v>
      </c>
      <c r="D493" s="2">
        <f t="shared" si="2"/>
        <v>0.06325706595</v>
      </c>
    </row>
    <row r="494">
      <c r="A494" s="1" t="s">
        <v>3</v>
      </c>
      <c r="B494" s="3">
        <f>IFERROR(__xludf.DUMMYFUNCTION("""COMPUTED_VALUE"""),45628.66666666667)</f>
        <v>45628.66667</v>
      </c>
      <c r="C494" s="2">
        <f>IFERROR(__xludf.DUMMYFUNCTION("""COMPUTED_VALUE"""),15.89)</f>
        <v>15.89</v>
      </c>
      <c r="D494" s="2">
        <f t="shared" si="2"/>
        <v>0.005696202532</v>
      </c>
    </row>
    <row r="495">
      <c r="A495" s="1" t="s">
        <v>3</v>
      </c>
      <c r="B495" s="3">
        <f>IFERROR(__xludf.DUMMYFUNCTION("""COMPUTED_VALUE"""),45629.66666666667)</f>
        <v>45629.66667</v>
      </c>
      <c r="C495" s="2">
        <f>IFERROR(__xludf.DUMMYFUNCTION("""COMPUTED_VALUE"""),14.66)</f>
        <v>14.66</v>
      </c>
      <c r="D495" s="2">
        <f t="shared" si="2"/>
        <v>-0.07740717432</v>
      </c>
    </row>
    <row r="496">
      <c r="A496" s="1" t="s">
        <v>3</v>
      </c>
      <c r="B496" s="3">
        <f>IFERROR(__xludf.DUMMYFUNCTION("""COMPUTED_VALUE"""),45630.66666666667)</f>
        <v>45630.66667</v>
      </c>
      <c r="C496" s="2">
        <f>IFERROR(__xludf.DUMMYFUNCTION("""COMPUTED_VALUE"""),14.06)</f>
        <v>14.06</v>
      </c>
      <c r="D496" s="2">
        <f t="shared" si="2"/>
        <v>-0.04092769441</v>
      </c>
    </row>
    <row r="497">
      <c r="A497" s="1" t="s">
        <v>3</v>
      </c>
      <c r="B497" s="3">
        <f>IFERROR(__xludf.DUMMYFUNCTION("""COMPUTED_VALUE"""),45631.66666666667)</f>
        <v>45631.66667</v>
      </c>
      <c r="C497" s="2">
        <f>IFERROR(__xludf.DUMMYFUNCTION("""COMPUTED_VALUE"""),12.59)</f>
        <v>12.59</v>
      </c>
      <c r="D497" s="2">
        <f t="shared" si="2"/>
        <v>-0.1045519203</v>
      </c>
    </row>
    <row r="498">
      <c r="A498" s="1" t="s">
        <v>3</v>
      </c>
      <c r="B498" s="3">
        <f>IFERROR(__xludf.DUMMYFUNCTION("""COMPUTED_VALUE"""),45632.66666666667)</f>
        <v>45632.66667</v>
      </c>
      <c r="C498" s="2">
        <f>IFERROR(__xludf.DUMMYFUNCTION("""COMPUTED_VALUE"""),12.78)</f>
        <v>12.78</v>
      </c>
      <c r="D498" s="2">
        <f t="shared" si="2"/>
        <v>0.01509134234</v>
      </c>
    </row>
    <row r="499">
      <c r="A499" s="1" t="s">
        <v>3</v>
      </c>
      <c r="B499" s="3">
        <f>IFERROR(__xludf.DUMMYFUNCTION("""COMPUTED_VALUE"""),45635.66666666667)</f>
        <v>45635.66667</v>
      </c>
      <c r="C499" s="2">
        <f>IFERROR(__xludf.DUMMYFUNCTION("""COMPUTED_VALUE"""),14.28)</f>
        <v>14.28</v>
      </c>
      <c r="D499" s="2">
        <f t="shared" si="2"/>
        <v>0.117370892</v>
      </c>
    </row>
    <row r="500">
      <c r="A500" s="1" t="s">
        <v>3</v>
      </c>
      <c r="B500" s="3">
        <f>IFERROR(__xludf.DUMMYFUNCTION("""COMPUTED_VALUE"""),45636.66666666667)</f>
        <v>45636.66667</v>
      </c>
      <c r="C500" s="2">
        <f>IFERROR(__xludf.DUMMYFUNCTION("""COMPUTED_VALUE"""),14.09)</f>
        <v>14.09</v>
      </c>
      <c r="D500" s="2">
        <f t="shared" si="2"/>
        <v>-0.01330532213</v>
      </c>
    </row>
    <row r="501">
      <c r="A501" s="1" t="s">
        <v>3</v>
      </c>
      <c r="B501" s="3">
        <f>IFERROR(__xludf.DUMMYFUNCTION("""COMPUTED_VALUE"""),45637.66666666667)</f>
        <v>45637.66667</v>
      </c>
      <c r="C501" s="2">
        <f>IFERROR(__xludf.DUMMYFUNCTION("""COMPUTED_VALUE"""),14.41)</f>
        <v>14.41</v>
      </c>
      <c r="D501" s="2">
        <f t="shared" si="2"/>
        <v>0.02271114265</v>
      </c>
    </row>
    <row r="502">
      <c r="A502" s="1" t="s">
        <v>3</v>
      </c>
      <c r="B502" s="3">
        <f>IFERROR(__xludf.DUMMYFUNCTION("""COMPUTED_VALUE"""),45638.66666666667)</f>
        <v>45638.66667</v>
      </c>
      <c r="C502" s="2">
        <f>IFERROR(__xludf.DUMMYFUNCTION("""COMPUTED_VALUE"""),13.28)</f>
        <v>13.28</v>
      </c>
      <c r="D502" s="2">
        <f t="shared" si="2"/>
        <v>-0.07841776544</v>
      </c>
    </row>
    <row r="503">
      <c r="A503" s="1" t="s">
        <v>3</v>
      </c>
      <c r="B503" s="3">
        <f>IFERROR(__xludf.DUMMYFUNCTION("""COMPUTED_VALUE"""),45639.66666666667)</f>
        <v>45639.66667</v>
      </c>
      <c r="C503" s="2">
        <f>IFERROR(__xludf.DUMMYFUNCTION("""COMPUTED_VALUE"""),13.35)</f>
        <v>13.35</v>
      </c>
      <c r="D503" s="2">
        <f t="shared" si="2"/>
        <v>0.005271084337</v>
      </c>
    </row>
    <row r="504">
      <c r="A504" s="1" t="s">
        <v>3</v>
      </c>
      <c r="B504" s="3">
        <f>IFERROR(__xludf.DUMMYFUNCTION("""COMPUTED_VALUE"""),45642.66666666667)</f>
        <v>45642.66667</v>
      </c>
      <c r="C504" s="2">
        <f>IFERROR(__xludf.DUMMYFUNCTION("""COMPUTED_VALUE"""),12.32)</f>
        <v>12.32</v>
      </c>
      <c r="D504" s="2">
        <f t="shared" si="2"/>
        <v>-0.07715355805</v>
      </c>
    </row>
    <row r="505">
      <c r="A505" s="1" t="s">
        <v>0</v>
      </c>
      <c r="B505" s="2" t="str">
        <f>IFERROR(__xludf.DUMMYFUNCTION("GOOGLEFINANCE(A506, ""price"", EDATE(today(), -12), TODAY())"),"Date")</f>
        <v>Date</v>
      </c>
      <c r="C505" s="2" t="str">
        <f>IFERROR(__xludf.DUMMYFUNCTION("""COMPUTED_VALUE"""),"Close")</f>
        <v>Close</v>
      </c>
      <c r="D505" s="1" t="s">
        <v>4</v>
      </c>
    </row>
    <row r="506">
      <c r="A506" s="1" t="s">
        <v>5</v>
      </c>
      <c r="B506" s="3">
        <f>IFERROR(__xludf.DUMMYFUNCTION("""COMPUTED_VALUE"""),45278.66666666667)</f>
        <v>45278.66667</v>
      </c>
      <c r="C506" s="2">
        <f>IFERROR(__xludf.DUMMYFUNCTION("""COMPUTED_VALUE"""),154.07)</f>
        <v>154.07</v>
      </c>
    </row>
    <row r="507">
      <c r="A507" s="1" t="s">
        <v>5</v>
      </c>
      <c r="B507" s="3">
        <f>IFERROR(__xludf.DUMMYFUNCTION("""COMPUTED_VALUE"""),45279.66666666667)</f>
        <v>45279.66667</v>
      </c>
      <c r="C507" s="2">
        <f>IFERROR(__xludf.DUMMYFUNCTION("""COMPUTED_VALUE"""),153.79)</f>
        <v>153.79</v>
      </c>
      <c r="D507" s="2">
        <f t="shared" ref="D507:D756" si="3">(C507-C506)/C506</f>
        <v>-0.001817355747</v>
      </c>
    </row>
    <row r="508">
      <c r="A508" s="1" t="s">
        <v>5</v>
      </c>
      <c r="B508" s="3">
        <f>IFERROR(__xludf.DUMMYFUNCTION("""COMPUTED_VALUE"""),45280.66666666667)</f>
        <v>45280.66667</v>
      </c>
      <c r="C508" s="2">
        <f>IFERROR(__xludf.DUMMYFUNCTION("""COMPUTED_VALUE"""),152.12)</f>
        <v>152.12</v>
      </c>
      <c r="D508" s="2">
        <f t="shared" si="3"/>
        <v>-0.01085896352</v>
      </c>
    </row>
    <row r="509">
      <c r="A509" s="1" t="s">
        <v>5</v>
      </c>
      <c r="B509" s="3">
        <f>IFERROR(__xludf.DUMMYFUNCTION("""COMPUTED_VALUE"""),45281.66666666667)</f>
        <v>45281.66667</v>
      </c>
      <c r="C509" s="2">
        <f>IFERROR(__xludf.DUMMYFUNCTION("""COMPUTED_VALUE"""),153.84)</f>
        <v>153.84</v>
      </c>
      <c r="D509" s="2">
        <f t="shared" si="3"/>
        <v>0.011306863</v>
      </c>
    </row>
    <row r="510">
      <c r="A510" s="1" t="s">
        <v>5</v>
      </c>
      <c r="B510" s="3">
        <f>IFERROR(__xludf.DUMMYFUNCTION("""COMPUTED_VALUE"""),45282.66666666667)</f>
        <v>45282.66667</v>
      </c>
      <c r="C510" s="2">
        <f>IFERROR(__xludf.DUMMYFUNCTION("""COMPUTED_VALUE"""),153.42)</f>
        <v>153.42</v>
      </c>
      <c r="D510" s="2">
        <f t="shared" si="3"/>
        <v>-0.002730109204</v>
      </c>
    </row>
    <row r="511">
      <c r="A511" s="1" t="s">
        <v>5</v>
      </c>
      <c r="B511" s="3">
        <f>IFERROR(__xludf.DUMMYFUNCTION("""COMPUTED_VALUE"""),45286.66666666667)</f>
        <v>45286.66667</v>
      </c>
      <c r="C511" s="2">
        <f>IFERROR(__xludf.DUMMYFUNCTION("""COMPUTED_VALUE"""),153.41)</f>
        <v>153.41</v>
      </c>
      <c r="D511" s="2">
        <f t="shared" si="3"/>
        <v>-0.00006518055012</v>
      </c>
    </row>
    <row r="512">
      <c r="A512" s="1" t="s">
        <v>5</v>
      </c>
      <c r="B512" s="3">
        <f>IFERROR(__xludf.DUMMYFUNCTION("""COMPUTED_VALUE"""),45287.66666666667)</f>
        <v>45287.66667</v>
      </c>
      <c r="C512" s="2">
        <f>IFERROR(__xludf.DUMMYFUNCTION("""COMPUTED_VALUE"""),153.34)</f>
        <v>153.34</v>
      </c>
      <c r="D512" s="2">
        <f t="shared" si="3"/>
        <v>-0.0004562935923</v>
      </c>
    </row>
    <row r="513">
      <c r="A513" s="1" t="s">
        <v>5</v>
      </c>
      <c r="B513" s="3">
        <f>IFERROR(__xludf.DUMMYFUNCTION("""COMPUTED_VALUE"""),45288.66666666667)</f>
        <v>45288.66667</v>
      </c>
      <c r="C513" s="2">
        <f>IFERROR(__xludf.DUMMYFUNCTION("""COMPUTED_VALUE"""),153.38)</f>
        <v>153.38</v>
      </c>
      <c r="D513" s="2">
        <f t="shared" si="3"/>
        <v>0.0002608582236</v>
      </c>
    </row>
    <row r="514">
      <c r="A514" s="1" t="s">
        <v>5</v>
      </c>
      <c r="B514" s="3">
        <f>IFERROR(__xludf.DUMMYFUNCTION("""COMPUTED_VALUE"""),45289.66666666667)</f>
        <v>45289.66667</v>
      </c>
      <c r="C514" s="2">
        <f>IFERROR(__xludf.DUMMYFUNCTION("""COMPUTED_VALUE"""),151.94)</f>
        <v>151.94</v>
      </c>
      <c r="D514" s="2">
        <f t="shared" si="3"/>
        <v>-0.009388446994</v>
      </c>
    </row>
    <row r="515">
      <c r="A515" s="1" t="s">
        <v>5</v>
      </c>
      <c r="B515" s="3">
        <f>IFERROR(__xludf.DUMMYFUNCTION("""COMPUTED_VALUE"""),45293.66666666667)</f>
        <v>45293.66667</v>
      </c>
      <c r="C515" s="2">
        <f>IFERROR(__xludf.DUMMYFUNCTION("""COMPUTED_VALUE"""),149.93)</f>
        <v>149.93</v>
      </c>
      <c r="D515" s="2">
        <f t="shared" si="3"/>
        <v>-0.01322890615</v>
      </c>
    </row>
    <row r="516">
      <c r="A516" s="1" t="s">
        <v>5</v>
      </c>
      <c r="B516" s="3">
        <f>IFERROR(__xludf.DUMMYFUNCTION("""COMPUTED_VALUE"""),45294.66666666667)</f>
        <v>45294.66667</v>
      </c>
      <c r="C516" s="2">
        <f>IFERROR(__xludf.DUMMYFUNCTION("""COMPUTED_VALUE"""),148.47)</f>
        <v>148.47</v>
      </c>
      <c r="D516" s="2">
        <f t="shared" si="3"/>
        <v>-0.009737877676</v>
      </c>
    </row>
    <row r="517">
      <c r="A517" s="1" t="s">
        <v>5</v>
      </c>
      <c r="B517" s="3">
        <f>IFERROR(__xludf.DUMMYFUNCTION("""COMPUTED_VALUE"""),45295.66666666667)</f>
        <v>45295.66667</v>
      </c>
      <c r="C517" s="2">
        <f>IFERROR(__xludf.DUMMYFUNCTION("""COMPUTED_VALUE"""),144.57)</f>
        <v>144.57</v>
      </c>
      <c r="D517" s="2">
        <f t="shared" si="3"/>
        <v>-0.02626793292</v>
      </c>
    </row>
    <row r="518">
      <c r="A518" s="1" t="s">
        <v>5</v>
      </c>
      <c r="B518" s="3">
        <f>IFERROR(__xludf.DUMMYFUNCTION("""COMPUTED_VALUE"""),45296.66666666667)</f>
        <v>45296.66667</v>
      </c>
      <c r="C518" s="2">
        <f>IFERROR(__xludf.DUMMYFUNCTION("""COMPUTED_VALUE"""),145.24)</f>
        <v>145.24</v>
      </c>
      <c r="D518" s="2">
        <f t="shared" si="3"/>
        <v>0.004634433147</v>
      </c>
    </row>
    <row r="519">
      <c r="A519" s="1" t="s">
        <v>5</v>
      </c>
      <c r="B519" s="3">
        <f>IFERROR(__xludf.DUMMYFUNCTION("""COMPUTED_VALUE"""),45299.66666666667)</f>
        <v>45299.66667</v>
      </c>
      <c r="C519" s="2">
        <f>IFERROR(__xludf.DUMMYFUNCTION("""COMPUTED_VALUE"""),149.1)</f>
        <v>149.1</v>
      </c>
      <c r="D519" s="2">
        <f t="shared" si="3"/>
        <v>0.02657670063</v>
      </c>
    </row>
    <row r="520">
      <c r="A520" s="1" t="s">
        <v>5</v>
      </c>
      <c r="B520" s="3">
        <f>IFERROR(__xludf.DUMMYFUNCTION("""COMPUTED_VALUE"""),45300.66666666667)</f>
        <v>45300.66667</v>
      </c>
      <c r="C520" s="2">
        <f>IFERROR(__xludf.DUMMYFUNCTION("""COMPUTED_VALUE"""),151.37)</f>
        <v>151.37</v>
      </c>
      <c r="D520" s="2">
        <f t="shared" si="3"/>
        <v>0.01522468142</v>
      </c>
    </row>
    <row r="521">
      <c r="A521" s="1" t="s">
        <v>5</v>
      </c>
      <c r="B521" s="3">
        <f>IFERROR(__xludf.DUMMYFUNCTION("""COMPUTED_VALUE"""),45301.66666666667)</f>
        <v>45301.66667</v>
      </c>
      <c r="C521" s="2">
        <f>IFERROR(__xludf.DUMMYFUNCTION("""COMPUTED_VALUE"""),153.73)</f>
        <v>153.73</v>
      </c>
      <c r="D521" s="2">
        <f t="shared" si="3"/>
        <v>0.01559093612</v>
      </c>
    </row>
    <row r="522">
      <c r="A522" s="1" t="s">
        <v>5</v>
      </c>
      <c r="B522" s="3">
        <f>IFERROR(__xludf.DUMMYFUNCTION("""COMPUTED_VALUE"""),45302.66666666667)</f>
        <v>45302.66667</v>
      </c>
      <c r="C522" s="2">
        <f>IFERROR(__xludf.DUMMYFUNCTION("""COMPUTED_VALUE"""),155.18)</f>
        <v>155.18</v>
      </c>
      <c r="D522" s="2">
        <f t="shared" si="3"/>
        <v>0.009432121252</v>
      </c>
    </row>
    <row r="523">
      <c r="A523" s="1" t="s">
        <v>5</v>
      </c>
      <c r="B523" s="3">
        <f>IFERROR(__xludf.DUMMYFUNCTION("""COMPUTED_VALUE"""),45303.66666666667)</f>
        <v>45303.66667</v>
      </c>
      <c r="C523" s="2">
        <f>IFERROR(__xludf.DUMMYFUNCTION("""COMPUTED_VALUE"""),154.62)</f>
        <v>154.62</v>
      </c>
      <c r="D523" s="2">
        <f t="shared" si="3"/>
        <v>-0.003608712463</v>
      </c>
    </row>
    <row r="524">
      <c r="A524" s="1" t="s">
        <v>5</v>
      </c>
      <c r="B524" s="3">
        <f>IFERROR(__xludf.DUMMYFUNCTION("""COMPUTED_VALUE"""),45307.66666666667)</f>
        <v>45307.66667</v>
      </c>
      <c r="C524" s="2">
        <f>IFERROR(__xludf.DUMMYFUNCTION("""COMPUTED_VALUE"""),153.16)</f>
        <v>153.16</v>
      </c>
      <c r="D524" s="2">
        <f t="shared" si="3"/>
        <v>-0.009442504204</v>
      </c>
    </row>
    <row r="525">
      <c r="A525" s="1" t="s">
        <v>5</v>
      </c>
      <c r="B525" s="3">
        <f>IFERROR(__xludf.DUMMYFUNCTION("""COMPUTED_VALUE"""),45308.66666666667)</f>
        <v>45308.66667</v>
      </c>
      <c r="C525" s="2">
        <f>IFERROR(__xludf.DUMMYFUNCTION("""COMPUTED_VALUE"""),151.71)</f>
        <v>151.71</v>
      </c>
      <c r="D525" s="2">
        <f t="shared" si="3"/>
        <v>-0.009467223818</v>
      </c>
    </row>
    <row r="526">
      <c r="A526" s="1" t="s">
        <v>5</v>
      </c>
      <c r="B526" s="3">
        <f>IFERROR(__xludf.DUMMYFUNCTION("""COMPUTED_VALUE"""),45309.66666666667)</f>
        <v>45309.66667</v>
      </c>
      <c r="C526" s="2">
        <f>IFERROR(__xludf.DUMMYFUNCTION("""COMPUTED_VALUE"""),153.5)</f>
        <v>153.5</v>
      </c>
      <c r="D526" s="2">
        <f t="shared" si="3"/>
        <v>0.01179882671</v>
      </c>
    </row>
    <row r="527">
      <c r="A527" s="1" t="s">
        <v>5</v>
      </c>
      <c r="B527" s="3">
        <f>IFERROR(__xludf.DUMMYFUNCTION("""COMPUTED_VALUE"""),45310.66666666667)</f>
        <v>45310.66667</v>
      </c>
      <c r="C527" s="2">
        <f>IFERROR(__xludf.DUMMYFUNCTION("""COMPUTED_VALUE"""),155.34)</f>
        <v>155.34</v>
      </c>
      <c r="D527" s="2">
        <f t="shared" si="3"/>
        <v>0.01198697068</v>
      </c>
    </row>
    <row r="528">
      <c r="A528" s="1" t="s">
        <v>5</v>
      </c>
      <c r="B528" s="3">
        <f>IFERROR(__xludf.DUMMYFUNCTION("""COMPUTED_VALUE"""),45313.66666666667)</f>
        <v>45313.66667</v>
      </c>
      <c r="C528" s="2">
        <f>IFERROR(__xludf.DUMMYFUNCTION("""COMPUTED_VALUE"""),154.78)</f>
        <v>154.78</v>
      </c>
      <c r="D528" s="2">
        <f t="shared" si="3"/>
        <v>-0.003604995494</v>
      </c>
    </row>
    <row r="529">
      <c r="A529" s="1" t="s">
        <v>5</v>
      </c>
      <c r="B529" s="3">
        <f>IFERROR(__xludf.DUMMYFUNCTION("""COMPUTED_VALUE"""),45314.66666666667)</f>
        <v>45314.66667</v>
      </c>
      <c r="C529" s="2">
        <f>IFERROR(__xludf.DUMMYFUNCTION("""COMPUTED_VALUE"""),156.02)</f>
        <v>156.02</v>
      </c>
      <c r="D529" s="2">
        <f t="shared" si="3"/>
        <v>0.008011370978</v>
      </c>
    </row>
    <row r="530">
      <c r="A530" s="1" t="s">
        <v>5</v>
      </c>
      <c r="B530" s="3">
        <f>IFERROR(__xludf.DUMMYFUNCTION("""COMPUTED_VALUE"""),45315.66666666667)</f>
        <v>45315.66667</v>
      </c>
      <c r="C530" s="2">
        <f>IFERROR(__xludf.DUMMYFUNCTION("""COMPUTED_VALUE"""),156.87)</f>
        <v>156.87</v>
      </c>
      <c r="D530" s="2">
        <f t="shared" si="3"/>
        <v>0.005448019485</v>
      </c>
    </row>
    <row r="531">
      <c r="A531" s="1" t="s">
        <v>5</v>
      </c>
      <c r="B531" s="3">
        <f>IFERROR(__xludf.DUMMYFUNCTION("""COMPUTED_VALUE"""),45316.66666666667)</f>
        <v>45316.66667</v>
      </c>
      <c r="C531" s="2">
        <f>IFERROR(__xludf.DUMMYFUNCTION("""COMPUTED_VALUE"""),157.75)</f>
        <v>157.75</v>
      </c>
      <c r="D531" s="2">
        <f t="shared" si="3"/>
        <v>0.005609740549</v>
      </c>
    </row>
    <row r="532">
      <c r="A532" s="1" t="s">
        <v>5</v>
      </c>
      <c r="B532" s="3">
        <f>IFERROR(__xludf.DUMMYFUNCTION("""COMPUTED_VALUE"""),45317.66666666667)</f>
        <v>45317.66667</v>
      </c>
      <c r="C532" s="2">
        <f>IFERROR(__xludf.DUMMYFUNCTION("""COMPUTED_VALUE"""),159.12)</f>
        <v>159.12</v>
      </c>
      <c r="D532" s="2">
        <f t="shared" si="3"/>
        <v>0.008684627575</v>
      </c>
    </row>
    <row r="533">
      <c r="A533" s="1" t="s">
        <v>5</v>
      </c>
      <c r="B533" s="3">
        <f>IFERROR(__xludf.DUMMYFUNCTION("""COMPUTED_VALUE"""),45320.66666666667)</f>
        <v>45320.66667</v>
      </c>
      <c r="C533" s="2">
        <f>IFERROR(__xludf.DUMMYFUNCTION("""COMPUTED_VALUE"""),161.26)</f>
        <v>161.26</v>
      </c>
      <c r="D533" s="2">
        <f t="shared" si="3"/>
        <v>0.01344896933</v>
      </c>
    </row>
    <row r="534">
      <c r="A534" s="1" t="s">
        <v>5</v>
      </c>
      <c r="B534" s="3">
        <f>IFERROR(__xludf.DUMMYFUNCTION("""COMPUTED_VALUE"""),45321.66666666667)</f>
        <v>45321.66667</v>
      </c>
      <c r="C534" s="2">
        <f>IFERROR(__xludf.DUMMYFUNCTION("""COMPUTED_VALUE"""),159.0)</f>
        <v>159</v>
      </c>
      <c r="D534" s="2">
        <f t="shared" si="3"/>
        <v>-0.01401463475</v>
      </c>
    </row>
    <row r="535">
      <c r="A535" s="1" t="s">
        <v>5</v>
      </c>
      <c r="B535" s="3">
        <f>IFERROR(__xludf.DUMMYFUNCTION("""COMPUTED_VALUE"""),45322.66666666667)</f>
        <v>45322.66667</v>
      </c>
      <c r="C535" s="2">
        <f>IFERROR(__xludf.DUMMYFUNCTION("""COMPUTED_VALUE"""),155.2)</f>
        <v>155.2</v>
      </c>
      <c r="D535" s="2">
        <f t="shared" si="3"/>
        <v>-0.02389937107</v>
      </c>
    </row>
    <row r="536">
      <c r="A536" s="1" t="s">
        <v>5</v>
      </c>
      <c r="B536" s="3">
        <f>IFERROR(__xludf.DUMMYFUNCTION("""COMPUTED_VALUE"""),45323.66666666667)</f>
        <v>45323.66667</v>
      </c>
      <c r="C536" s="2">
        <f>IFERROR(__xludf.DUMMYFUNCTION("""COMPUTED_VALUE"""),159.28)</f>
        <v>159.28</v>
      </c>
      <c r="D536" s="2">
        <f t="shared" si="3"/>
        <v>0.02628865979</v>
      </c>
    </row>
    <row r="537">
      <c r="A537" s="1" t="s">
        <v>5</v>
      </c>
      <c r="B537" s="3">
        <f>IFERROR(__xludf.DUMMYFUNCTION("""COMPUTED_VALUE"""),45324.66666666667)</f>
        <v>45324.66667</v>
      </c>
      <c r="C537" s="2">
        <f>IFERROR(__xludf.DUMMYFUNCTION("""COMPUTED_VALUE"""),171.81)</f>
        <v>171.81</v>
      </c>
      <c r="D537" s="2">
        <f t="shared" si="3"/>
        <v>0.07866649925</v>
      </c>
    </row>
    <row r="538">
      <c r="A538" s="1" t="s">
        <v>5</v>
      </c>
      <c r="B538" s="3">
        <f>IFERROR(__xludf.DUMMYFUNCTION("""COMPUTED_VALUE"""),45327.66666666667)</f>
        <v>45327.66667</v>
      </c>
      <c r="C538" s="2">
        <f>IFERROR(__xludf.DUMMYFUNCTION("""COMPUTED_VALUE"""),170.31)</f>
        <v>170.31</v>
      </c>
      <c r="D538" s="2">
        <f t="shared" si="3"/>
        <v>-0.008730574472</v>
      </c>
    </row>
    <row r="539">
      <c r="A539" s="1" t="s">
        <v>5</v>
      </c>
      <c r="B539" s="3">
        <f>IFERROR(__xludf.DUMMYFUNCTION("""COMPUTED_VALUE"""),45328.66666666667)</f>
        <v>45328.66667</v>
      </c>
      <c r="C539" s="2">
        <f>IFERROR(__xludf.DUMMYFUNCTION("""COMPUTED_VALUE"""),169.15)</f>
        <v>169.15</v>
      </c>
      <c r="D539" s="2">
        <f t="shared" si="3"/>
        <v>-0.006811109154</v>
      </c>
    </row>
    <row r="540">
      <c r="A540" s="1" t="s">
        <v>5</v>
      </c>
      <c r="B540" s="3">
        <f>IFERROR(__xludf.DUMMYFUNCTION("""COMPUTED_VALUE"""),45329.66666666667)</f>
        <v>45329.66667</v>
      </c>
      <c r="C540" s="2">
        <f>IFERROR(__xludf.DUMMYFUNCTION("""COMPUTED_VALUE"""),170.53)</f>
        <v>170.53</v>
      </c>
      <c r="D540" s="2">
        <f t="shared" si="3"/>
        <v>0.008158439255</v>
      </c>
    </row>
    <row r="541">
      <c r="A541" s="1" t="s">
        <v>5</v>
      </c>
      <c r="B541" s="3">
        <f>IFERROR(__xludf.DUMMYFUNCTION("""COMPUTED_VALUE"""),45330.66666666667)</f>
        <v>45330.66667</v>
      </c>
      <c r="C541" s="2">
        <f>IFERROR(__xludf.DUMMYFUNCTION("""COMPUTED_VALUE"""),169.84)</f>
        <v>169.84</v>
      </c>
      <c r="D541" s="2">
        <f t="shared" si="3"/>
        <v>-0.004046208878</v>
      </c>
    </row>
    <row r="542">
      <c r="A542" s="1" t="s">
        <v>5</v>
      </c>
      <c r="B542" s="3">
        <f>IFERROR(__xludf.DUMMYFUNCTION("""COMPUTED_VALUE"""),45331.66666666667)</f>
        <v>45331.66667</v>
      </c>
      <c r="C542" s="2">
        <f>IFERROR(__xludf.DUMMYFUNCTION("""COMPUTED_VALUE"""),174.45)</f>
        <v>174.45</v>
      </c>
      <c r="D542" s="2">
        <f t="shared" si="3"/>
        <v>0.02714319359</v>
      </c>
    </row>
    <row r="543">
      <c r="A543" s="1" t="s">
        <v>5</v>
      </c>
      <c r="B543" s="3">
        <f>IFERROR(__xludf.DUMMYFUNCTION("""COMPUTED_VALUE"""),45334.66666666667)</f>
        <v>45334.66667</v>
      </c>
      <c r="C543" s="2">
        <f>IFERROR(__xludf.DUMMYFUNCTION("""COMPUTED_VALUE"""),172.34)</f>
        <v>172.34</v>
      </c>
      <c r="D543" s="2">
        <f t="shared" si="3"/>
        <v>-0.01209515621</v>
      </c>
    </row>
    <row r="544">
      <c r="A544" s="1" t="s">
        <v>5</v>
      </c>
      <c r="B544" s="3">
        <f>IFERROR(__xludf.DUMMYFUNCTION("""COMPUTED_VALUE"""),45335.66666666667)</f>
        <v>45335.66667</v>
      </c>
      <c r="C544" s="2">
        <f>IFERROR(__xludf.DUMMYFUNCTION("""COMPUTED_VALUE"""),168.64)</f>
        <v>168.64</v>
      </c>
      <c r="D544" s="2">
        <f t="shared" si="3"/>
        <v>-0.02146918881</v>
      </c>
    </row>
    <row r="545">
      <c r="A545" s="1" t="s">
        <v>5</v>
      </c>
      <c r="B545" s="3">
        <f>IFERROR(__xludf.DUMMYFUNCTION("""COMPUTED_VALUE"""),45336.66666666667)</f>
        <v>45336.66667</v>
      </c>
      <c r="C545" s="2">
        <f>IFERROR(__xludf.DUMMYFUNCTION("""COMPUTED_VALUE"""),170.98)</f>
        <v>170.98</v>
      </c>
      <c r="D545" s="2">
        <f t="shared" si="3"/>
        <v>0.01387571157</v>
      </c>
    </row>
    <row r="546">
      <c r="A546" s="1" t="s">
        <v>5</v>
      </c>
      <c r="B546" s="3">
        <f>IFERROR(__xludf.DUMMYFUNCTION("""COMPUTED_VALUE"""),45337.66666666667)</f>
        <v>45337.66667</v>
      </c>
      <c r="C546" s="2">
        <f>IFERROR(__xludf.DUMMYFUNCTION("""COMPUTED_VALUE"""),169.8)</f>
        <v>169.8</v>
      </c>
      <c r="D546" s="2">
        <f t="shared" si="3"/>
        <v>-0.006901391976</v>
      </c>
    </row>
    <row r="547">
      <c r="A547" s="1" t="s">
        <v>5</v>
      </c>
      <c r="B547" s="3">
        <f>IFERROR(__xludf.DUMMYFUNCTION("""COMPUTED_VALUE"""),45338.66666666667)</f>
        <v>45338.66667</v>
      </c>
      <c r="C547" s="2">
        <f>IFERROR(__xludf.DUMMYFUNCTION("""COMPUTED_VALUE"""),169.51)</f>
        <v>169.51</v>
      </c>
      <c r="D547" s="2">
        <f t="shared" si="3"/>
        <v>-0.001707891637</v>
      </c>
    </row>
    <row r="548">
      <c r="A548" s="1" t="s">
        <v>5</v>
      </c>
      <c r="B548" s="3">
        <f>IFERROR(__xludf.DUMMYFUNCTION("""COMPUTED_VALUE"""),45342.66666666667)</f>
        <v>45342.66667</v>
      </c>
      <c r="C548" s="2">
        <f>IFERROR(__xludf.DUMMYFUNCTION("""COMPUTED_VALUE"""),167.08)</f>
        <v>167.08</v>
      </c>
      <c r="D548" s="2">
        <f t="shared" si="3"/>
        <v>-0.01433543744</v>
      </c>
    </row>
    <row r="549">
      <c r="A549" s="1" t="s">
        <v>5</v>
      </c>
      <c r="B549" s="3">
        <f>IFERROR(__xludf.DUMMYFUNCTION("""COMPUTED_VALUE"""),45343.66666666667)</f>
        <v>45343.66667</v>
      </c>
      <c r="C549" s="2">
        <f>IFERROR(__xludf.DUMMYFUNCTION("""COMPUTED_VALUE"""),168.59)</f>
        <v>168.59</v>
      </c>
      <c r="D549" s="2">
        <f t="shared" si="3"/>
        <v>0.009037586785</v>
      </c>
    </row>
    <row r="550">
      <c r="A550" s="1" t="s">
        <v>5</v>
      </c>
      <c r="B550" s="3">
        <f>IFERROR(__xludf.DUMMYFUNCTION("""COMPUTED_VALUE"""),45344.66666666667)</f>
        <v>45344.66667</v>
      </c>
      <c r="C550" s="2">
        <f>IFERROR(__xludf.DUMMYFUNCTION("""COMPUTED_VALUE"""),174.58)</f>
        <v>174.58</v>
      </c>
      <c r="D550" s="2">
        <f t="shared" si="3"/>
        <v>0.03552998398</v>
      </c>
    </row>
    <row r="551">
      <c r="A551" s="1" t="s">
        <v>5</v>
      </c>
      <c r="B551" s="3">
        <f>IFERROR(__xludf.DUMMYFUNCTION("""COMPUTED_VALUE"""),45345.66666666667)</f>
        <v>45345.66667</v>
      </c>
      <c r="C551" s="2">
        <f>IFERROR(__xludf.DUMMYFUNCTION("""COMPUTED_VALUE"""),174.99)</f>
        <v>174.99</v>
      </c>
      <c r="D551" s="2">
        <f t="shared" si="3"/>
        <v>0.002348493527</v>
      </c>
    </row>
    <row r="552">
      <c r="A552" s="1" t="s">
        <v>5</v>
      </c>
      <c r="B552" s="3">
        <f>IFERROR(__xludf.DUMMYFUNCTION("""COMPUTED_VALUE"""),45348.66666666667)</f>
        <v>45348.66667</v>
      </c>
      <c r="C552" s="2">
        <f>IFERROR(__xludf.DUMMYFUNCTION("""COMPUTED_VALUE"""),174.73)</f>
        <v>174.73</v>
      </c>
      <c r="D552" s="2">
        <f t="shared" si="3"/>
        <v>-0.001485799189</v>
      </c>
    </row>
    <row r="553">
      <c r="A553" s="1" t="s">
        <v>5</v>
      </c>
      <c r="B553" s="3">
        <f>IFERROR(__xludf.DUMMYFUNCTION("""COMPUTED_VALUE"""),45349.66666666667)</f>
        <v>45349.66667</v>
      </c>
      <c r="C553" s="2">
        <f>IFERROR(__xludf.DUMMYFUNCTION("""COMPUTED_VALUE"""),173.54)</f>
        <v>173.54</v>
      </c>
      <c r="D553" s="2">
        <f t="shared" si="3"/>
        <v>-0.00681050764</v>
      </c>
    </row>
    <row r="554">
      <c r="A554" s="1" t="s">
        <v>5</v>
      </c>
      <c r="B554" s="3">
        <f>IFERROR(__xludf.DUMMYFUNCTION("""COMPUTED_VALUE"""),45350.66666666667)</f>
        <v>45350.66667</v>
      </c>
      <c r="C554" s="2">
        <f>IFERROR(__xludf.DUMMYFUNCTION("""COMPUTED_VALUE"""),173.16)</f>
        <v>173.16</v>
      </c>
      <c r="D554" s="2">
        <f t="shared" si="3"/>
        <v>-0.0021896969</v>
      </c>
    </row>
    <row r="555">
      <c r="A555" s="1" t="s">
        <v>5</v>
      </c>
      <c r="B555" s="3">
        <f>IFERROR(__xludf.DUMMYFUNCTION("""COMPUTED_VALUE"""),45351.66666666667)</f>
        <v>45351.66667</v>
      </c>
      <c r="C555" s="2">
        <f>IFERROR(__xludf.DUMMYFUNCTION("""COMPUTED_VALUE"""),176.76)</f>
        <v>176.76</v>
      </c>
      <c r="D555" s="2">
        <f t="shared" si="3"/>
        <v>0.02079002079</v>
      </c>
    </row>
    <row r="556">
      <c r="A556" s="1" t="s">
        <v>5</v>
      </c>
      <c r="B556" s="3">
        <f>IFERROR(__xludf.DUMMYFUNCTION("""COMPUTED_VALUE"""),45352.66666666667)</f>
        <v>45352.66667</v>
      </c>
      <c r="C556" s="2">
        <f>IFERROR(__xludf.DUMMYFUNCTION("""COMPUTED_VALUE"""),178.22)</f>
        <v>178.22</v>
      </c>
      <c r="D556" s="2">
        <f t="shared" si="3"/>
        <v>0.008259787282</v>
      </c>
    </row>
    <row r="557">
      <c r="A557" s="1" t="s">
        <v>5</v>
      </c>
      <c r="B557" s="3">
        <f>IFERROR(__xludf.DUMMYFUNCTION("""COMPUTED_VALUE"""),45355.66666666667)</f>
        <v>45355.66667</v>
      </c>
      <c r="C557" s="2">
        <f>IFERROR(__xludf.DUMMYFUNCTION("""COMPUTED_VALUE"""),177.58)</f>
        <v>177.58</v>
      </c>
      <c r="D557" s="2">
        <f t="shared" si="3"/>
        <v>-0.00359106722</v>
      </c>
    </row>
    <row r="558">
      <c r="A558" s="1" t="s">
        <v>5</v>
      </c>
      <c r="B558" s="3">
        <f>IFERROR(__xludf.DUMMYFUNCTION("""COMPUTED_VALUE"""),45356.66666666667)</f>
        <v>45356.66667</v>
      </c>
      <c r="C558" s="2">
        <f>IFERROR(__xludf.DUMMYFUNCTION("""COMPUTED_VALUE"""),174.12)</f>
        <v>174.12</v>
      </c>
      <c r="D558" s="2">
        <f t="shared" si="3"/>
        <v>-0.01948417615</v>
      </c>
    </row>
    <row r="559">
      <c r="A559" s="1" t="s">
        <v>5</v>
      </c>
      <c r="B559" s="3">
        <f>IFERROR(__xludf.DUMMYFUNCTION("""COMPUTED_VALUE"""),45357.66666666667)</f>
        <v>45357.66667</v>
      </c>
      <c r="C559" s="2">
        <f>IFERROR(__xludf.DUMMYFUNCTION("""COMPUTED_VALUE"""),173.51)</f>
        <v>173.51</v>
      </c>
      <c r="D559" s="2">
        <f t="shared" si="3"/>
        <v>-0.003503331036</v>
      </c>
    </row>
    <row r="560">
      <c r="A560" s="1" t="s">
        <v>5</v>
      </c>
      <c r="B560" s="3">
        <f>IFERROR(__xludf.DUMMYFUNCTION("""COMPUTED_VALUE"""),45358.66666666667)</f>
        <v>45358.66667</v>
      </c>
      <c r="C560" s="2">
        <f>IFERROR(__xludf.DUMMYFUNCTION("""COMPUTED_VALUE"""),176.82)</f>
        <v>176.82</v>
      </c>
      <c r="D560" s="2">
        <f t="shared" si="3"/>
        <v>0.01907671028</v>
      </c>
    </row>
    <row r="561">
      <c r="A561" s="1" t="s">
        <v>5</v>
      </c>
      <c r="B561" s="3">
        <f>IFERROR(__xludf.DUMMYFUNCTION("""COMPUTED_VALUE"""),45359.66666666667)</f>
        <v>45359.66667</v>
      </c>
      <c r="C561" s="2">
        <f>IFERROR(__xludf.DUMMYFUNCTION("""COMPUTED_VALUE"""),175.35)</f>
        <v>175.35</v>
      </c>
      <c r="D561" s="2">
        <f t="shared" si="3"/>
        <v>-0.008313539192</v>
      </c>
    </row>
    <row r="562">
      <c r="A562" s="1" t="s">
        <v>5</v>
      </c>
      <c r="B562" s="3">
        <f>IFERROR(__xludf.DUMMYFUNCTION("""COMPUTED_VALUE"""),45362.66666666667)</f>
        <v>45362.66667</v>
      </c>
      <c r="C562" s="2">
        <f>IFERROR(__xludf.DUMMYFUNCTION("""COMPUTED_VALUE"""),171.96)</f>
        <v>171.96</v>
      </c>
      <c r="D562" s="2">
        <f t="shared" si="3"/>
        <v>-0.01933276305</v>
      </c>
    </row>
    <row r="563">
      <c r="A563" s="1" t="s">
        <v>5</v>
      </c>
      <c r="B563" s="3">
        <f>IFERROR(__xludf.DUMMYFUNCTION("""COMPUTED_VALUE"""),45363.66666666667)</f>
        <v>45363.66667</v>
      </c>
      <c r="C563" s="2">
        <f>IFERROR(__xludf.DUMMYFUNCTION("""COMPUTED_VALUE"""),175.39)</f>
        <v>175.39</v>
      </c>
      <c r="D563" s="2">
        <f t="shared" si="3"/>
        <v>0.01994649919</v>
      </c>
    </row>
    <row r="564">
      <c r="A564" s="1" t="s">
        <v>5</v>
      </c>
      <c r="B564" s="3">
        <f>IFERROR(__xludf.DUMMYFUNCTION("""COMPUTED_VALUE"""),45364.66666666667)</f>
        <v>45364.66667</v>
      </c>
      <c r="C564" s="2">
        <f>IFERROR(__xludf.DUMMYFUNCTION("""COMPUTED_VALUE"""),176.56)</f>
        <v>176.56</v>
      </c>
      <c r="D564" s="2">
        <f t="shared" si="3"/>
        <v>0.006670847825</v>
      </c>
    </row>
    <row r="565">
      <c r="A565" s="1" t="s">
        <v>5</v>
      </c>
      <c r="B565" s="3">
        <f>IFERROR(__xludf.DUMMYFUNCTION("""COMPUTED_VALUE"""),45365.66666666667)</f>
        <v>45365.66667</v>
      </c>
      <c r="C565" s="2">
        <f>IFERROR(__xludf.DUMMYFUNCTION("""COMPUTED_VALUE"""),178.75)</f>
        <v>178.75</v>
      </c>
      <c r="D565" s="2">
        <f t="shared" si="3"/>
        <v>0.01240371545</v>
      </c>
    </row>
    <row r="566">
      <c r="A566" s="1" t="s">
        <v>5</v>
      </c>
      <c r="B566" s="3">
        <f>IFERROR(__xludf.DUMMYFUNCTION("""COMPUTED_VALUE"""),45366.66666666667)</f>
        <v>45366.66667</v>
      </c>
      <c r="C566" s="2">
        <f>IFERROR(__xludf.DUMMYFUNCTION("""COMPUTED_VALUE"""),174.42)</f>
        <v>174.42</v>
      </c>
      <c r="D566" s="2">
        <f t="shared" si="3"/>
        <v>-0.02422377622</v>
      </c>
    </row>
    <row r="567">
      <c r="A567" s="1" t="s">
        <v>5</v>
      </c>
      <c r="B567" s="3">
        <f>IFERROR(__xludf.DUMMYFUNCTION("""COMPUTED_VALUE"""),45369.66666666667)</f>
        <v>45369.66667</v>
      </c>
      <c r="C567" s="2">
        <f>IFERROR(__xludf.DUMMYFUNCTION("""COMPUTED_VALUE"""),174.48)</f>
        <v>174.48</v>
      </c>
      <c r="D567" s="2">
        <f t="shared" si="3"/>
        <v>0.000343997248</v>
      </c>
    </row>
    <row r="568">
      <c r="A568" s="1" t="s">
        <v>5</v>
      </c>
      <c r="B568" s="3">
        <f>IFERROR(__xludf.DUMMYFUNCTION("""COMPUTED_VALUE"""),45370.66666666667)</f>
        <v>45370.66667</v>
      </c>
      <c r="C568" s="2">
        <f>IFERROR(__xludf.DUMMYFUNCTION("""COMPUTED_VALUE"""),175.9)</f>
        <v>175.9</v>
      </c>
      <c r="D568" s="2">
        <f t="shared" si="3"/>
        <v>0.008138468592</v>
      </c>
    </row>
    <row r="569">
      <c r="A569" s="1" t="s">
        <v>5</v>
      </c>
      <c r="B569" s="3">
        <f>IFERROR(__xludf.DUMMYFUNCTION("""COMPUTED_VALUE"""),45371.66666666667)</f>
        <v>45371.66667</v>
      </c>
      <c r="C569" s="2">
        <f>IFERROR(__xludf.DUMMYFUNCTION("""COMPUTED_VALUE"""),178.15)</f>
        <v>178.15</v>
      </c>
      <c r="D569" s="2">
        <f t="shared" si="3"/>
        <v>0.01279135873</v>
      </c>
    </row>
    <row r="570">
      <c r="A570" s="1" t="s">
        <v>5</v>
      </c>
      <c r="B570" s="3">
        <f>IFERROR(__xludf.DUMMYFUNCTION("""COMPUTED_VALUE"""),45372.66666666667)</f>
        <v>45372.66667</v>
      </c>
      <c r="C570" s="2">
        <f>IFERROR(__xludf.DUMMYFUNCTION("""COMPUTED_VALUE"""),178.15)</f>
        <v>178.15</v>
      </c>
      <c r="D570" s="2">
        <f t="shared" si="3"/>
        <v>0</v>
      </c>
    </row>
    <row r="571">
      <c r="A571" s="1" t="s">
        <v>5</v>
      </c>
      <c r="B571" s="3">
        <f>IFERROR(__xludf.DUMMYFUNCTION("""COMPUTED_VALUE"""),45373.66666666667)</f>
        <v>45373.66667</v>
      </c>
      <c r="C571" s="2">
        <f>IFERROR(__xludf.DUMMYFUNCTION("""COMPUTED_VALUE"""),178.87)</f>
        <v>178.87</v>
      </c>
      <c r="D571" s="2">
        <f t="shared" si="3"/>
        <v>0.00404153803</v>
      </c>
    </row>
    <row r="572">
      <c r="A572" s="1" t="s">
        <v>5</v>
      </c>
      <c r="B572" s="3">
        <f>IFERROR(__xludf.DUMMYFUNCTION("""COMPUTED_VALUE"""),45376.66666666667)</f>
        <v>45376.66667</v>
      </c>
      <c r="C572" s="2">
        <f>IFERROR(__xludf.DUMMYFUNCTION("""COMPUTED_VALUE"""),179.71)</f>
        <v>179.71</v>
      </c>
      <c r="D572" s="2">
        <f t="shared" si="3"/>
        <v>0.00469614804</v>
      </c>
    </row>
    <row r="573">
      <c r="A573" s="1" t="s">
        <v>5</v>
      </c>
      <c r="B573" s="3">
        <f>IFERROR(__xludf.DUMMYFUNCTION("""COMPUTED_VALUE"""),45377.66666666667)</f>
        <v>45377.66667</v>
      </c>
      <c r="C573" s="2">
        <f>IFERROR(__xludf.DUMMYFUNCTION("""COMPUTED_VALUE"""),178.3)</f>
        <v>178.3</v>
      </c>
      <c r="D573" s="2">
        <f t="shared" si="3"/>
        <v>-0.007845974069</v>
      </c>
    </row>
    <row r="574">
      <c r="A574" s="1" t="s">
        <v>5</v>
      </c>
      <c r="B574" s="3">
        <f>IFERROR(__xludf.DUMMYFUNCTION("""COMPUTED_VALUE"""),45378.66666666667)</f>
        <v>45378.66667</v>
      </c>
      <c r="C574" s="2">
        <f>IFERROR(__xludf.DUMMYFUNCTION("""COMPUTED_VALUE"""),179.83)</f>
        <v>179.83</v>
      </c>
      <c r="D574" s="2">
        <f t="shared" si="3"/>
        <v>0.008581043186</v>
      </c>
    </row>
    <row r="575">
      <c r="A575" s="1" t="s">
        <v>5</v>
      </c>
      <c r="B575" s="3">
        <f>IFERROR(__xludf.DUMMYFUNCTION("""COMPUTED_VALUE"""),45379.66666666667)</f>
        <v>45379.66667</v>
      </c>
      <c r="C575" s="2">
        <f>IFERROR(__xludf.DUMMYFUNCTION("""COMPUTED_VALUE"""),180.38)</f>
        <v>180.38</v>
      </c>
      <c r="D575" s="2">
        <f t="shared" si="3"/>
        <v>0.003058444086</v>
      </c>
    </row>
    <row r="576">
      <c r="A576" s="1" t="s">
        <v>5</v>
      </c>
      <c r="B576" s="3">
        <f>IFERROR(__xludf.DUMMYFUNCTION("""COMPUTED_VALUE"""),45383.66666666667)</f>
        <v>45383.66667</v>
      </c>
      <c r="C576" s="2">
        <f>IFERROR(__xludf.DUMMYFUNCTION("""COMPUTED_VALUE"""),180.97)</f>
        <v>180.97</v>
      </c>
      <c r="D576" s="2">
        <f t="shared" si="3"/>
        <v>0.003270872602</v>
      </c>
    </row>
    <row r="577">
      <c r="A577" s="1" t="s">
        <v>5</v>
      </c>
      <c r="B577" s="3">
        <f>IFERROR(__xludf.DUMMYFUNCTION("""COMPUTED_VALUE"""),45384.66666666667)</f>
        <v>45384.66667</v>
      </c>
      <c r="C577" s="2">
        <f>IFERROR(__xludf.DUMMYFUNCTION("""COMPUTED_VALUE"""),180.69)</f>
        <v>180.69</v>
      </c>
      <c r="D577" s="2">
        <f t="shared" si="3"/>
        <v>-0.001547217771</v>
      </c>
    </row>
    <row r="578">
      <c r="A578" s="1" t="s">
        <v>5</v>
      </c>
      <c r="B578" s="3">
        <f>IFERROR(__xludf.DUMMYFUNCTION("""COMPUTED_VALUE"""),45385.66666666667)</f>
        <v>45385.66667</v>
      </c>
      <c r="C578" s="2">
        <f>IFERROR(__xludf.DUMMYFUNCTION("""COMPUTED_VALUE"""),182.41)</f>
        <v>182.41</v>
      </c>
      <c r="D578" s="2">
        <f t="shared" si="3"/>
        <v>0.009519065803</v>
      </c>
    </row>
    <row r="579">
      <c r="A579" s="1" t="s">
        <v>5</v>
      </c>
      <c r="B579" s="3">
        <f>IFERROR(__xludf.DUMMYFUNCTION("""COMPUTED_VALUE"""),45386.66666666667)</f>
        <v>45386.66667</v>
      </c>
      <c r="C579" s="2">
        <f>IFERROR(__xludf.DUMMYFUNCTION("""COMPUTED_VALUE"""),180.0)</f>
        <v>180</v>
      </c>
      <c r="D579" s="2">
        <f t="shared" si="3"/>
        <v>-0.01321199496</v>
      </c>
    </row>
    <row r="580">
      <c r="A580" s="1" t="s">
        <v>5</v>
      </c>
      <c r="B580" s="3">
        <f>IFERROR(__xludf.DUMMYFUNCTION("""COMPUTED_VALUE"""),45387.66666666667)</f>
        <v>45387.66667</v>
      </c>
      <c r="C580" s="2">
        <f>IFERROR(__xludf.DUMMYFUNCTION("""COMPUTED_VALUE"""),185.07)</f>
        <v>185.07</v>
      </c>
      <c r="D580" s="2">
        <f t="shared" si="3"/>
        <v>0.02816666667</v>
      </c>
    </row>
    <row r="581">
      <c r="A581" s="1" t="s">
        <v>5</v>
      </c>
      <c r="B581" s="3">
        <f>IFERROR(__xludf.DUMMYFUNCTION("""COMPUTED_VALUE"""),45390.66666666667)</f>
        <v>45390.66667</v>
      </c>
      <c r="C581" s="2">
        <f>IFERROR(__xludf.DUMMYFUNCTION("""COMPUTED_VALUE"""),185.19)</f>
        <v>185.19</v>
      </c>
      <c r="D581" s="2">
        <f t="shared" si="3"/>
        <v>0.0006484033069</v>
      </c>
    </row>
    <row r="582">
      <c r="A582" s="1" t="s">
        <v>5</v>
      </c>
      <c r="B582" s="3">
        <f>IFERROR(__xludf.DUMMYFUNCTION("""COMPUTED_VALUE"""),45391.66666666667)</f>
        <v>45391.66667</v>
      </c>
      <c r="C582" s="2">
        <f>IFERROR(__xludf.DUMMYFUNCTION("""COMPUTED_VALUE"""),185.67)</f>
        <v>185.67</v>
      </c>
      <c r="D582" s="2">
        <f t="shared" si="3"/>
        <v>0.00259193261</v>
      </c>
    </row>
    <row r="583">
      <c r="A583" s="1" t="s">
        <v>5</v>
      </c>
      <c r="B583" s="3">
        <f>IFERROR(__xludf.DUMMYFUNCTION("""COMPUTED_VALUE"""),45392.66666666667)</f>
        <v>45392.66667</v>
      </c>
      <c r="C583" s="2">
        <f>IFERROR(__xludf.DUMMYFUNCTION("""COMPUTED_VALUE"""),185.95)</f>
        <v>185.95</v>
      </c>
      <c r="D583" s="2">
        <f t="shared" si="3"/>
        <v>0.00150805192</v>
      </c>
    </row>
    <row r="584">
      <c r="A584" s="1" t="s">
        <v>5</v>
      </c>
      <c r="B584" s="3">
        <f>IFERROR(__xludf.DUMMYFUNCTION("""COMPUTED_VALUE"""),45393.66666666667)</f>
        <v>45393.66667</v>
      </c>
      <c r="C584" s="2">
        <f>IFERROR(__xludf.DUMMYFUNCTION("""COMPUTED_VALUE"""),189.05)</f>
        <v>189.05</v>
      </c>
      <c r="D584" s="2">
        <f t="shared" si="3"/>
        <v>0.01667114816</v>
      </c>
    </row>
    <row r="585">
      <c r="A585" s="1" t="s">
        <v>5</v>
      </c>
      <c r="B585" s="3">
        <f>IFERROR(__xludf.DUMMYFUNCTION("""COMPUTED_VALUE"""),45394.66666666667)</f>
        <v>45394.66667</v>
      </c>
      <c r="C585" s="2">
        <f>IFERROR(__xludf.DUMMYFUNCTION("""COMPUTED_VALUE"""),186.13)</f>
        <v>186.13</v>
      </c>
      <c r="D585" s="2">
        <f t="shared" si="3"/>
        <v>-0.0154456493</v>
      </c>
    </row>
    <row r="586">
      <c r="A586" s="1" t="s">
        <v>5</v>
      </c>
      <c r="B586" s="3">
        <f>IFERROR(__xludf.DUMMYFUNCTION("""COMPUTED_VALUE"""),45397.66666666667)</f>
        <v>45397.66667</v>
      </c>
      <c r="C586" s="2">
        <f>IFERROR(__xludf.DUMMYFUNCTION("""COMPUTED_VALUE"""),183.62)</f>
        <v>183.62</v>
      </c>
      <c r="D586" s="2">
        <f t="shared" si="3"/>
        <v>-0.01348519852</v>
      </c>
    </row>
    <row r="587">
      <c r="A587" s="1" t="s">
        <v>5</v>
      </c>
      <c r="B587" s="3">
        <f>IFERROR(__xludf.DUMMYFUNCTION("""COMPUTED_VALUE"""),45398.66666666667)</f>
        <v>45398.66667</v>
      </c>
      <c r="C587" s="2">
        <f>IFERROR(__xludf.DUMMYFUNCTION("""COMPUTED_VALUE"""),183.32)</f>
        <v>183.32</v>
      </c>
      <c r="D587" s="2">
        <f t="shared" si="3"/>
        <v>-0.001633808953</v>
      </c>
    </row>
    <row r="588">
      <c r="A588" s="1" t="s">
        <v>5</v>
      </c>
      <c r="B588" s="3">
        <f>IFERROR(__xludf.DUMMYFUNCTION("""COMPUTED_VALUE"""),45399.66666666667)</f>
        <v>45399.66667</v>
      </c>
      <c r="C588" s="2">
        <f>IFERROR(__xludf.DUMMYFUNCTION("""COMPUTED_VALUE"""),181.28)</f>
        <v>181.28</v>
      </c>
      <c r="D588" s="2">
        <f t="shared" si="3"/>
        <v>-0.01112808204</v>
      </c>
    </row>
    <row r="589">
      <c r="A589" s="1" t="s">
        <v>5</v>
      </c>
      <c r="B589" s="3">
        <f>IFERROR(__xludf.DUMMYFUNCTION("""COMPUTED_VALUE"""),45400.66666666667)</f>
        <v>45400.66667</v>
      </c>
      <c r="C589" s="2">
        <f>IFERROR(__xludf.DUMMYFUNCTION("""COMPUTED_VALUE"""),179.22)</f>
        <v>179.22</v>
      </c>
      <c r="D589" s="2">
        <f t="shared" si="3"/>
        <v>-0.01136363636</v>
      </c>
    </row>
    <row r="590">
      <c r="A590" s="1" t="s">
        <v>5</v>
      </c>
      <c r="B590" s="3">
        <f>IFERROR(__xludf.DUMMYFUNCTION("""COMPUTED_VALUE"""),45401.66666666667)</f>
        <v>45401.66667</v>
      </c>
      <c r="C590" s="2">
        <f>IFERROR(__xludf.DUMMYFUNCTION("""COMPUTED_VALUE"""),174.63)</f>
        <v>174.63</v>
      </c>
      <c r="D590" s="2">
        <f t="shared" si="3"/>
        <v>-0.02561098092</v>
      </c>
    </row>
    <row r="591">
      <c r="A591" s="1" t="s">
        <v>5</v>
      </c>
      <c r="B591" s="3">
        <f>IFERROR(__xludf.DUMMYFUNCTION("""COMPUTED_VALUE"""),45404.66666666667)</f>
        <v>45404.66667</v>
      </c>
      <c r="C591" s="2">
        <f>IFERROR(__xludf.DUMMYFUNCTION("""COMPUTED_VALUE"""),177.23)</f>
        <v>177.23</v>
      </c>
      <c r="D591" s="2">
        <f t="shared" si="3"/>
        <v>0.01488862166</v>
      </c>
    </row>
    <row r="592">
      <c r="A592" s="1" t="s">
        <v>5</v>
      </c>
      <c r="B592" s="3">
        <f>IFERROR(__xludf.DUMMYFUNCTION("""COMPUTED_VALUE"""),45405.66666666667)</f>
        <v>45405.66667</v>
      </c>
      <c r="C592" s="2">
        <f>IFERROR(__xludf.DUMMYFUNCTION("""COMPUTED_VALUE"""),179.54)</f>
        <v>179.54</v>
      </c>
      <c r="D592" s="2">
        <f t="shared" si="3"/>
        <v>0.01303391074</v>
      </c>
    </row>
    <row r="593">
      <c r="A593" s="1" t="s">
        <v>5</v>
      </c>
      <c r="B593" s="3">
        <f>IFERROR(__xludf.DUMMYFUNCTION("""COMPUTED_VALUE"""),45406.66666666667)</f>
        <v>45406.66667</v>
      </c>
      <c r="C593" s="2">
        <f>IFERROR(__xludf.DUMMYFUNCTION("""COMPUTED_VALUE"""),176.59)</f>
        <v>176.59</v>
      </c>
      <c r="D593" s="2">
        <f t="shared" si="3"/>
        <v>-0.01643087891</v>
      </c>
    </row>
    <row r="594">
      <c r="A594" s="1" t="s">
        <v>5</v>
      </c>
      <c r="B594" s="3">
        <f>IFERROR(__xludf.DUMMYFUNCTION("""COMPUTED_VALUE"""),45407.66666666667)</f>
        <v>45407.66667</v>
      </c>
      <c r="C594" s="2">
        <f>IFERROR(__xludf.DUMMYFUNCTION("""COMPUTED_VALUE"""),173.67)</f>
        <v>173.67</v>
      </c>
      <c r="D594" s="2">
        <f t="shared" si="3"/>
        <v>-0.01653547766</v>
      </c>
    </row>
    <row r="595">
      <c r="A595" s="1" t="s">
        <v>5</v>
      </c>
      <c r="B595" s="3">
        <f>IFERROR(__xludf.DUMMYFUNCTION("""COMPUTED_VALUE"""),45408.66666666667)</f>
        <v>45408.66667</v>
      </c>
      <c r="C595" s="2">
        <f>IFERROR(__xludf.DUMMYFUNCTION("""COMPUTED_VALUE"""),179.62)</f>
        <v>179.62</v>
      </c>
      <c r="D595" s="2">
        <f t="shared" si="3"/>
        <v>0.03426037888</v>
      </c>
    </row>
    <row r="596">
      <c r="A596" s="1" t="s">
        <v>5</v>
      </c>
      <c r="B596" s="3">
        <f>IFERROR(__xludf.DUMMYFUNCTION("""COMPUTED_VALUE"""),45411.66666666667)</f>
        <v>45411.66667</v>
      </c>
      <c r="C596" s="2">
        <f>IFERROR(__xludf.DUMMYFUNCTION("""COMPUTED_VALUE"""),180.96)</f>
        <v>180.96</v>
      </c>
      <c r="D596" s="2">
        <f t="shared" si="3"/>
        <v>0.007460193742</v>
      </c>
    </row>
    <row r="597">
      <c r="A597" s="1" t="s">
        <v>5</v>
      </c>
      <c r="B597" s="3">
        <f>IFERROR(__xludf.DUMMYFUNCTION("""COMPUTED_VALUE"""),45412.66666666667)</f>
        <v>45412.66667</v>
      </c>
      <c r="C597" s="2">
        <f>IFERROR(__xludf.DUMMYFUNCTION("""COMPUTED_VALUE"""),175.0)</f>
        <v>175</v>
      </c>
      <c r="D597" s="2">
        <f t="shared" si="3"/>
        <v>-0.03293545535</v>
      </c>
    </row>
    <row r="598">
      <c r="A598" s="1" t="s">
        <v>5</v>
      </c>
      <c r="B598" s="3">
        <f>IFERROR(__xludf.DUMMYFUNCTION("""COMPUTED_VALUE"""),45413.66666666667)</f>
        <v>45413.66667</v>
      </c>
      <c r="C598" s="2">
        <f>IFERROR(__xludf.DUMMYFUNCTION("""COMPUTED_VALUE"""),179.0)</f>
        <v>179</v>
      </c>
      <c r="D598" s="2">
        <f t="shared" si="3"/>
        <v>0.02285714286</v>
      </c>
    </row>
    <row r="599">
      <c r="A599" s="1" t="s">
        <v>5</v>
      </c>
      <c r="B599" s="3">
        <f>IFERROR(__xludf.DUMMYFUNCTION("""COMPUTED_VALUE"""),45414.66666666667)</f>
        <v>45414.66667</v>
      </c>
      <c r="C599" s="2">
        <f>IFERROR(__xludf.DUMMYFUNCTION("""COMPUTED_VALUE"""),184.72)</f>
        <v>184.72</v>
      </c>
      <c r="D599" s="2">
        <f t="shared" si="3"/>
        <v>0.03195530726</v>
      </c>
    </row>
    <row r="600">
      <c r="A600" s="1" t="s">
        <v>5</v>
      </c>
      <c r="B600" s="3">
        <f>IFERROR(__xludf.DUMMYFUNCTION("""COMPUTED_VALUE"""),45415.66666666667)</f>
        <v>45415.66667</v>
      </c>
      <c r="C600" s="2">
        <f>IFERROR(__xludf.DUMMYFUNCTION("""COMPUTED_VALUE"""),186.21)</f>
        <v>186.21</v>
      </c>
      <c r="D600" s="2">
        <f t="shared" si="3"/>
        <v>0.008066262451</v>
      </c>
    </row>
    <row r="601">
      <c r="A601" s="1" t="s">
        <v>5</v>
      </c>
      <c r="B601" s="3">
        <f>IFERROR(__xludf.DUMMYFUNCTION("""COMPUTED_VALUE"""),45418.66666666667)</f>
        <v>45418.66667</v>
      </c>
      <c r="C601" s="2">
        <f>IFERROR(__xludf.DUMMYFUNCTION("""COMPUTED_VALUE"""),188.7)</f>
        <v>188.7</v>
      </c>
      <c r="D601" s="2">
        <f t="shared" si="3"/>
        <v>0.01337199936</v>
      </c>
    </row>
    <row r="602">
      <c r="A602" s="1" t="s">
        <v>5</v>
      </c>
      <c r="B602" s="3">
        <f>IFERROR(__xludf.DUMMYFUNCTION("""COMPUTED_VALUE"""),45419.66666666667)</f>
        <v>45419.66667</v>
      </c>
      <c r="C602" s="2">
        <f>IFERROR(__xludf.DUMMYFUNCTION("""COMPUTED_VALUE"""),188.76)</f>
        <v>188.76</v>
      </c>
      <c r="D602" s="2">
        <f t="shared" si="3"/>
        <v>0.0003179650238</v>
      </c>
    </row>
    <row r="603">
      <c r="A603" s="1" t="s">
        <v>5</v>
      </c>
      <c r="B603" s="3">
        <f>IFERROR(__xludf.DUMMYFUNCTION("""COMPUTED_VALUE"""),45420.66666666667)</f>
        <v>45420.66667</v>
      </c>
      <c r="C603" s="2">
        <f>IFERROR(__xludf.DUMMYFUNCTION("""COMPUTED_VALUE"""),188.0)</f>
        <v>188</v>
      </c>
      <c r="D603" s="2">
        <f t="shared" si="3"/>
        <v>-0.004026276754</v>
      </c>
    </row>
    <row r="604">
      <c r="A604" s="1" t="s">
        <v>5</v>
      </c>
      <c r="B604" s="3">
        <f>IFERROR(__xludf.DUMMYFUNCTION("""COMPUTED_VALUE"""),45421.66666666667)</f>
        <v>45421.66667</v>
      </c>
      <c r="C604" s="2">
        <f>IFERROR(__xludf.DUMMYFUNCTION("""COMPUTED_VALUE"""),189.5)</f>
        <v>189.5</v>
      </c>
      <c r="D604" s="2">
        <f t="shared" si="3"/>
        <v>0.007978723404</v>
      </c>
    </row>
    <row r="605">
      <c r="A605" s="1" t="s">
        <v>5</v>
      </c>
      <c r="B605" s="3">
        <f>IFERROR(__xludf.DUMMYFUNCTION("""COMPUTED_VALUE"""),45422.66666666667)</f>
        <v>45422.66667</v>
      </c>
      <c r="C605" s="2">
        <f>IFERROR(__xludf.DUMMYFUNCTION("""COMPUTED_VALUE"""),187.48)</f>
        <v>187.48</v>
      </c>
      <c r="D605" s="2">
        <f t="shared" si="3"/>
        <v>-0.01065963061</v>
      </c>
    </row>
    <row r="606">
      <c r="A606" s="1" t="s">
        <v>5</v>
      </c>
      <c r="B606" s="3">
        <f>IFERROR(__xludf.DUMMYFUNCTION("""COMPUTED_VALUE"""),45425.66666666667)</f>
        <v>45425.66667</v>
      </c>
      <c r="C606" s="2">
        <f>IFERROR(__xludf.DUMMYFUNCTION("""COMPUTED_VALUE"""),186.57)</f>
        <v>186.57</v>
      </c>
      <c r="D606" s="2">
        <f t="shared" si="3"/>
        <v>-0.004853851077</v>
      </c>
    </row>
    <row r="607">
      <c r="A607" s="1" t="s">
        <v>5</v>
      </c>
      <c r="B607" s="3">
        <f>IFERROR(__xludf.DUMMYFUNCTION("""COMPUTED_VALUE"""),45426.66666666667)</f>
        <v>45426.66667</v>
      </c>
      <c r="C607" s="2">
        <f>IFERROR(__xludf.DUMMYFUNCTION("""COMPUTED_VALUE"""),187.07)</f>
        <v>187.07</v>
      </c>
      <c r="D607" s="2">
        <f t="shared" si="3"/>
        <v>0.002679959265</v>
      </c>
    </row>
    <row r="608">
      <c r="A608" s="1" t="s">
        <v>5</v>
      </c>
      <c r="B608" s="3">
        <f>IFERROR(__xludf.DUMMYFUNCTION("""COMPUTED_VALUE"""),45427.66666666667)</f>
        <v>45427.66667</v>
      </c>
      <c r="C608" s="2">
        <f>IFERROR(__xludf.DUMMYFUNCTION("""COMPUTED_VALUE"""),185.99)</f>
        <v>185.99</v>
      </c>
      <c r="D608" s="2">
        <f t="shared" si="3"/>
        <v>-0.005773239964</v>
      </c>
    </row>
    <row r="609">
      <c r="A609" s="1" t="s">
        <v>5</v>
      </c>
      <c r="B609" s="3">
        <f>IFERROR(__xludf.DUMMYFUNCTION("""COMPUTED_VALUE"""),45428.66666666667)</f>
        <v>45428.66667</v>
      </c>
      <c r="C609" s="2">
        <f>IFERROR(__xludf.DUMMYFUNCTION("""COMPUTED_VALUE"""),183.63)</f>
        <v>183.63</v>
      </c>
      <c r="D609" s="2">
        <f t="shared" si="3"/>
        <v>-0.01268885424</v>
      </c>
    </row>
    <row r="610">
      <c r="A610" s="1" t="s">
        <v>5</v>
      </c>
      <c r="B610" s="3">
        <f>IFERROR(__xludf.DUMMYFUNCTION("""COMPUTED_VALUE"""),45429.66666666667)</f>
        <v>45429.66667</v>
      </c>
      <c r="C610" s="2">
        <f>IFERROR(__xludf.DUMMYFUNCTION("""COMPUTED_VALUE"""),184.7)</f>
        <v>184.7</v>
      </c>
      <c r="D610" s="2">
        <f t="shared" si="3"/>
        <v>0.005826934597</v>
      </c>
    </row>
    <row r="611">
      <c r="A611" s="1" t="s">
        <v>5</v>
      </c>
      <c r="B611" s="3">
        <f>IFERROR(__xludf.DUMMYFUNCTION("""COMPUTED_VALUE"""),45432.66666666667)</f>
        <v>45432.66667</v>
      </c>
      <c r="C611" s="2">
        <f>IFERROR(__xludf.DUMMYFUNCTION("""COMPUTED_VALUE"""),183.54)</f>
        <v>183.54</v>
      </c>
      <c r="D611" s="2">
        <f t="shared" si="3"/>
        <v>-0.006280454792</v>
      </c>
    </row>
    <row r="612">
      <c r="A612" s="1" t="s">
        <v>5</v>
      </c>
      <c r="B612" s="3">
        <f>IFERROR(__xludf.DUMMYFUNCTION("""COMPUTED_VALUE"""),45433.66666666667)</f>
        <v>45433.66667</v>
      </c>
      <c r="C612" s="2">
        <f>IFERROR(__xludf.DUMMYFUNCTION("""COMPUTED_VALUE"""),183.15)</f>
        <v>183.15</v>
      </c>
      <c r="D612" s="2">
        <f t="shared" si="3"/>
        <v>-0.002124877411</v>
      </c>
    </row>
    <row r="613">
      <c r="A613" s="1" t="s">
        <v>5</v>
      </c>
      <c r="B613" s="3">
        <f>IFERROR(__xludf.DUMMYFUNCTION("""COMPUTED_VALUE"""),45434.66666666667)</f>
        <v>45434.66667</v>
      </c>
      <c r="C613" s="2">
        <f>IFERROR(__xludf.DUMMYFUNCTION("""COMPUTED_VALUE"""),183.13)</f>
        <v>183.13</v>
      </c>
      <c r="D613" s="2">
        <f t="shared" si="3"/>
        <v>-0.0001092001092</v>
      </c>
    </row>
    <row r="614">
      <c r="A614" s="1" t="s">
        <v>5</v>
      </c>
      <c r="B614" s="3">
        <f>IFERROR(__xludf.DUMMYFUNCTION("""COMPUTED_VALUE"""),45435.66666666667)</f>
        <v>45435.66667</v>
      </c>
      <c r="C614" s="2">
        <f>IFERROR(__xludf.DUMMYFUNCTION("""COMPUTED_VALUE"""),181.05)</f>
        <v>181.05</v>
      </c>
      <c r="D614" s="2">
        <f t="shared" si="3"/>
        <v>-0.01135805166</v>
      </c>
    </row>
    <row r="615">
      <c r="A615" s="1" t="s">
        <v>5</v>
      </c>
      <c r="B615" s="3">
        <f>IFERROR(__xludf.DUMMYFUNCTION("""COMPUTED_VALUE"""),45436.66666666667)</f>
        <v>45436.66667</v>
      </c>
      <c r="C615" s="2">
        <f>IFERROR(__xludf.DUMMYFUNCTION("""COMPUTED_VALUE"""),180.75)</f>
        <v>180.75</v>
      </c>
      <c r="D615" s="2">
        <f t="shared" si="3"/>
        <v>-0.001657000829</v>
      </c>
    </row>
    <row r="616">
      <c r="A616" s="1" t="s">
        <v>5</v>
      </c>
      <c r="B616" s="3">
        <f>IFERROR(__xludf.DUMMYFUNCTION("""COMPUTED_VALUE"""),45440.66666666667)</f>
        <v>45440.66667</v>
      </c>
      <c r="C616" s="2">
        <f>IFERROR(__xludf.DUMMYFUNCTION("""COMPUTED_VALUE"""),182.15)</f>
        <v>182.15</v>
      </c>
      <c r="D616" s="2">
        <f t="shared" si="3"/>
        <v>0.007745504841</v>
      </c>
    </row>
    <row r="617">
      <c r="A617" s="1" t="s">
        <v>5</v>
      </c>
      <c r="B617" s="3">
        <f>IFERROR(__xludf.DUMMYFUNCTION("""COMPUTED_VALUE"""),45441.66666666667)</f>
        <v>45441.66667</v>
      </c>
      <c r="C617" s="2">
        <f>IFERROR(__xludf.DUMMYFUNCTION("""COMPUTED_VALUE"""),182.02)</f>
        <v>182.02</v>
      </c>
      <c r="D617" s="2">
        <f t="shared" si="3"/>
        <v>-0.0007136975021</v>
      </c>
    </row>
    <row r="618">
      <c r="A618" s="1" t="s">
        <v>5</v>
      </c>
      <c r="B618" s="3">
        <f>IFERROR(__xludf.DUMMYFUNCTION("""COMPUTED_VALUE"""),45442.66666666667)</f>
        <v>45442.66667</v>
      </c>
      <c r="C618" s="2">
        <f>IFERROR(__xludf.DUMMYFUNCTION("""COMPUTED_VALUE"""),179.32)</f>
        <v>179.32</v>
      </c>
      <c r="D618" s="2">
        <f t="shared" si="3"/>
        <v>-0.01483353478</v>
      </c>
    </row>
    <row r="619">
      <c r="A619" s="1" t="s">
        <v>5</v>
      </c>
      <c r="B619" s="3">
        <f>IFERROR(__xludf.DUMMYFUNCTION("""COMPUTED_VALUE"""),45443.66666666667)</f>
        <v>45443.66667</v>
      </c>
      <c r="C619" s="2">
        <f>IFERROR(__xludf.DUMMYFUNCTION("""COMPUTED_VALUE"""),176.44)</f>
        <v>176.44</v>
      </c>
      <c r="D619" s="2">
        <f t="shared" si="3"/>
        <v>-0.01606067366</v>
      </c>
    </row>
    <row r="620">
      <c r="A620" s="1" t="s">
        <v>5</v>
      </c>
      <c r="B620" s="3">
        <f>IFERROR(__xludf.DUMMYFUNCTION("""COMPUTED_VALUE"""),45446.66666666667)</f>
        <v>45446.66667</v>
      </c>
      <c r="C620" s="2">
        <f>IFERROR(__xludf.DUMMYFUNCTION("""COMPUTED_VALUE"""),178.34)</f>
        <v>178.34</v>
      </c>
      <c r="D620" s="2">
        <f t="shared" si="3"/>
        <v>0.01076853321</v>
      </c>
    </row>
    <row r="621">
      <c r="A621" s="1" t="s">
        <v>5</v>
      </c>
      <c r="B621" s="3">
        <f>IFERROR(__xludf.DUMMYFUNCTION("""COMPUTED_VALUE"""),45447.66666666667)</f>
        <v>45447.66667</v>
      </c>
      <c r="C621" s="2">
        <f>IFERROR(__xludf.DUMMYFUNCTION("""COMPUTED_VALUE"""),179.34)</f>
        <v>179.34</v>
      </c>
      <c r="D621" s="2">
        <f t="shared" si="3"/>
        <v>0.005607267018</v>
      </c>
    </row>
    <row r="622">
      <c r="A622" s="1" t="s">
        <v>5</v>
      </c>
      <c r="B622" s="3">
        <f>IFERROR(__xludf.DUMMYFUNCTION("""COMPUTED_VALUE"""),45448.66666666667)</f>
        <v>45448.66667</v>
      </c>
      <c r="C622" s="2">
        <f>IFERROR(__xludf.DUMMYFUNCTION("""COMPUTED_VALUE"""),181.28)</f>
        <v>181.28</v>
      </c>
      <c r="D622" s="2">
        <f t="shared" si="3"/>
        <v>0.01081744173</v>
      </c>
    </row>
    <row r="623">
      <c r="A623" s="1" t="s">
        <v>5</v>
      </c>
      <c r="B623" s="3">
        <f>IFERROR(__xludf.DUMMYFUNCTION("""COMPUTED_VALUE"""),45449.66666666667)</f>
        <v>45449.66667</v>
      </c>
      <c r="C623" s="2">
        <f>IFERROR(__xludf.DUMMYFUNCTION("""COMPUTED_VALUE"""),185.0)</f>
        <v>185</v>
      </c>
      <c r="D623" s="2">
        <f t="shared" si="3"/>
        <v>0.02052074139</v>
      </c>
    </row>
    <row r="624">
      <c r="A624" s="1" t="s">
        <v>5</v>
      </c>
      <c r="B624" s="3">
        <f>IFERROR(__xludf.DUMMYFUNCTION("""COMPUTED_VALUE"""),45450.66666666667)</f>
        <v>45450.66667</v>
      </c>
      <c r="C624" s="2">
        <f>IFERROR(__xludf.DUMMYFUNCTION("""COMPUTED_VALUE"""),184.3)</f>
        <v>184.3</v>
      </c>
      <c r="D624" s="2">
        <f t="shared" si="3"/>
        <v>-0.003783783784</v>
      </c>
    </row>
    <row r="625">
      <c r="A625" s="1" t="s">
        <v>5</v>
      </c>
      <c r="B625" s="3">
        <f>IFERROR(__xludf.DUMMYFUNCTION("""COMPUTED_VALUE"""),45453.66666666667)</f>
        <v>45453.66667</v>
      </c>
      <c r="C625" s="2">
        <f>IFERROR(__xludf.DUMMYFUNCTION("""COMPUTED_VALUE"""),187.06)</f>
        <v>187.06</v>
      </c>
      <c r="D625" s="2">
        <f t="shared" si="3"/>
        <v>0.01497558329</v>
      </c>
    </row>
    <row r="626">
      <c r="A626" s="1" t="s">
        <v>5</v>
      </c>
      <c r="B626" s="3">
        <f>IFERROR(__xludf.DUMMYFUNCTION("""COMPUTED_VALUE"""),45454.66666666667)</f>
        <v>45454.66667</v>
      </c>
      <c r="C626" s="2">
        <f>IFERROR(__xludf.DUMMYFUNCTION("""COMPUTED_VALUE"""),187.23)</f>
        <v>187.23</v>
      </c>
      <c r="D626" s="2">
        <f t="shared" si="3"/>
        <v>0.0009087993157</v>
      </c>
    </row>
    <row r="627">
      <c r="A627" s="1" t="s">
        <v>5</v>
      </c>
      <c r="B627" s="3">
        <f>IFERROR(__xludf.DUMMYFUNCTION("""COMPUTED_VALUE"""),45455.66666666667)</f>
        <v>45455.66667</v>
      </c>
      <c r="C627" s="2">
        <f>IFERROR(__xludf.DUMMYFUNCTION("""COMPUTED_VALUE"""),186.89)</f>
        <v>186.89</v>
      </c>
      <c r="D627" s="2">
        <f t="shared" si="3"/>
        <v>-0.001815948299</v>
      </c>
    </row>
    <row r="628">
      <c r="A628" s="1" t="s">
        <v>5</v>
      </c>
      <c r="B628" s="3">
        <f>IFERROR(__xludf.DUMMYFUNCTION("""COMPUTED_VALUE"""),45456.66666666667)</f>
        <v>45456.66667</v>
      </c>
      <c r="C628" s="2">
        <f>IFERROR(__xludf.DUMMYFUNCTION("""COMPUTED_VALUE"""),183.83)</f>
        <v>183.83</v>
      </c>
      <c r="D628" s="2">
        <f t="shared" si="3"/>
        <v>-0.0163732677</v>
      </c>
    </row>
    <row r="629">
      <c r="A629" s="1" t="s">
        <v>5</v>
      </c>
      <c r="B629" s="3">
        <f>IFERROR(__xludf.DUMMYFUNCTION("""COMPUTED_VALUE"""),45457.66666666667)</f>
        <v>45457.66667</v>
      </c>
      <c r="C629" s="2">
        <f>IFERROR(__xludf.DUMMYFUNCTION("""COMPUTED_VALUE"""),183.66)</f>
        <v>183.66</v>
      </c>
      <c r="D629" s="2">
        <f t="shared" si="3"/>
        <v>-0.0009247674482</v>
      </c>
    </row>
    <row r="630">
      <c r="A630" s="1" t="s">
        <v>5</v>
      </c>
      <c r="B630" s="3">
        <f>IFERROR(__xludf.DUMMYFUNCTION("""COMPUTED_VALUE"""),45460.66666666667)</f>
        <v>45460.66667</v>
      </c>
      <c r="C630" s="2">
        <f>IFERROR(__xludf.DUMMYFUNCTION("""COMPUTED_VALUE"""),184.06)</f>
        <v>184.06</v>
      </c>
      <c r="D630" s="2">
        <f t="shared" si="3"/>
        <v>0.002177937493</v>
      </c>
    </row>
    <row r="631">
      <c r="A631" s="1" t="s">
        <v>5</v>
      </c>
      <c r="B631" s="3">
        <f>IFERROR(__xludf.DUMMYFUNCTION("""COMPUTED_VALUE"""),45461.66666666667)</f>
        <v>45461.66667</v>
      </c>
      <c r="C631" s="2">
        <f>IFERROR(__xludf.DUMMYFUNCTION("""COMPUTED_VALUE"""),182.81)</f>
        <v>182.81</v>
      </c>
      <c r="D631" s="2">
        <f t="shared" si="3"/>
        <v>-0.006791263718</v>
      </c>
    </row>
    <row r="632">
      <c r="A632" s="1" t="s">
        <v>5</v>
      </c>
      <c r="B632" s="3">
        <f>IFERROR(__xludf.DUMMYFUNCTION("""COMPUTED_VALUE"""),45463.66666666667)</f>
        <v>45463.66667</v>
      </c>
      <c r="C632" s="2">
        <f>IFERROR(__xludf.DUMMYFUNCTION("""COMPUTED_VALUE"""),186.1)</f>
        <v>186.1</v>
      </c>
      <c r="D632" s="2">
        <f t="shared" si="3"/>
        <v>0.01799682731</v>
      </c>
    </row>
    <row r="633">
      <c r="A633" s="1" t="s">
        <v>5</v>
      </c>
      <c r="B633" s="3">
        <f>IFERROR(__xludf.DUMMYFUNCTION("""COMPUTED_VALUE"""),45464.66666666667)</f>
        <v>45464.66667</v>
      </c>
      <c r="C633" s="2">
        <f>IFERROR(__xludf.DUMMYFUNCTION("""COMPUTED_VALUE"""),189.08)</f>
        <v>189.08</v>
      </c>
      <c r="D633" s="2">
        <f t="shared" si="3"/>
        <v>0.01601289629</v>
      </c>
    </row>
    <row r="634">
      <c r="A634" s="1" t="s">
        <v>5</v>
      </c>
      <c r="B634" s="3">
        <f>IFERROR(__xludf.DUMMYFUNCTION("""COMPUTED_VALUE"""),45467.66666666667)</f>
        <v>45467.66667</v>
      </c>
      <c r="C634" s="2">
        <f>IFERROR(__xludf.DUMMYFUNCTION("""COMPUTED_VALUE"""),185.57)</f>
        <v>185.57</v>
      </c>
      <c r="D634" s="2">
        <f t="shared" si="3"/>
        <v>-0.01856357098</v>
      </c>
    </row>
    <row r="635">
      <c r="A635" s="1" t="s">
        <v>5</v>
      </c>
      <c r="B635" s="3">
        <f>IFERROR(__xludf.DUMMYFUNCTION("""COMPUTED_VALUE"""),45468.66666666667)</f>
        <v>45468.66667</v>
      </c>
      <c r="C635" s="2">
        <f>IFERROR(__xludf.DUMMYFUNCTION("""COMPUTED_VALUE"""),186.34)</f>
        <v>186.34</v>
      </c>
      <c r="D635" s="2">
        <f t="shared" si="3"/>
        <v>0.004149377593</v>
      </c>
    </row>
    <row r="636">
      <c r="A636" s="1" t="s">
        <v>5</v>
      </c>
      <c r="B636" s="3">
        <f>IFERROR(__xludf.DUMMYFUNCTION("""COMPUTED_VALUE"""),45469.66666666667)</f>
        <v>45469.66667</v>
      </c>
      <c r="C636" s="2">
        <f>IFERROR(__xludf.DUMMYFUNCTION("""COMPUTED_VALUE"""),193.61)</f>
        <v>193.61</v>
      </c>
      <c r="D636" s="2">
        <f t="shared" si="3"/>
        <v>0.0390147043</v>
      </c>
    </row>
    <row r="637">
      <c r="A637" s="1" t="s">
        <v>5</v>
      </c>
      <c r="B637" s="3">
        <f>IFERROR(__xludf.DUMMYFUNCTION("""COMPUTED_VALUE"""),45470.66666666667)</f>
        <v>45470.66667</v>
      </c>
      <c r="C637" s="2">
        <f>IFERROR(__xludf.DUMMYFUNCTION("""COMPUTED_VALUE"""),197.85)</f>
        <v>197.85</v>
      </c>
      <c r="D637" s="2">
        <f t="shared" si="3"/>
        <v>0.02189969526</v>
      </c>
    </row>
    <row r="638">
      <c r="A638" s="1" t="s">
        <v>5</v>
      </c>
      <c r="B638" s="3">
        <f>IFERROR(__xludf.DUMMYFUNCTION("""COMPUTED_VALUE"""),45471.66666666667)</f>
        <v>45471.66667</v>
      </c>
      <c r="C638" s="2">
        <f>IFERROR(__xludf.DUMMYFUNCTION("""COMPUTED_VALUE"""),193.25)</f>
        <v>193.25</v>
      </c>
      <c r="D638" s="2">
        <f t="shared" si="3"/>
        <v>-0.02324993682</v>
      </c>
    </row>
    <row r="639">
      <c r="A639" s="1" t="s">
        <v>5</v>
      </c>
      <c r="B639" s="3">
        <f>IFERROR(__xludf.DUMMYFUNCTION("""COMPUTED_VALUE"""),45474.66666666667)</f>
        <v>45474.66667</v>
      </c>
      <c r="C639" s="2">
        <f>IFERROR(__xludf.DUMMYFUNCTION("""COMPUTED_VALUE"""),197.2)</f>
        <v>197.2</v>
      </c>
      <c r="D639" s="2">
        <f t="shared" si="3"/>
        <v>0.02043984476</v>
      </c>
    </row>
    <row r="640">
      <c r="A640" s="1" t="s">
        <v>5</v>
      </c>
      <c r="B640" s="3">
        <f>IFERROR(__xludf.DUMMYFUNCTION("""COMPUTED_VALUE"""),45475.66666666667)</f>
        <v>45475.66667</v>
      </c>
      <c r="C640" s="2">
        <f>IFERROR(__xludf.DUMMYFUNCTION("""COMPUTED_VALUE"""),200.0)</f>
        <v>200</v>
      </c>
      <c r="D640" s="2">
        <f t="shared" si="3"/>
        <v>0.01419878296</v>
      </c>
    </row>
    <row r="641">
      <c r="A641" s="1" t="s">
        <v>5</v>
      </c>
      <c r="B641" s="3">
        <f>IFERROR(__xludf.DUMMYFUNCTION("""COMPUTED_VALUE"""),45476.54513888889)</f>
        <v>45476.54514</v>
      </c>
      <c r="C641" s="2">
        <f>IFERROR(__xludf.DUMMYFUNCTION("""COMPUTED_VALUE"""),197.59)</f>
        <v>197.59</v>
      </c>
      <c r="D641" s="2">
        <f t="shared" si="3"/>
        <v>-0.01205</v>
      </c>
    </row>
    <row r="642">
      <c r="A642" s="1" t="s">
        <v>5</v>
      </c>
      <c r="B642" s="3">
        <f>IFERROR(__xludf.DUMMYFUNCTION("""COMPUTED_VALUE"""),45478.66666666667)</f>
        <v>45478.66667</v>
      </c>
      <c r="C642" s="2">
        <f>IFERROR(__xludf.DUMMYFUNCTION("""COMPUTED_VALUE"""),200.0)</f>
        <v>200</v>
      </c>
      <c r="D642" s="2">
        <f t="shared" si="3"/>
        <v>0.01219697353</v>
      </c>
    </row>
    <row r="643">
      <c r="A643" s="1" t="s">
        <v>5</v>
      </c>
      <c r="B643" s="3">
        <f>IFERROR(__xludf.DUMMYFUNCTION("""COMPUTED_VALUE"""),45481.66666666667)</f>
        <v>45481.66667</v>
      </c>
      <c r="C643" s="2">
        <f>IFERROR(__xludf.DUMMYFUNCTION("""COMPUTED_VALUE"""),199.29)</f>
        <v>199.29</v>
      </c>
      <c r="D643" s="2">
        <f t="shared" si="3"/>
        <v>-0.00355</v>
      </c>
    </row>
    <row r="644">
      <c r="A644" s="1" t="s">
        <v>5</v>
      </c>
      <c r="B644" s="3">
        <f>IFERROR(__xludf.DUMMYFUNCTION("""COMPUTED_VALUE"""),45482.66666666667)</f>
        <v>45482.66667</v>
      </c>
      <c r="C644" s="2">
        <f>IFERROR(__xludf.DUMMYFUNCTION("""COMPUTED_VALUE"""),199.34)</f>
        <v>199.34</v>
      </c>
      <c r="D644" s="2">
        <f t="shared" si="3"/>
        <v>0.0002508906618</v>
      </c>
    </row>
    <row r="645">
      <c r="A645" s="1" t="s">
        <v>5</v>
      </c>
      <c r="B645" s="3">
        <f>IFERROR(__xludf.DUMMYFUNCTION("""COMPUTED_VALUE"""),45483.66666666667)</f>
        <v>45483.66667</v>
      </c>
      <c r="C645" s="2">
        <f>IFERROR(__xludf.DUMMYFUNCTION("""COMPUTED_VALUE"""),199.79)</f>
        <v>199.79</v>
      </c>
      <c r="D645" s="2">
        <f t="shared" si="3"/>
        <v>0.002257449584</v>
      </c>
    </row>
    <row r="646">
      <c r="A646" s="1" t="s">
        <v>5</v>
      </c>
      <c r="B646" s="3">
        <f>IFERROR(__xludf.DUMMYFUNCTION("""COMPUTED_VALUE"""),45484.66666666667)</f>
        <v>45484.66667</v>
      </c>
      <c r="C646" s="2">
        <f>IFERROR(__xludf.DUMMYFUNCTION("""COMPUTED_VALUE"""),195.05)</f>
        <v>195.05</v>
      </c>
      <c r="D646" s="2">
        <f t="shared" si="3"/>
        <v>-0.02372491116</v>
      </c>
    </row>
    <row r="647">
      <c r="A647" s="1" t="s">
        <v>5</v>
      </c>
      <c r="B647" s="3">
        <f>IFERROR(__xludf.DUMMYFUNCTION("""COMPUTED_VALUE"""),45485.66666666667)</f>
        <v>45485.66667</v>
      </c>
      <c r="C647" s="2">
        <f>IFERROR(__xludf.DUMMYFUNCTION("""COMPUTED_VALUE"""),194.49)</f>
        <v>194.49</v>
      </c>
      <c r="D647" s="2">
        <f t="shared" si="3"/>
        <v>-0.002871058703</v>
      </c>
    </row>
    <row r="648">
      <c r="A648" s="1" t="s">
        <v>5</v>
      </c>
      <c r="B648" s="3">
        <f>IFERROR(__xludf.DUMMYFUNCTION("""COMPUTED_VALUE"""),45488.66666666667)</f>
        <v>45488.66667</v>
      </c>
      <c r="C648" s="2">
        <f>IFERROR(__xludf.DUMMYFUNCTION("""COMPUTED_VALUE"""),192.72)</f>
        <v>192.72</v>
      </c>
      <c r="D648" s="2">
        <f t="shared" si="3"/>
        <v>-0.009100724973</v>
      </c>
    </row>
    <row r="649">
      <c r="A649" s="1" t="s">
        <v>5</v>
      </c>
      <c r="B649" s="3">
        <f>IFERROR(__xludf.DUMMYFUNCTION("""COMPUTED_VALUE"""),45489.66666666667)</f>
        <v>45489.66667</v>
      </c>
      <c r="C649" s="2">
        <f>IFERROR(__xludf.DUMMYFUNCTION("""COMPUTED_VALUE"""),193.02)</f>
        <v>193.02</v>
      </c>
      <c r="D649" s="2">
        <f t="shared" si="3"/>
        <v>0.001556662516</v>
      </c>
    </row>
    <row r="650">
      <c r="A650" s="1" t="s">
        <v>5</v>
      </c>
      <c r="B650" s="3">
        <f>IFERROR(__xludf.DUMMYFUNCTION("""COMPUTED_VALUE"""),45490.66666666667)</f>
        <v>45490.66667</v>
      </c>
      <c r="C650" s="2">
        <f>IFERROR(__xludf.DUMMYFUNCTION("""COMPUTED_VALUE"""),187.93)</f>
        <v>187.93</v>
      </c>
      <c r="D650" s="2">
        <f t="shared" si="3"/>
        <v>-0.02637032432</v>
      </c>
    </row>
    <row r="651">
      <c r="A651" s="1" t="s">
        <v>5</v>
      </c>
      <c r="B651" s="3">
        <f>IFERROR(__xludf.DUMMYFUNCTION("""COMPUTED_VALUE"""),45491.66666666667)</f>
        <v>45491.66667</v>
      </c>
      <c r="C651" s="2">
        <f>IFERROR(__xludf.DUMMYFUNCTION("""COMPUTED_VALUE"""),183.75)</f>
        <v>183.75</v>
      </c>
      <c r="D651" s="2">
        <f t="shared" si="3"/>
        <v>-0.02224232427</v>
      </c>
    </row>
    <row r="652">
      <c r="A652" s="1" t="s">
        <v>5</v>
      </c>
      <c r="B652" s="3">
        <f>IFERROR(__xludf.DUMMYFUNCTION("""COMPUTED_VALUE"""),45492.66666666667)</f>
        <v>45492.66667</v>
      </c>
      <c r="C652" s="2">
        <f>IFERROR(__xludf.DUMMYFUNCTION("""COMPUTED_VALUE"""),183.13)</f>
        <v>183.13</v>
      </c>
      <c r="D652" s="2">
        <f t="shared" si="3"/>
        <v>-0.00337414966</v>
      </c>
    </row>
    <row r="653">
      <c r="A653" s="1" t="s">
        <v>5</v>
      </c>
      <c r="B653" s="3">
        <f>IFERROR(__xludf.DUMMYFUNCTION("""COMPUTED_VALUE"""),45495.66666666667)</f>
        <v>45495.66667</v>
      </c>
      <c r="C653" s="2">
        <f>IFERROR(__xludf.DUMMYFUNCTION("""COMPUTED_VALUE"""),182.55)</f>
        <v>182.55</v>
      </c>
      <c r="D653" s="2">
        <f t="shared" si="3"/>
        <v>-0.00316714902</v>
      </c>
    </row>
    <row r="654">
      <c r="A654" s="1" t="s">
        <v>5</v>
      </c>
      <c r="B654" s="3">
        <f>IFERROR(__xludf.DUMMYFUNCTION("""COMPUTED_VALUE"""),45496.66666666667)</f>
        <v>45496.66667</v>
      </c>
      <c r="C654" s="2">
        <f>IFERROR(__xludf.DUMMYFUNCTION("""COMPUTED_VALUE"""),186.41)</f>
        <v>186.41</v>
      </c>
      <c r="D654" s="2">
        <f t="shared" si="3"/>
        <v>0.02114489181</v>
      </c>
    </row>
    <row r="655">
      <c r="A655" s="1" t="s">
        <v>5</v>
      </c>
      <c r="B655" s="3">
        <f>IFERROR(__xludf.DUMMYFUNCTION("""COMPUTED_VALUE"""),45497.66666666667)</f>
        <v>45497.66667</v>
      </c>
      <c r="C655" s="2">
        <f>IFERROR(__xludf.DUMMYFUNCTION("""COMPUTED_VALUE"""),180.83)</f>
        <v>180.83</v>
      </c>
      <c r="D655" s="2">
        <f t="shared" si="3"/>
        <v>-0.02993401642</v>
      </c>
    </row>
    <row r="656">
      <c r="A656" s="1" t="s">
        <v>5</v>
      </c>
      <c r="B656" s="3">
        <f>IFERROR(__xludf.DUMMYFUNCTION("""COMPUTED_VALUE"""),45498.66666666667)</f>
        <v>45498.66667</v>
      </c>
      <c r="C656" s="2">
        <f>IFERROR(__xludf.DUMMYFUNCTION("""COMPUTED_VALUE"""),179.85)</f>
        <v>179.85</v>
      </c>
      <c r="D656" s="2">
        <f t="shared" si="3"/>
        <v>-0.005419454736</v>
      </c>
    </row>
    <row r="657">
      <c r="A657" s="1" t="s">
        <v>5</v>
      </c>
      <c r="B657" s="3">
        <f>IFERROR(__xludf.DUMMYFUNCTION("""COMPUTED_VALUE"""),45499.66666666667)</f>
        <v>45499.66667</v>
      </c>
      <c r="C657" s="2">
        <f>IFERROR(__xludf.DUMMYFUNCTION("""COMPUTED_VALUE"""),182.5)</f>
        <v>182.5</v>
      </c>
      <c r="D657" s="2">
        <f t="shared" si="3"/>
        <v>0.01473450097</v>
      </c>
    </row>
    <row r="658">
      <c r="A658" s="1" t="s">
        <v>5</v>
      </c>
      <c r="B658" s="3">
        <f>IFERROR(__xludf.DUMMYFUNCTION("""COMPUTED_VALUE"""),45502.66666666667)</f>
        <v>45502.66667</v>
      </c>
      <c r="C658" s="2">
        <f>IFERROR(__xludf.DUMMYFUNCTION("""COMPUTED_VALUE"""),183.2)</f>
        <v>183.2</v>
      </c>
      <c r="D658" s="2">
        <f t="shared" si="3"/>
        <v>0.003835616438</v>
      </c>
    </row>
    <row r="659">
      <c r="A659" s="1" t="s">
        <v>5</v>
      </c>
      <c r="B659" s="3">
        <f>IFERROR(__xludf.DUMMYFUNCTION("""COMPUTED_VALUE"""),45503.66666666667)</f>
        <v>45503.66667</v>
      </c>
      <c r="C659" s="2">
        <f>IFERROR(__xludf.DUMMYFUNCTION("""COMPUTED_VALUE"""),181.71)</f>
        <v>181.71</v>
      </c>
      <c r="D659" s="2">
        <f t="shared" si="3"/>
        <v>-0.008133187773</v>
      </c>
    </row>
    <row r="660">
      <c r="A660" s="1" t="s">
        <v>5</v>
      </c>
      <c r="B660" s="3">
        <f>IFERROR(__xludf.DUMMYFUNCTION("""COMPUTED_VALUE"""),45504.66666666667)</f>
        <v>45504.66667</v>
      </c>
      <c r="C660" s="2">
        <f>IFERROR(__xludf.DUMMYFUNCTION("""COMPUTED_VALUE"""),186.98)</f>
        <v>186.98</v>
      </c>
      <c r="D660" s="2">
        <f t="shared" si="3"/>
        <v>0.02900225634</v>
      </c>
    </row>
    <row r="661">
      <c r="A661" s="1" t="s">
        <v>5</v>
      </c>
      <c r="B661" s="3">
        <f>IFERROR(__xludf.DUMMYFUNCTION("""COMPUTED_VALUE"""),45505.66666666667)</f>
        <v>45505.66667</v>
      </c>
      <c r="C661" s="2">
        <f>IFERROR(__xludf.DUMMYFUNCTION("""COMPUTED_VALUE"""),184.07)</f>
        <v>184.07</v>
      </c>
      <c r="D661" s="2">
        <f t="shared" si="3"/>
        <v>-0.01556316184</v>
      </c>
    </row>
    <row r="662">
      <c r="A662" s="1" t="s">
        <v>5</v>
      </c>
      <c r="B662" s="3">
        <f>IFERROR(__xludf.DUMMYFUNCTION("""COMPUTED_VALUE"""),45506.66666666667)</f>
        <v>45506.66667</v>
      </c>
      <c r="C662" s="2">
        <f>IFERROR(__xludf.DUMMYFUNCTION("""COMPUTED_VALUE"""),167.9)</f>
        <v>167.9</v>
      </c>
      <c r="D662" s="2">
        <f t="shared" si="3"/>
        <v>-0.08784701472</v>
      </c>
    </row>
    <row r="663">
      <c r="A663" s="1" t="s">
        <v>5</v>
      </c>
      <c r="B663" s="3">
        <f>IFERROR(__xludf.DUMMYFUNCTION("""COMPUTED_VALUE"""),45509.66666666667)</f>
        <v>45509.66667</v>
      </c>
      <c r="C663" s="2">
        <f>IFERROR(__xludf.DUMMYFUNCTION("""COMPUTED_VALUE"""),161.02)</f>
        <v>161.02</v>
      </c>
      <c r="D663" s="2">
        <f t="shared" si="3"/>
        <v>-0.04097677189</v>
      </c>
    </row>
    <row r="664">
      <c r="A664" s="1" t="s">
        <v>5</v>
      </c>
      <c r="B664" s="3">
        <f>IFERROR(__xludf.DUMMYFUNCTION("""COMPUTED_VALUE"""),45510.66666666667)</f>
        <v>45510.66667</v>
      </c>
      <c r="C664" s="2">
        <f>IFERROR(__xludf.DUMMYFUNCTION("""COMPUTED_VALUE"""),161.93)</f>
        <v>161.93</v>
      </c>
      <c r="D664" s="2">
        <f t="shared" si="3"/>
        <v>0.005651471867</v>
      </c>
    </row>
    <row r="665">
      <c r="A665" s="1" t="s">
        <v>5</v>
      </c>
      <c r="B665" s="3">
        <f>IFERROR(__xludf.DUMMYFUNCTION("""COMPUTED_VALUE"""),45511.66666666667)</f>
        <v>45511.66667</v>
      </c>
      <c r="C665" s="2">
        <f>IFERROR(__xludf.DUMMYFUNCTION("""COMPUTED_VALUE"""),162.77)</f>
        <v>162.77</v>
      </c>
      <c r="D665" s="2">
        <f t="shared" si="3"/>
        <v>0.005187426666</v>
      </c>
    </row>
    <row r="666">
      <c r="A666" s="1" t="s">
        <v>5</v>
      </c>
      <c r="B666" s="3">
        <f>IFERROR(__xludf.DUMMYFUNCTION("""COMPUTED_VALUE"""),45512.66666666667)</f>
        <v>45512.66667</v>
      </c>
      <c r="C666" s="2">
        <f>IFERROR(__xludf.DUMMYFUNCTION("""COMPUTED_VALUE"""),165.8)</f>
        <v>165.8</v>
      </c>
      <c r="D666" s="2">
        <f t="shared" si="3"/>
        <v>0.01861522394</v>
      </c>
    </row>
    <row r="667">
      <c r="A667" s="1" t="s">
        <v>5</v>
      </c>
      <c r="B667" s="3">
        <f>IFERROR(__xludf.DUMMYFUNCTION("""COMPUTED_VALUE"""),45513.66666666667)</f>
        <v>45513.66667</v>
      </c>
      <c r="C667" s="2">
        <f>IFERROR(__xludf.DUMMYFUNCTION("""COMPUTED_VALUE"""),166.94)</f>
        <v>166.94</v>
      </c>
      <c r="D667" s="2">
        <f t="shared" si="3"/>
        <v>0.00687575392</v>
      </c>
    </row>
    <row r="668">
      <c r="A668" s="1" t="s">
        <v>5</v>
      </c>
      <c r="B668" s="3">
        <f>IFERROR(__xludf.DUMMYFUNCTION("""COMPUTED_VALUE"""),45516.66666666667)</f>
        <v>45516.66667</v>
      </c>
      <c r="C668" s="2">
        <f>IFERROR(__xludf.DUMMYFUNCTION("""COMPUTED_VALUE"""),166.8)</f>
        <v>166.8</v>
      </c>
      <c r="D668" s="2">
        <f t="shared" si="3"/>
        <v>-0.0008386246556</v>
      </c>
    </row>
    <row r="669">
      <c r="A669" s="1" t="s">
        <v>5</v>
      </c>
      <c r="B669" s="3">
        <f>IFERROR(__xludf.DUMMYFUNCTION("""COMPUTED_VALUE"""),45517.66666666667)</f>
        <v>45517.66667</v>
      </c>
      <c r="C669" s="2">
        <f>IFERROR(__xludf.DUMMYFUNCTION("""COMPUTED_VALUE"""),170.23)</f>
        <v>170.23</v>
      </c>
      <c r="D669" s="2">
        <f t="shared" si="3"/>
        <v>0.02056354916</v>
      </c>
    </row>
    <row r="670">
      <c r="A670" s="1" t="s">
        <v>5</v>
      </c>
      <c r="B670" s="3">
        <f>IFERROR(__xludf.DUMMYFUNCTION("""COMPUTED_VALUE"""),45518.66666666667)</f>
        <v>45518.66667</v>
      </c>
      <c r="C670" s="2">
        <f>IFERROR(__xludf.DUMMYFUNCTION("""COMPUTED_VALUE"""),170.1)</f>
        <v>170.1</v>
      </c>
      <c r="D670" s="2">
        <f t="shared" si="3"/>
        <v>-0.0007636726781</v>
      </c>
    </row>
    <row r="671">
      <c r="A671" s="1" t="s">
        <v>5</v>
      </c>
      <c r="B671" s="3">
        <f>IFERROR(__xludf.DUMMYFUNCTION("""COMPUTED_VALUE"""),45519.66666666667)</f>
        <v>45519.66667</v>
      </c>
      <c r="C671" s="2">
        <f>IFERROR(__xludf.DUMMYFUNCTION("""COMPUTED_VALUE"""),177.59)</f>
        <v>177.59</v>
      </c>
      <c r="D671" s="2">
        <f t="shared" si="3"/>
        <v>0.04403292181</v>
      </c>
    </row>
    <row r="672">
      <c r="A672" s="1" t="s">
        <v>5</v>
      </c>
      <c r="B672" s="3">
        <f>IFERROR(__xludf.DUMMYFUNCTION("""COMPUTED_VALUE"""),45520.66666666667)</f>
        <v>45520.66667</v>
      </c>
      <c r="C672" s="2">
        <f>IFERROR(__xludf.DUMMYFUNCTION("""COMPUTED_VALUE"""),177.06)</f>
        <v>177.06</v>
      </c>
      <c r="D672" s="2">
        <f t="shared" si="3"/>
        <v>-0.002984402275</v>
      </c>
    </row>
    <row r="673">
      <c r="A673" s="1" t="s">
        <v>5</v>
      </c>
      <c r="B673" s="3">
        <f>IFERROR(__xludf.DUMMYFUNCTION("""COMPUTED_VALUE"""),45523.66666666667)</f>
        <v>45523.66667</v>
      </c>
      <c r="C673" s="2">
        <f>IFERROR(__xludf.DUMMYFUNCTION("""COMPUTED_VALUE"""),178.22)</f>
        <v>178.22</v>
      </c>
      <c r="D673" s="2">
        <f t="shared" si="3"/>
        <v>0.006551451485</v>
      </c>
    </row>
    <row r="674">
      <c r="A674" s="1" t="s">
        <v>5</v>
      </c>
      <c r="B674" s="3">
        <f>IFERROR(__xludf.DUMMYFUNCTION("""COMPUTED_VALUE"""),45524.66666666667)</f>
        <v>45524.66667</v>
      </c>
      <c r="C674" s="2">
        <f>IFERROR(__xludf.DUMMYFUNCTION("""COMPUTED_VALUE"""),178.88)</f>
        <v>178.88</v>
      </c>
      <c r="D674" s="2">
        <f t="shared" si="3"/>
        <v>0.003703288071</v>
      </c>
    </row>
    <row r="675">
      <c r="A675" s="1" t="s">
        <v>5</v>
      </c>
      <c r="B675" s="3">
        <f>IFERROR(__xludf.DUMMYFUNCTION("""COMPUTED_VALUE"""),45525.66666666667)</f>
        <v>45525.66667</v>
      </c>
      <c r="C675" s="2">
        <f>IFERROR(__xludf.DUMMYFUNCTION("""COMPUTED_VALUE"""),180.11)</f>
        <v>180.11</v>
      </c>
      <c r="D675" s="2">
        <f t="shared" si="3"/>
        <v>0.006876118068</v>
      </c>
    </row>
    <row r="676">
      <c r="A676" s="1" t="s">
        <v>5</v>
      </c>
      <c r="B676" s="3">
        <f>IFERROR(__xludf.DUMMYFUNCTION("""COMPUTED_VALUE"""),45526.66666666667)</f>
        <v>45526.66667</v>
      </c>
      <c r="C676" s="2">
        <f>IFERROR(__xludf.DUMMYFUNCTION("""COMPUTED_VALUE"""),176.13)</f>
        <v>176.13</v>
      </c>
      <c r="D676" s="2">
        <f t="shared" si="3"/>
        <v>-0.02209760702</v>
      </c>
    </row>
    <row r="677">
      <c r="A677" s="1" t="s">
        <v>5</v>
      </c>
      <c r="B677" s="3">
        <f>IFERROR(__xludf.DUMMYFUNCTION("""COMPUTED_VALUE"""),45527.66666666667)</f>
        <v>45527.66667</v>
      </c>
      <c r="C677" s="2">
        <f>IFERROR(__xludf.DUMMYFUNCTION("""COMPUTED_VALUE"""),177.04)</f>
        <v>177.04</v>
      </c>
      <c r="D677" s="2">
        <f t="shared" si="3"/>
        <v>0.005166638279</v>
      </c>
    </row>
    <row r="678">
      <c r="A678" s="1" t="s">
        <v>5</v>
      </c>
      <c r="B678" s="3">
        <f>IFERROR(__xludf.DUMMYFUNCTION("""COMPUTED_VALUE"""),45530.66666666667)</f>
        <v>45530.66667</v>
      </c>
      <c r="C678" s="2">
        <f>IFERROR(__xludf.DUMMYFUNCTION("""COMPUTED_VALUE"""),175.5)</f>
        <v>175.5</v>
      </c>
      <c r="D678" s="2">
        <f t="shared" si="3"/>
        <v>-0.008698599187</v>
      </c>
    </row>
    <row r="679">
      <c r="A679" s="1" t="s">
        <v>5</v>
      </c>
      <c r="B679" s="3">
        <f>IFERROR(__xludf.DUMMYFUNCTION("""COMPUTED_VALUE"""),45531.66666666667)</f>
        <v>45531.66667</v>
      </c>
      <c r="C679" s="2">
        <f>IFERROR(__xludf.DUMMYFUNCTION("""COMPUTED_VALUE"""),173.12)</f>
        <v>173.12</v>
      </c>
      <c r="D679" s="2">
        <f t="shared" si="3"/>
        <v>-0.01356125356</v>
      </c>
    </row>
    <row r="680">
      <c r="A680" s="1" t="s">
        <v>5</v>
      </c>
      <c r="B680" s="3">
        <f>IFERROR(__xludf.DUMMYFUNCTION("""COMPUTED_VALUE"""),45532.66666666667)</f>
        <v>45532.66667</v>
      </c>
      <c r="C680" s="2">
        <f>IFERROR(__xludf.DUMMYFUNCTION("""COMPUTED_VALUE"""),170.8)</f>
        <v>170.8</v>
      </c>
      <c r="D680" s="2">
        <f t="shared" si="3"/>
        <v>-0.01340110906</v>
      </c>
    </row>
    <row r="681">
      <c r="A681" s="1" t="s">
        <v>5</v>
      </c>
      <c r="B681" s="3">
        <f>IFERROR(__xludf.DUMMYFUNCTION("""COMPUTED_VALUE"""),45533.66666666667)</f>
        <v>45533.66667</v>
      </c>
      <c r="C681" s="2">
        <f>IFERROR(__xludf.DUMMYFUNCTION("""COMPUTED_VALUE"""),172.12)</f>
        <v>172.12</v>
      </c>
      <c r="D681" s="2">
        <f t="shared" si="3"/>
        <v>0.007728337237</v>
      </c>
    </row>
    <row r="682">
      <c r="A682" s="1" t="s">
        <v>5</v>
      </c>
      <c r="B682" s="3">
        <f>IFERROR(__xludf.DUMMYFUNCTION("""COMPUTED_VALUE"""),45534.66666666667)</f>
        <v>45534.66667</v>
      </c>
      <c r="C682" s="2">
        <f>IFERROR(__xludf.DUMMYFUNCTION("""COMPUTED_VALUE"""),178.5)</f>
        <v>178.5</v>
      </c>
      <c r="D682" s="2">
        <f t="shared" si="3"/>
        <v>0.03706716244</v>
      </c>
    </row>
    <row r="683">
      <c r="A683" s="1" t="s">
        <v>5</v>
      </c>
      <c r="B683" s="3">
        <f>IFERROR(__xludf.DUMMYFUNCTION("""COMPUTED_VALUE"""),45538.66666666667)</f>
        <v>45538.66667</v>
      </c>
      <c r="C683" s="2">
        <f>IFERROR(__xludf.DUMMYFUNCTION("""COMPUTED_VALUE"""),176.25)</f>
        <v>176.25</v>
      </c>
      <c r="D683" s="2">
        <f t="shared" si="3"/>
        <v>-0.01260504202</v>
      </c>
    </row>
    <row r="684">
      <c r="A684" s="1" t="s">
        <v>5</v>
      </c>
      <c r="B684" s="3">
        <f>IFERROR(__xludf.DUMMYFUNCTION("""COMPUTED_VALUE"""),45539.66666666667)</f>
        <v>45539.66667</v>
      </c>
      <c r="C684" s="2">
        <f>IFERROR(__xludf.DUMMYFUNCTION("""COMPUTED_VALUE"""),173.33)</f>
        <v>173.33</v>
      </c>
      <c r="D684" s="2">
        <f t="shared" si="3"/>
        <v>-0.01656737589</v>
      </c>
    </row>
    <row r="685">
      <c r="A685" s="1" t="s">
        <v>5</v>
      </c>
      <c r="B685" s="3">
        <f>IFERROR(__xludf.DUMMYFUNCTION("""COMPUTED_VALUE"""),45540.66666666667)</f>
        <v>45540.66667</v>
      </c>
      <c r="C685" s="2">
        <f>IFERROR(__xludf.DUMMYFUNCTION("""COMPUTED_VALUE"""),177.89)</f>
        <v>177.89</v>
      </c>
      <c r="D685" s="2">
        <f t="shared" si="3"/>
        <v>0.02630819823</v>
      </c>
    </row>
    <row r="686">
      <c r="A686" s="1" t="s">
        <v>5</v>
      </c>
      <c r="B686" s="3">
        <f>IFERROR(__xludf.DUMMYFUNCTION("""COMPUTED_VALUE"""),45541.66666666667)</f>
        <v>45541.66667</v>
      </c>
      <c r="C686" s="2">
        <f>IFERROR(__xludf.DUMMYFUNCTION("""COMPUTED_VALUE"""),171.39)</f>
        <v>171.39</v>
      </c>
      <c r="D686" s="2">
        <f t="shared" si="3"/>
        <v>-0.03653943448</v>
      </c>
    </row>
    <row r="687">
      <c r="A687" s="1" t="s">
        <v>5</v>
      </c>
      <c r="B687" s="3">
        <f>IFERROR(__xludf.DUMMYFUNCTION("""COMPUTED_VALUE"""),45544.66666666667)</f>
        <v>45544.66667</v>
      </c>
      <c r="C687" s="2">
        <f>IFERROR(__xludf.DUMMYFUNCTION("""COMPUTED_VALUE"""),175.4)</f>
        <v>175.4</v>
      </c>
      <c r="D687" s="2">
        <f t="shared" si="3"/>
        <v>0.02339693098</v>
      </c>
    </row>
    <row r="688">
      <c r="A688" s="1" t="s">
        <v>5</v>
      </c>
      <c r="B688" s="3">
        <f>IFERROR(__xludf.DUMMYFUNCTION("""COMPUTED_VALUE"""),45545.66666666667)</f>
        <v>45545.66667</v>
      </c>
      <c r="C688" s="2">
        <f>IFERROR(__xludf.DUMMYFUNCTION("""COMPUTED_VALUE"""),179.55)</f>
        <v>179.55</v>
      </c>
      <c r="D688" s="2">
        <f t="shared" si="3"/>
        <v>0.02366020525</v>
      </c>
    </row>
    <row r="689">
      <c r="A689" s="1" t="s">
        <v>5</v>
      </c>
      <c r="B689" s="3">
        <f>IFERROR(__xludf.DUMMYFUNCTION("""COMPUTED_VALUE"""),45546.66666666667)</f>
        <v>45546.66667</v>
      </c>
      <c r="C689" s="2">
        <f>IFERROR(__xludf.DUMMYFUNCTION("""COMPUTED_VALUE"""),184.52)</f>
        <v>184.52</v>
      </c>
      <c r="D689" s="2">
        <f t="shared" si="3"/>
        <v>0.02768031189</v>
      </c>
    </row>
    <row r="690">
      <c r="A690" s="1" t="s">
        <v>5</v>
      </c>
      <c r="B690" s="3">
        <f>IFERROR(__xludf.DUMMYFUNCTION("""COMPUTED_VALUE"""),45547.66666666667)</f>
        <v>45547.66667</v>
      </c>
      <c r="C690" s="2">
        <f>IFERROR(__xludf.DUMMYFUNCTION("""COMPUTED_VALUE"""),187.0)</f>
        <v>187</v>
      </c>
      <c r="D690" s="2">
        <f t="shared" si="3"/>
        <v>0.01344027748</v>
      </c>
    </row>
    <row r="691">
      <c r="A691" s="1" t="s">
        <v>5</v>
      </c>
      <c r="B691" s="3">
        <f>IFERROR(__xludf.DUMMYFUNCTION("""COMPUTED_VALUE"""),45548.66666666667)</f>
        <v>45548.66667</v>
      </c>
      <c r="C691" s="2">
        <f>IFERROR(__xludf.DUMMYFUNCTION("""COMPUTED_VALUE"""),186.49)</f>
        <v>186.49</v>
      </c>
      <c r="D691" s="2">
        <f t="shared" si="3"/>
        <v>-0.002727272727</v>
      </c>
    </row>
    <row r="692">
      <c r="A692" s="1" t="s">
        <v>5</v>
      </c>
      <c r="B692" s="3">
        <f>IFERROR(__xludf.DUMMYFUNCTION("""COMPUTED_VALUE"""),45551.66666666667)</f>
        <v>45551.66667</v>
      </c>
      <c r="C692" s="2">
        <f>IFERROR(__xludf.DUMMYFUNCTION("""COMPUTED_VALUE"""),184.89)</f>
        <v>184.89</v>
      </c>
      <c r="D692" s="2">
        <f t="shared" si="3"/>
        <v>-0.008579548501</v>
      </c>
    </row>
    <row r="693">
      <c r="A693" s="1" t="s">
        <v>5</v>
      </c>
      <c r="B693" s="3">
        <f>IFERROR(__xludf.DUMMYFUNCTION("""COMPUTED_VALUE"""),45552.66666666667)</f>
        <v>45552.66667</v>
      </c>
      <c r="C693" s="2">
        <f>IFERROR(__xludf.DUMMYFUNCTION("""COMPUTED_VALUE"""),186.88)</f>
        <v>186.88</v>
      </c>
      <c r="D693" s="2">
        <f t="shared" si="3"/>
        <v>0.01076315647</v>
      </c>
    </row>
    <row r="694">
      <c r="A694" s="1" t="s">
        <v>5</v>
      </c>
      <c r="B694" s="3">
        <f>IFERROR(__xludf.DUMMYFUNCTION("""COMPUTED_VALUE"""),45553.66666666667)</f>
        <v>45553.66667</v>
      </c>
      <c r="C694" s="2">
        <f>IFERROR(__xludf.DUMMYFUNCTION("""COMPUTED_VALUE"""),186.43)</f>
        <v>186.43</v>
      </c>
      <c r="D694" s="2">
        <f t="shared" si="3"/>
        <v>-0.002407962329</v>
      </c>
    </row>
    <row r="695">
      <c r="A695" s="1" t="s">
        <v>5</v>
      </c>
      <c r="B695" s="3">
        <f>IFERROR(__xludf.DUMMYFUNCTION("""COMPUTED_VALUE"""),45554.66666666667)</f>
        <v>45554.66667</v>
      </c>
      <c r="C695" s="2">
        <f>IFERROR(__xludf.DUMMYFUNCTION("""COMPUTED_VALUE"""),189.87)</f>
        <v>189.87</v>
      </c>
      <c r="D695" s="2">
        <f t="shared" si="3"/>
        <v>0.01845196589</v>
      </c>
    </row>
    <row r="696">
      <c r="A696" s="1" t="s">
        <v>5</v>
      </c>
      <c r="B696" s="3">
        <f>IFERROR(__xludf.DUMMYFUNCTION("""COMPUTED_VALUE"""),45555.66666666667)</f>
        <v>45555.66667</v>
      </c>
      <c r="C696" s="2">
        <f>IFERROR(__xludf.DUMMYFUNCTION("""COMPUTED_VALUE"""),191.6)</f>
        <v>191.6</v>
      </c>
      <c r="D696" s="2">
        <f t="shared" si="3"/>
        <v>0.00911149734</v>
      </c>
    </row>
    <row r="697">
      <c r="A697" s="1" t="s">
        <v>5</v>
      </c>
      <c r="B697" s="3">
        <f>IFERROR(__xludf.DUMMYFUNCTION("""COMPUTED_VALUE"""),45558.66666666667)</f>
        <v>45558.66667</v>
      </c>
      <c r="C697" s="2">
        <f>IFERROR(__xludf.DUMMYFUNCTION("""COMPUTED_VALUE"""),193.88)</f>
        <v>193.88</v>
      </c>
      <c r="D697" s="2">
        <f t="shared" si="3"/>
        <v>0.01189979123</v>
      </c>
    </row>
    <row r="698">
      <c r="A698" s="1" t="s">
        <v>5</v>
      </c>
      <c r="B698" s="3">
        <f>IFERROR(__xludf.DUMMYFUNCTION("""COMPUTED_VALUE"""),45559.66666666667)</f>
        <v>45559.66667</v>
      </c>
      <c r="C698" s="2">
        <f>IFERROR(__xludf.DUMMYFUNCTION("""COMPUTED_VALUE"""),193.96)</f>
        <v>193.96</v>
      </c>
      <c r="D698" s="2">
        <f t="shared" si="3"/>
        <v>0.0004126263668</v>
      </c>
    </row>
    <row r="699">
      <c r="A699" s="1" t="s">
        <v>5</v>
      </c>
      <c r="B699" s="3">
        <f>IFERROR(__xludf.DUMMYFUNCTION("""COMPUTED_VALUE"""),45560.66666666667)</f>
        <v>45560.66667</v>
      </c>
      <c r="C699" s="2">
        <f>IFERROR(__xludf.DUMMYFUNCTION("""COMPUTED_VALUE"""),192.53)</f>
        <v>192.53</v>
      </c>
      <c r="D699" s="2">
        <f t="shared" si="3"/>
        <v>-0.007372654155</v>
      </c>
    </row>
    <row r="700">
      <c r="A700" s="1" t="s">
        <v>5</v>
      </c>
      <c r="B700" s="3">
        <f>IFERROR(__xludf.DUMMYFUNCTION("""COMPUTED_VALUE"""),45561.66666666667)</f>
        <v>45561.66667</v>
      </c>
      <c r="C700" s="2">
        <f>IFERROR(__xludf.DUMMYFUNCTION("""COMPUTED_VALUE"""),191.16)</f>
        <v>191.16</v>
      </c>
      <c r="D700" s="2">
        <f t="shared" si="3"/>
        <v>-0.007115774165</v>
      </c>
    </row>
    <row r="701">
      <c r="A701" s="1" t="s">
        <v>5</v>
      </c>
      <c r="B701" s="3">
        <f>IFERROR(__xludf.DUMMYFUNCTION("""COMPUTED_VALUE"""),45562.66666666667)</f>
        <v>45562.66667</v>
      </c>
      <c r="C701" s="2">
        <f>IFERROR(__xludf.DUMMYFUNCTION("""COMPUTED_VALUE"""),187.97)</f>
        <v>187.97</v>
      </c>
      <c r="D701" s="2">
        <f t="shared" si="3"/>
        <v>-0.01668759155</v>
      </c>
    </row>
    <row r="702">
      <c r="A702" s="1" t="s">
        <v>5</v>
      </c>
      <c r="B702" s="3">
        <f>IFERROR(__xludf.DUMMYFUNCTION("""COMPUTED_VALUE"""),45565.66666666667)</f>
        <v>45565.66667</v>
      </c>
      <c r="C702" s="2">
        <f>IFERROR(__xludf.DUMMYFUNCTION("""COMPUTED_VALUE"""),186.33)</f>
        <v>186.33</v>
      </c>
      <c r="D702" s="2">
        <f t="shared" si="3"/>
        <v>-0.00872479651</v>
      </c>
    </row>
    <row r="703">
      <c r="A703" s="1" t="s">
        <v>5</v>
      </c>
      <c r="B703" s="3">
        <f>IFERROR(__xludf.DUMMYFUNCTION("""COMPUTED_VALUE"""),45566.66666666667)</f>
        <v>45566.66667</v>
      </c>
      <c r="C703" s="2">
        <f>IFERROR(__xludf.DUMMYFUNCTION("""COMPUTED_VALUE"""),185.13)</f>
        <v>185.13</v>
      </c>
      <c r="D703" s="2">
        <f t="shared" si="3"/>
        <v>-0.006440186765</v>
      </c>
    </row>
    <row r="704">
      <c r="A704" s="1" t="s">
        <v>5</v>
      </c>
      <c r="B704" s="3">
        <f>IFERROR(__xludf.DUMMYFUNCTION("""COMPUTED_VALUE"""),45567.66666666667)</f>
        <v>45567.66667</v>
      </c>
      <c r="C704" s="2">
        <f>IFERROR(__xludf.DUMMYFUNCTION("""COMPUTED_VALUE"""),184.76)</f>
        <v>184.76</v>
      </c>
      <c r="D704" s="2">
        <f t="shared" si="3"/>
        <v>-0.001998595581</v>
      </c>
    </row>
    <row r="705">
      <c r="A705" s="1" t="s">
        <v>5</v>
      </c>
      <c r="B705" s="3">
        <f>IFERROR(__xludf.DUMMYFUNCTION("""COMPUTED_VALUE"""),45568.66666666667)</f>
        <v>45568.66667</v>
      </c>
      <c r="C705" s="2">
        <f>IFERROR(__xludf.DUMMYFUNCTION("""COMPUTED_VALUE"""),181.96)</f>
        <v>181.96</v>
      </c>
      <c r="D705" s="2">
        <f t="shared" si="3"/>
        <v>-0.01515479541</v>
      </c>
    </row>
    <row r="706">
      <c r="A706" s="1" t="s">
        <v>5</v>
      </c>
      <c r="B706" s="3">
        <f>IFERROR(__xludf.DUMMYFUNCTION("""COMPUTED_VALUE"""),45569.66666666667)</f>
        <v>45569.66667</v>
      </c>
      <c r="C706" s="2">
        <f>IFERROR(__xludf.DUMMYFUNCTION("""COMPUTED_VALUE"""),186.51)</f>
        <v>186.51</v>
      </c>
      <c r="D706" s="2">
        <f t="shared" si="3"/>
        <v>0.02500549571</v>
      </c>
    </row>
    <row r="707">
      <c r="A707" s="1" t="s">
        <v>5</v>
      </c>
      <c r="B707" s="3">
        <f>IFERROR(__xludf.DUMMYFUNCTION("""COMPUTED_VALUE"""),45572.66666666667)</f>
        <v>45572.66667</v>
      </c>
      <c r="C707" s="2">
        <f>IFERROR(__xludf.DUMMYFUNCTION("""COMPUTED_VALUE"""),180.8)</f>
        <v>180.8</v>
      </c>
      <c r="D707" s="2">
        <f t="shared" si="3"/>
        <v>-0.03061498043</v>
      </c>
    </row>
    <row r="708">
      <c r="A708" s="1" t="s">
        <v>5</v>
      </c>
      <c r="B708" s="3">
        <f>IFERROR(__xludf.DUMMYFUNCTION("""COMPUTED_VALUE"""),45573.66666666667)</f>
        <v>45573.66667</v>
      </c>
      <c r="C708" s="2">
        <f>IFERROR(__xludf.DUMMYFUNCTION("""COMPUTED_VALUE"""),182.72)</f>
        <v>182.72</v>
      </c>
      <c r="D708" s="2">
        <f t="shared" si="3"/>
        <v>0.01061946903</v>
      </c>
    </row>
    <row r="709">
      <c r="A709" s="1" t="s">
        <v>5</v>
      </c>
      <c r="B709" s="3">
        <f>IFERROR(__xludf.DUMMYFUNCTION("""COMPUTED_VALUE"""),45574.66666666667)</f>
        <v>45574.66667</v>
      </c>
      <c r="C709" s="2">
        <f>IFERROR(__xludf.DUMMYFUNCTION("""COMPUTED_VALUE"""),185.17)</f>
        <v>185.17</v>
      </c>
      <c r="D709" s="2">
        <f t="shared" si="3"/>
        <v>0.01340849387</v>
      </c>
    </row>
    <row r="710">
      <c r="A710" s="1" t="s">
        <v>5</v>
      </c>
      <c r="B710" s="3">
        <f>IFERROR(__xludf.DUMMYFUNCTION("""COMPUTED_VALUE"""),45575.66666666667)</f>
        <v>45575.66667</v>
      </c>
      <c r="C710" s="2">
        <f>IFERROR(__xludf.DUMMYFUNCTION("""COMPUTED_VALUE"""),186.65)</f>
        <v>186.65</v>
      </c>
      <c r="D710" s="2">
        <f t="shared" si="3"/>
        <v>0.007992655398</v>
      </c>
    </row>
    <row r="711">
      <c r="A711" s="1" t="s">
        <v>5</v>
      </c>
      <c r="B711" s="3">
        <f>IFERROR(__xludf.DUMMYFUNCTION("""COMPUTED_VALUE"""),45576.66666666667)</f>
        <v>45576.66667</v>
      </c>
      <c r="C711" s="2">
        <f>IFERROR(__xludf.DUMMYFUNCTION("""COMPUTED_VALUE"""),188.82)</f>
        <v>188.82</v>
      </c>
      <c r="D711" s="2">
        <f t="shared" si="3"/>
        <v>0.01162603804</v>
      </c>
    </row>
    <row r="712">
      <c r="A712" s="1" t="s">
        <v>5</v>
      </c>
      <c r="B712" s="3">
        <f>IFERROR(__xludf.DUMMYFUNCTION("""COMPUTED_VALUE"""),45579.66666666667)</f>
        <v>45579.66667</v>
      </c>
      <c r="C712" s="2">
        <f>IFERROR(__xludf.DUMMYFUNCTION("""COMPUTED_VALUE"""),187.54)</f>
        <v>187.54</v>
      </c>
      <c r="D712" s="2">
        <f t="shared" si="3"/>
        <v>-0.006778942909</v>
      </c>
    </row>
    <row r="713">
      <c r="A713" s="1" t="s">
        <v>5</v>
      </c>
      <c r="B713" s="3">
        <f>IFERROR(__xludf.DUMMYFUNCTION("""COMPUTED_VALUE"""),45580.66666666667)</f>
        <v>45580.66667</v>
      </c>
      <c r="C713" s="2">
        <f>IFERROR(__xludf.DUMMYFUNCTION("""COMPUTED_VALUE"""),187.69)</f>
        <v>187.69</v>
      </c>
      <c r="D713" s="2">
        <f t="shared" si="3"/>
        <v>0.0007998293697</v>
      </c>
    </row>
    <row r="714">
      <c r="A714" s="1" t="s">
        <v>5</v>
      </c>
      <c r="B714" s="3">
        <f>IFERROR(__xludf.DUMMYFUNCTION("""COMPUTED_VALUE"""),45581.66666666667)</f>
        <v>45581.66667</v>
      </c>
      <c r="C714" s="2">
        <f>IFERROR(__xludf.DUMMYFUNCTION("""COMPUTED_VALUE"""),186.89)</f>
        <v>186.89</v>
      </c>
      <c r="D714" s="2">
        <f t="shared" si="3"/>
        <v>-0.004262347488</v>
      </c>
    </row>
    <row r="715">
      <c r="A715" s="1" t="s">
        <v>5</v>
      </c>
      <c r="B715" s="3">
        <f>IFERROR(__xludf.DUMMYFUNCTION("""COMPUTED_VALUE"""),45582.66666666667)</f>
        <v>45582.66667</v>
      </c>
      <c r="C715" s="2">
        <f>IFERROR(__xludf.DUMMYFUNCTION("""COMPUTED_VALUE"""),187.53)</f>
        <v>187.53</v>
      </c>
      <c r="D715" s="2">
        <f t="shared" si="3"/>
        <v>0.00342447429</v>
      </c>
    </row>
    <row r="716">
      <c r="A716" s="1" t="s">
        <v>5</v>
      </c>
      <c r="B716" s="3">
        <f>IFERROR(__xludf.DUMMYFUNCTION("""COMPUTED_VALUE"""),45583.66666666667)</f>
        <v>45583.66667</v>
      </c>
      <c r="C716" s="2">
        <f>IFERROR(__xludf.DUMMYFUNCTION("""COMPUTED_VALUE"""),188.99)</f>
        <v>188.99</v>
      </c>
      <c r="D716" s="2">
        <f t="shared" si="3"/>
        <v>0.007785420999</v>
      </c>
    </row>
    <row r="717">
      <c r="A717" s="1" t="s">
        <v>5</v>
      </c>
      <c r="B717" s="3">
        <f>IFERROR(__xludf.DUMMYFUNCTION("""COMPUTED_VALUE"""),45586.66666666667)</f>
        <v>45586.66667</v>
      </c>
      <c r="C717" s="2">
        <f>IFERROR(__xludf.DUMMYFUNCTION("""COMPUTED_VALUE"""),189.07)</f>
        <v>189.07</v>
      </c>
      <c r="D717" s="2">
        <f t="shared" si="3"/>
        <v>0.0004233028203</v>
      </c>
    </row>
    <row r="718">
      <c r="A718" s="1" t="s">
        <v>5</v>
      </c>
      <c r="B718" s="3">
        <f>IFERROR(__xludf.DUMMYFUNCTION("""COMPUTED_VALUE"""),45587.66666666667)</f>
        <v>45587.66667</v>
      </c>
      <c r="C718" s="2">
        <f>IFERROR(__xludf.DUMMYFUNCTION("""COMPUTED_VALUE"""),189.7)</f>
        <v>189.7</v>
      </c>
      <c r="D718" s="2">
        <f t="shared" si="3"/>
        <v>0.003332099223</v>
      </c>
    </row>
    <row r="719">
      <c r="A719" s="1" t="s">
        <v>5</v>
      </c>
      <c r="B719" s="3">
        <f>IFERROR(__xludf.DUMMYFUNCTION("""COMPUTED_VALUE"""),45588.66666666667)</f>
        <v>45588.66667</v>
      </c>
      <c r="C719" s="2">
        <f>IFERROR(__xludf.DUMMYFUNCTION("""COMPUTED_VALUE"""),184.71)</f>
        <v>184.71</v>
      </c>
      <c r="D719" s="2">
        <f t="shared" si="3"/>
        <v>-0.02630469162</v>
      </c>
    </row>
    <row r="720">
      <c r="A720" s="1" t="s">
        <v>5</v>
      </c>
      <c r="B720" s="3">
        <f>IFERROR(__xludf.DUMMYFUNCTION("""COMPUTED_VALUE"""),45589.66666666667)</f>
        <v>45589.66667</v>
      </c>
      <c r="C720" s="2">
        <f>IFERROR(__xludf.DUMMYFUNCTION("""COMPUTED_VALUE"""),186.38)</f>
        <v>186.38</v>
      </c>
      <c r="D720" s="2">
        <f t="shared" si="3"/>
        <v>0.009041199718</v>
      </c>
    </row>
    <row r="721">
      <c r="A721" s="1" t="s">
        <v>5</v>
      </c>
      <c r="B721" s="3">
        <f>IFERROR(__xludf.DUMMYFUNCTION("""COMPUTED_VALUE"""),45590.66666666667)</f>
        <v>45590.66667</v>
      </c>
      <c r="C721" s="2">
        <f>IFERROR(__xludf.DUMMYFUNCTION("""COMPUTED_VALUE"""),187.83)</f>
        <v>187.83</v>
      </c>
      <c r="D721" s="2">
        <f t="shared" si="3"/>
        <v>0.0077798047</v>
      </c>
    </row>
    <row r="722">
      <c r="A722" s="1" t="s">
        <v>5</v>
      </c>
      <c r="B722" s="3">
        <f>IFERROR(__xludf.DUMMYFUNCTION("""COMPUTED_VALUE"""),45593.66666666667)</f>
        <v>45593.66667</v>
      </c>
      <c r="C722" s="2">
        <f>IFERROR(__xludf.DUMMYFUNCTION("""COMPUTED_VALUE"""),188.39)</f>
        <v>188.39</v>
      </c>
      <c r="D722" s="2">
        <f t="shared" si="3"/>
        <v>0.002981419369</v>
      </c>
    </row>
    <row r="723">
      <c r="A723" s="1" t="s">
        <v>5</v>
      </c>
      <c r="B723" s="3">
        <f>IFERROR(__xludf.DUMMYFUNCTION("""COMPUTED_VALUE"""),45594.66666666667)</f>
        <v>45594.66667</v>
      </c>
      <c r="C723" s="2">
        <f>IFERROR(__xludf.DUMMYFUNCTION("""COMPUTED_VALUE"""),190.83)</f>
        <v>190.83</v>
      </c>
      <c r="D723" s="2">
        <f t="shared" si="3"/>
        <v>0.01295185519</v>
      </c>
    </row>
    <row r="724">
      <c r="A724" s="1" t="s">
        <v>5</v>
      </c>
      <c r="B724" s="3">
        <f>IFERROR(__xludf.DUMMYFUNCTION("""COMPUTED_VALUE"""),45595.66666666667)</f>
        <v>45595.66667</v>
      </c>
      <c r="C724" s="2">
        <f>IFERROR(__xludf.DUMMYFUNCTION("""COMPUTED_VALUE"""),192.73)</f>
        <v>192.73</v>
      </c>
      <c r="D724" s="2">
        <f t="shared" si="3"/>
        <v>0.00995650579</v>
      </c>
    </row>
    <row r="725">
      <c r="A725" s="1" t="s">
        <v>5</v>
      </c>
      <c r="B725" s="3">
        <f>IFERROR(__xludf.DUMMYFUNCTION("""COMPUTED_VALUE"""),45596.66666666667)</f>
        <v>45596.66667</v>
      </c>
      <c r="C725" s="2">
        <f>IFERROR(__xludf.DUMMYFUNCTION("""COMPUTED_VALUE"""),186.4)</f>
        <v>186.4</v>
      </c>
      <c r="D725" s="2">
        <f t="shared" si="3"/>
        <v>-0.03284387485</v>
      </c>
    </row>
    <row r="726">
      <c r="A726" s="1" t="s">
        <v>5</v>
      </c>
      <c r="B726" s="3">
        <f>IFERROR(__xludf.DUMMYFUNCTION("""COMPUTED_VALUE"""),45597.66666666667)</f>
        <v>45597.66667</v>
      </c>
      <c r="C726" s="2">
        <f>IFERROR(__xludf.DUMMYFUNCTION("""COMPUTED_VALUE"""),197.93)</f>
        <v>197.93</v>
      </c>
      <c r="D726" s="2">
        <f t="shared" si="3"/>
        <v>0.06185622318</v>
      </c>
    </row>
    <row r="727">
      <c r="A727" s="1" t="s">
        <v>5</v>
      </c>
      <c r="B727" s="3">
        <f>IFERROR(__xludf.DUMMYFUNCTION("""COMPUTED_VALUE"""),45600.66666666667)</f>
        <v>45600.66667</v>
      </c>
      <c r="C727" s="2">
        <f>IFERROR(__xludf.DUMMYFUNCTION("""COMPUTED_VALUE"""),195.78)</f>
        <v>195.78</v>
      </c>
      <c r="D727" s="2">
        <f t="shared" si="3"/>
        <v>-0.01086242611</v>
      </c>
    </row>
    <row r="728">
      <c r="A728" s="1" t="s">
        <v>5</v>
      </c>
      <c r="B728" s="3">
        <f>IFERROR(__xludf.DUMMYFUNCTION("""COMPUTED_VALUE"""),45601.66666666667)</f>
        <v>45601.66667</v>
      </c>
      <c r="C728" s="2">
        <f>IFERROR(__xludf.DUMMYFUNCTION("""COMPUTED_VALUE"""),199.5)</f>
        <v>199.5</v>
      </c>
      <c r="D728" s="2">
        <f t="shared" si="3"/>
        <v>0.0190009194</v>
      </c>
    </row>
    <row r="729">
      <c r="A729" s="1" t="s">
        <v>5</v>
      </c>
      <c r="B729" s="3">
        <f>IFERROR(__xludf.DUMMYFUNCTION("""COMPUTED_VALUE"""),45602.66666666667)</f>
        <v>45602.66667</v>
      </c>
      <c r="C729" s="2">
        <f>IFERROR(__xludf.DUMMYFUNCTION("""COMPUTED_VALUE"""),207.09)</f>
        <v>207.09</v>
      </c>
      <c r="D729" s="2">
        <f t="shared" si="3"/>
        <v>0.03804511278</v>
      </c>
    </row>
    <row r="730">
      <c r="A730" s="1" t="s">
        <v>5</v>
      </c>
      <c r="B730" s="3">
        <f>IFERROR(__xludf.DUMMYFUNCTION("""COMPUTED_VALUE"""),45603.66666666667)</f>
        <v>45603.66667</v>
      </c>
      <c r="C730" s="2">
        <f>IFERROR(__xludf.DUMMYFUNCTION("""COMPUTED_VALUE"""),210.05)</f>
        <v>210.05</v>
      </c>
      <c r="D730" s="2">
        <f t="shared" si="3"/>
        <v>0.01429330243</v>
      </c>
    </row>
    <row r="731">
      <c r="A731" s="1" t="s">
        <v>5</v>
      </c>
      <c r="B731" s="3">
        <f>IFERROR(__xludf.DUMMYFUNCTION("""COMPUTED_VALUE"""),45604.66666666667)</f>
        <v>45604.66667</v>
      </c>
      <c r="C731" s="2">
        <f>IFERROR(__xludf.DUMMYFUNCTION("""COMPUTED_VALUE"""),208.18)</f>
        <v>208.18</v>
      </c>
      <c r="D731" s="2">
        <f t="shared" si="3"/>
        <v>-0.008902642228</v>
      </c>
    </row>
    <row r="732">
      <c r="A732" s="1" t="s">
        <v>5</v>
      </c>
      <c r="B732" s="3">
        <f>IFERROR(__xludf.DUMMYFUNCTION("""COMPUTED_VALUE"""),45607.66666666667)</f>
        <v>45607.66667</v>
      </c>
      <c r="C732" s="2">
        <f>IFERROR(__xludf.DUMMYFUNCTION("""COMPUTED_VALUE"""),206.84)</f>
        <v>206.84</v>
      </c>
      <c r="D732" s="2">
        <f t="shared" si="3"/>
        <v>-0.006436737439</v>
      </c>
    </row>
    <row r="733">
      <c r="A733" s="1" t="s">
        <v>5</v>
      </c>
      <c r="B733" s="3">
        <f>IFERROR(__xludf.DUMMYFUNCTION("""COMPUTED_VALUE"""),45608.66666666667)</f>
        <v>45608.66667</v>
      </c>
      <c r="C733" s="2">
        <f>IFERROR(__xludf.DUMMYFUNCTION("""COMPUTED_VALUE"""),208.91)</f>
        <v>208.91</v>
      </c>
      <c r="D733" s="2">
        <f t="shared" si="3"/>
        <v>0.01000773545</v>
      </c>
    </row>
    <row r="734">
      <c r="A734" s="1" t="s">
        <v>5</v>
      </c>
      <c r="B734" s="3">
        <f>IFERROR(__xludf.DUMMYFUNCTION("""COMPUTED_VALUE"""),45609.66666666667)</f>
        <v>45609.66667</v>
      </c>
      <c r="C734" s="2">
        <f>IFERROR(__xludf.DUMMYFUNCTION("""COMPUTED_VALUE"""),214.1)</f>
        <v>214.1</v>
      </c>
      <c r="D734" s="2">
        <f t="shared" si="3"/>
        <v>0.02484323393</v>
      </c>
    </row>
    <row r="735">
      <c r="A735" s="1" t="s">
        <v>5</v>
      </c>
      <c r="B735" s="3">
        <f>IFERROR(__xludf.DUMMYFUNCTION("""COMPUTED_VALUE"""),45610.66666666667)</f>
        <v>45610.66667</v>
      </c>
      <c r="C735" s="2">
        <f>IFERROR(__xludf.DUMMYFUNCTION("""COMPUTED_VALUE"""),211.48)</f>
        <v>211.48</v>
      </c>
      <c r="D735" s="2">
        <f t="shared" si="3"/>
        <v>-0.0122372723</v>
      </c>
    </row>
    <row r="736">
      <c r="A736" s="1" t="s">
        <v>5</v>
      </c>
      <c r="B736" s="3">
        <f>IFERROR(__xludf.DUMMYFUNCTION("""COMPUTED_VALUE"""),45611.66666666667)</f>
        <v>45611.66667</v>
      </c>
      <c r="C736" s="2">
        <f>IFERROR(__xludf.DUMMYFUNCTION("""COMPUTED_VALUE"""),202.61)</f>
        <v>202.61</v>
      </c>
      <c r="D736" s="2">
        <f t="shared" si="3"/>
        <v>-0.04194250047</v>
      </c>
    </row>
    <row r="737">
      <c r="A737" s="1" t="s">
        <v>5</v>
      </c>
      <c r="B737" s="3">
        <f>IFERROR(__xludf.DUMMYFUNCTION("""COMPUTED_VALUE"""),45614.66666666667)</f>
        <v>45614.66667</v>
      </c>
      <c r="C737" s="2">
        <f>IFERROR(__xludf.DUMMYFUNCTION("""COMPUTED_VALUE"""),201.7)</f>
        <v>201.7</v>
      </c>
      <c r="D737" s="2">
        <f t="shared" si="3"/>
        <v>-0.004491387395</v>
      </c>
    </row>
    <row r="738">
      <c r="A738" s="1" t="s">
        <v>5</v>
      </c>
      <c r="B738" s="3">
        <f>IFERROR(__xludf.DUMMYFUNCTION("""COMPUTED_VALUE"""),45615.66666666667)</f>
        <v>45615.66667</v>
      </c>
      <c r="C738" s="2">
        <f>IFERROR(__xludf.DUMMYFUNCTION("""COMPUTED_VALUE"""),204.61)</f>
        <v>204.61</v>
      </c>
      <c r="D738" s="2">
        <f t="shared" si="3"/>
        <v>0.01442736738</v>
      </c>
    </row>
    <row r="739">
      <c r="A739" s="1" t="s">
        <v>5</v>
      </c>
      <c r="B739" s="3">
        <f>IFERROR(__xludf.DUMMYFUNCTION("""COMPUTED_VALUE"""),45616.66666666667)</f>
        <v>45616.66667</v>
      </c>
      <c r="C739" s="2">
        <f>IFERROR(__xludf.DUMMYFUNCTION("""COMPUTED_VALUE"""),202.88)</f>
        <v>202.88</v>
      </c>
      <c r="D739" s="2">
        <f t="shared" si="3"/>
        <v>-0.008455109721</v>
      </c>
    </row>
    <row r="740">
      <c r="A740" s="1" t="s">
        <v>5</v>
      </c>
      <c r="B740" s="3">
        <f>IFERROR(__xludf.DUMMYFUNCTION("""COMPUTED_VALUE"""),45617.66666666667)</f>
        <v>45617.66667</v>
      </c>
      <c r="C740" s="2">
        <f>IFERROR(__xludf.DUMMYFUNCTION("""COMPUTED_VALUE"""),198.38)</f>
        <v>198.38</v>
      </c>
      <c r="D740" s="2">
        <f t="shared" si="3"/>
        <v>-0.02218059937</v>
      </c>
    </row>
    <row r="741">
      <c r="A741" s="1" t="s">
        <v>5</v>
      </c>
      <c r="B741" s="3">
        <f>IFERROR(__xludf.DUMMYFUNCTION("""COMPUTED_VALUE"""),45618.66666666667)</f>
        <v>45618.66667</v>
      </c>
      <c r="C741" s="2">
        <f>IFERROR(__xludf.DUMMYFUNCTION("""COMPUTED_VALUE"""),197.12)</f>
        <v>197.12</v>
      </c>
      <c r="D741" s="2">
        <f t="shared" si="3"/>
        <v>-0.006351446718</v>
      </c>
    </row>
    <row r="742">
      <c r="A742" s="1" t="s">
        <v>5</v>
      </c>
      <c r="B742" s="3">
        <f>IFERROR(__xludf.DUMMYFUNCTION("""COMPUTED_VALUE"""),45621.66666666667)</f>
        <v>45621.66667</v>
      </c>
      <c r="C742" s="2">
        <f>IFERROR(__xludf.DUMMYFUNCTION("""COMPUTED_VALUE"""),201.45)</f>
        <v>201.45</v>
      </c>
      <c r="D742" s="2">
        <f t="shared" si="3"/>
        <v>0.02196631494</v>
      </c>
    </row>
    <row r="743">
      <c r="A743" s="1" t="s">
        <v>5</v>
      </c>
      <c r="B743" s="3">
        <f>IFERROR(__xludf.DUMMYFUNCTION("""COMPUTED_VALUE"""),45622.66666666667)</f>
        <v>45622.66667</v>
      </c>
      <c r="C743" s="2">
        <f>IFERROR(__xludf.DUMMYFUNCTION("""COMPUTED_VALUE"""),207.86)</f>
        <v>207.86</v>
      </c>
      <c r="D743" s="2">
        <f t="shared" si="3"/>
        <v>0.03181931</v>
      </c>
    </row>
    <row r="744">
      <c r="A744" s="1" t="s">
        <v>5</v>
      </c>
      <c r="B744" s="3">
        <f>IFERROR(__xludf.DUMMYFUNCTION("""COMPUTED_VALUE"""),45623.66666666667)</f>
        <v>45623.66667</v>
      </c>
      <c r="C744" s="2">
        <f>IFERROR(__xludf.DUMMYFUNCTION("""COMPUTED_VALUE"""),205.74)</f>
        <v>205.74</v>
      </c>
      <c r="D744" s="2">
        <f t="shared" si="3"/>
        <v>-0.01019917252</v>
      </c>
    </row>
    <row r="745">
      <c r="A745" s="1" t="s">
        <v>5</v>
      </c>
      <c r="B745" s="3">
        <f>IFERROR(__xludf.DUMMYFUNCTION("""COMPUTED_VALUE"""),45625.54513888889)</f>
        <v>45625.54514</v>
      </c>
      <c r="C745" s="2">
        <f>IFERROR(__xludf.DUMMYFUNCTION("""COMPUTED_VALUE"""),207.89)</f>
        <v>207.89</v>
      </c>
      <c r="D745" s="2">
        <f t="shared" si="3"/>
        <v>0.01045008263</v>
      </c>
    </row>
    <row r="746">
      <c r="A746" s="1" t="s">
        <v>5</v>
      </c>
      <c r="B746" s="3">
        <f>IFERROR(__xludf.DUMMYFUNCTION("""COMPUTED_VALUE"""),45628.66666666667)</f>
        <v>45628.66667</v>
      </c>
      <c r="C746" s="2">
        <f>IFERROR(__xludf.DUMMYFUNCTION("""COMPUTED_VALUE"""),210.71)</f>
        <v>210.71</v>
      </c>
      <c r="D746" s="2">
        <f t="shared" si="3"/>
        <v>0.01356486603</v>
      </c>
    </row>
    <row r="747">
      <c r="A747" s="1" t="s">
        <v>5</v>
      </c>
      <c r="B747" s="3">
        <f>IFERROR(__xludf.DUMMYFUNCTION("""COMPUTED_VALUE"""),45629.66666666667)</f>
        <v>45629.66667</v>
      </c>
      <c r="C747" s="2">
        <f>IFERROR(__xludf.DUMMYFUNCTION("""COMPUTED_VALUE"""),213.44)</f>
        <v>213.44</v>
      </c>
      <c r="D747" s="2">
        <f t="shared" si="3"/>
        <v>0.01295619572</v>
      </c>
    </row>
    <row r="748">
      <c r="A748" s="1" t="s">
        <v>5</v>
      </c>
      <c r="B748" s="3">
        <f>IFERROR(__xludf.DUMMYFUNCTION("""COMPUTED_VALUE"""),45630.66666666667)</f>
        <v>45630.66667</v>
      </c>
      <c r="C748" s="2">
        <f>IFERROR(__xludf.DUMMYFUNCTION("""COMPUTED_VALUE"""),218.16)</f>
        <v>218.16</v>
      </c>
      <c r="D748" s="2">
        <f t="shared" si="3"/>
        <v>0.02211394303</v>
      </c>
    </row>
    <row r="749">
      <c r="A749" s="1" t="s">
        <v>5</v>
      </c>
      <c r="B749" s="3">
        <f>IFERROR(__xludf.DUMMYFUNCTION("""COMPUTED_VALUE"""),45631.66666666667)</f>
        <v>45631.66667</v>
      </c>
      <c r="C749" s="2">
        <f>IFERROR(__xludf.DUMMYFUNCTION("""COMPUTED_VALUE"""),220.55)</f>
        <v>220.55</v>
      </c>
      <c r="D749" s="2">
        <f t="shared" si="3"/>
        <v>0.01095526219</v>
      </c>
    </row>
    <row r="750">
      <c r="A750" s="1" t="s">
        <v>5</v>
      </c>
      <c r="B750" s="3">
        <f>IFERROR(__xludf.DUMMYFUNCTION("""COMPUTED_VALUE"""),45632.66666666667)</f>
        <v>45632.66667</v>
      </c>
      <c r="C750" s="2">
        <f>IFERROR(__xludf.DUMMYFUNCTION("""COMPUTED_VALUE"""),227.03)</f>
        <v>227.03</v>
      </c>
      <c r="D750" s="2">
        <f t="shared" si="3"/>
        <v>0.02938109272</v>
      </c>
    </row>
    <row r="751">
      <c r="A751" s="1" t="s">
        <v>5</v>
      </c>
      <c r="B751" s="3">
        <f>IFERROR(__xludf.DUMMYFUNCTION("""COMPUTED_VALUE"""),45635.66666666667)</f>
        <v>45635.66667</v>
      </c>
      <c r="C751" s="2">
        <f>IFERROR(__xludf.DUMMYFUNCTION("""COMPUTED_VALUE"""),226.09)</f>
        <v>226.09</v>
      </c>
      <c r="D751" s="2">
        <f t="shared" si="3"/>
        <v>-0.004140421971</v>
      </c>
    </row>
    <row r="752">
      <c r="A752" s="1" t="s">
        <v>5</v>
      </c>
      <c r="B752" s="3">
        <f>IFERROR(__xludf.DUMMYFUNCTION("""COMPUTED_VALUE"""),45636.66666666667)</f>
        <v>45636.66667</v>
      </c>
      <c r="C752" s="2">
        <f>IFERROR(__xludf.DUMMYFUNCTION("""COMPUTED_VALUE"""),226.09)</f>
        <v>226.09</v>
      </c>
      <c r="D752" s="2">
        <f t="shared" si="3"/>
        <v>0</v>
      </c>
    </row>
    <row r="753">
      <c r="A753" s="1" t="s">
        <v>5</v>
      </c>
      <c r="B753" s="3">
        <f>IFERROR(__xludf.DUMMYFUNCTION("""COMPUTED_VALUE"""),45637.66666666667)</f>
        <v>45637.66667</v>
      </c>
      <c r="C753" s="2">
        <f>IFERROR(__xludf.DUMMYFUNCTION("""COMPUTED_VALUE"""),230.26)</f>
        <v>230.26</v>
      </c>
      <c r="D753" s="2">
        <f t="shared" si="3"/>
        <v>0.01844398248</v>
      </c>
    </row>
    <row r="754">
      <c r="A754" s="1" t="s">
        <v>5</v>
      </c>
      <c r="B754" s="3">
        <f>IFERROR(__xludf.DUMMYFUNCTION("""COMPUTED_VALUE"""),45638.66666666667)</f>
        <v>45638.66667</v>
      </c>
      <c r="C754" s="2">
        <f>IFERROR(__xludf.DUMMYFUNCTION("""COMPUTED_VALUE"""),228.97)</f>
        <v>228.97</v>
      </c>
      <c r="D754" s="2">
        <f t="shared" si="3"/>
        <v>-0.005602362547</v>
      </c>
    </row>
    <row r="755">
      <c r="A755" s="1" t="s">
        <v>5</v>
      </c>
      <c r="B755" s="3">
        <f>IFERROR(__xludf.DUMMYFUNCTION("""COMPUTED_VALUE"""),45639.66666666667)</f>
        <v>45639.66667</v>
      </c>
      <c r="C755" s="2">
        <f>IFERROR(__xludf.DUMMYFUNCTION("""COMPUTED_VALUE"""),227.46)</f>
        <v>227.46</v>
      </c>
      <c r="D755" s="2">
        <f t="shared" si="3"/>
        <v>-0.006594750404</v>
      </c>
    </row>
    <row r="756">
      <c r="A756" s="1" t="s">
        <v>5</v>
      </c>
      <c r="B756" s="3">
        <f>IFERROR(__xludf.DUMMYFUNCTION("""COMPUTED_VALUE"""),45642.66666666667)</f>
        <v>45642.66667</v>
      </c>
      <c r="C756" s="2">
        <f>IFERROR(__xludf.DUMMYFUNCTION("""COMPUTED_VALUE"""),232.93)</f>
        <v>232.93</v>
      </c>
      <c r="D756" s="2">
        <f t="shared" si="3"/>
        <v>0.0240481843</v>
      </c>
    </row>
    <row r="757">
      <c r="A757" s="1" t="s">
        <v>0</v>
      </c>
      <c r="B757" s="2" t="str">
        <f>IFERROR(__xludf.DUMMYFUNCTION("GOOGLEFINANCE(A758, ""price"", EDATE(today(), -12), TODAY())"),"Date")</f>
        <v>Date</v>
      </c>
      <c r="C757" s="2" t="str">
        <f>IFERROR(__xludf.DUMMYFUNCTION("""COMPUTED_VALUE"""),"Close")</f>
        <v>Close</v>
      </c>
    </row>
    <row r="758">
      <c r="A758" s="1" t="s">
        <v>6</v>
      </c>
      <c r="B758" s="3">
        <f>IFERROR(__xludf.DUMMYFUNCTION("""COMPUTED_VALUE"""),45278.66666666667)</f>
        <v>45278.66667</v>
      </c>
      <c r="C758" s="2">
        <f>IFERROR(__xludf.DUMMYFUNCTION("""COMPUTED_VALUE"""),252.08)</f>
        <v>252.08</v>
      </c>
    </row>
    <row r="759">
      <c r="A759" s="1" t="s">
        <v>6</v>
      </c>
      <c r="B759" s="3">
        <f>IFERROR(__xludf.DUMMYFUNCTION("""COMPUTED_VALUE"""),45279.66666666667)</f>
        <v>45279.66667</v>
      </c>
      <c r="C759" s="2">
        <f>IFERROR(__xludf.DUMMYFUNCTION("""COMPUTED_VALUE"""),257.22)</f>
        <v>257.22</v>
      </c>
      <c r="D759" s="2">
        <f t="shared" ref="D759:D1008" si="4">(C759-C758)/C758</f>
        <v>0.02039035227</v>
      </c>
    </row>
    <row r="760">
      <c r="A760" s="1" t="s">
        <v>6</v>
      </c>
      <c r="B760" s="3">
        <f>IFERROR(__xludf.DUMMYFUNCTION("""COMPUTED_VALUE"""),45280.66666666667)</f>
        <v>45280.66667</v>
      </c>
      <c r="C760" s="2">
        <f>IFERROR(__xludf.DUMMYFUNCTION("""COMPUTED_VALUE"""),247.14)</f>
        <v>247.14</v>
      </c>
      <c r="D760" s="2">
        <f t="shared" si="4"/>
        <v>-0.03918824353</v>
      </c>
    </row>
    <row r="761">
      <c r="A761" s="1" t="s">
        <v>6</v>
      </c>
      <c r="B761" s="3">
        <f>IFERROR(__xludf.DUMMYFUNCTION("""COMPUTED_VALUE"""),45281.66666666667)</f>
        <v>45281.66667</v>
      </c>
      <c r="C761" s="2">
        <f>IFERROR(__xludf.DUMMYFUNCTION("""COMPUTED_VALUE"""),254.5)</f>
        <v>254.5</v>
      </c>
      <c r="D761" s="2">
        <f t="shared" si="4"/>
        <v>0.02978069111</v>
      </c>
    </row>
    <row r="762">
      <c r="A762" s="1" t="s">
        <v>6</v>
      </c>
      <c r="B762" s="3">
        <f>IFERROR(__xludf.DUMMYFUNCTION("""COMPUTED_VALUE"""),45282.66666666667)</f>
        <v>45282.66667</v>
      </c>
      <c r="C762" s="2">
        <f>IFERROR(__xludf.DUMMYFUNCTION("""COMPUTED_VALUE"""),252.54)</f>
        <v>252.54</v>
      </c>
      <c r="D762" s="2">
        <f t="shared" si="4"/>
        <v>-0.007701375246</v>
      </c>
    </row>
    <row r="763">
      <c r="A763" s="1" t="s">
        <v>6</v>
      </c>
      <c r="B763" s="3">
        <f>IFERROR(__xludf.DUMMYFUNCTION("""COMPUTED_VALUE"""),45286.66666666667)</f>
        <v>45286.66667</v>
      </c>
      <c r="C763" s="2">
        <f>IFERROR(__xludf.DUMMYFUNCTION("""COMPUTED_VALUE"""),256.61)</f>
        <v>256.61</v>
      </c>
      <c r="D763" s="2">
        <f t="shared" si="4"/>
        <v>0.01611625881</v>
      </c>
    </row>
    <row r="764">
      <c r="A764" s="1" t="s">
        <v>6</v>
      </c>
      <c r="B764" s="3">
        <f>IFERROR(__xludf.DUMMYFUNCTION("""COMPUTED_VALUE"""),45287.66666666667)</f>
        <v>45287.66667</v>
      </c>
      <c r="C764" s="2">
        <f>IFERROR(__xludf.DUMMYFUNCTION("""COMPUTED_VALUE"""),261.44)</f>
        <v>261.44</v>
      </c>
      <c r="D764" s="2">
        <f t="shared" si="4"/>
        <v>0.0188223374</v>
      </c>
    </row>
    <row r="765">
      <c r="A765" s="1" t="s">
        <v>6</v>
      </c>
      <c r="B765" s="3">
        <f>IFERROR(__xludf.DUMMYFUNCTION("""COMPUTED_VALUE"""),45288.66666666667)</f>
        <v>45288.66667</v>
      </c>
      <c r="C765" s="2">
        <f>IFERROR(__xludf.DUMMYFUNCTION("""COMPUTED_VALUE"""),253.18)</f>
        <v>253.18</v>
      </c>
      <c r="D765" s="2">
        <f t="shared" si="4"/>
        <v>-0.03159424725</v>
      </c>
    </row>
    <row r="766">
      <c r="A766" s="1" t="s">
        <v>6</v>
      </c>
      <c r="B766" s="3">
        <f>IFERROR(__xludf.DUMMYFUNCTION("""COMPUTED_VALUE"""),45289.66666666667)</f>
        <v>45289.66667</v>
      </c>
      <c r="C766" s="2">
        <f>IFERROR(__xludf.DUMMYFUNCTION("""COMPUTED_VALUE"""),248.48)</f>
        <v>248.48</v>
      </c>
      <c r="D766" s="2">
        <f t="shared" si="4"/>
        <v>-0.0185638676</v>
      </c>
    </row>
    <row r="767">
      <c r="A767" s="1" t="s">
        <v>6</v>
      </c>
      <c r="B767" s="3">
        <f>IFERROR(__xludf.DUMMYFUNCTION("""COMPUTED_VALUE"""),45293.66666666667)</f>
        <v>45293.66667</v>
      </c>
      <c r="C767" s="2">
        <f>IFERROR(__xludf.DUMMYFUNCTION("""COMPUTED_VALUE"""),248.42)</f>
        <v>248.42</v>
      </c>
      <c r="D767" s="2">
        <f t="shared" si="4"/>
        <v>-0.0002414681262</v>
      </c>
    </row>
    <row r="768">
      <c r="A768" s="1" t="s">
        <v>6</v>
      </c>
      <c r="B768" s="3">
        <f>IFERROR(__xludf.DUMMYFUNCTION("""COMPUTED_VALUE"""),45294.66666666667)</f>
        <v>45294.66667</v>
      </c>
      <c r="C768" s="2">
        <f>IFERROR(__xludf.DUMMYFUNCTION("""COMPUTED_VALUE"""),238.45)</f>
        <v>238.45</v>
      </c>
      <c r="D768" s="2">
        <f t="shared" si="4"/>
        <v>-0.04013364463</v>
      </c>
    </row>
    <row r="769">
      <c r="A769" s="1" t="s">
        <v>6</v>
      </c>
      <c r="B769" s="3">
        <f>IFERROR(__xludf.DUMMYFUNCTION("""COMPUTED_VALUE"""),45295.66666666667)</f>
        <v>45295.66667</v>
      </c>
      <c r="C769" s="2">
        <f>IFERROR(__xludf.DUMMYFUNCTION("""COMPUTED_VALUE"""),237.93)</f>
        <v>237.93</v>
      </c>
      <c r="D769" s="2">
        <f t="shared" si="4"/>
        <v>-0.002180750681</v>
      </c>
    </row>
    <row r="770">
      <c r="A770" s="1" t="s">
        <v>6</v>
      </c>
      <c r="B770" s="3">
        <f>IFERROR(__xludf.DUMMYFUNCTION("""COMPUTED_VALUE"""),45296.66666666667)</f>
        <v>45296.66667</v>
      </c>
      <c r="C770" s="2">
        <f>IFERROR(__xludf.DUMMYFUNCTION("""COMPUTED_VALUE"""),237.49)</f>
        <v>237.49</v>
      </c>
      <c r="D770" s="2">
        <f t="shared" si="4"/>
        <v>-0.001849283403</v>
      </c>
    </row>
    <row r="771">
      <c r="A771" s="1" t="s">
        <v>6</v>
      </c>
      <c r="B771" s="3">
        <f>IFERROR(__xludf.DUMMYFUNCTION("""COMPUTED_VALUE"""),45299.66666666667)</f>
        <v>45299.66667</v>
      </c>
      <c r="C771" s="2">
        <f>IFERROR(__xludf.DUMMYFUNCTION("""COMPUTED_VALUE"""),240.45)</f>
        <v>240.45</v>
      </c>
      <c r="D771" s="2">
        <f t="shared" si="4"/>
        <v>0.01246368268</v>
      </c>
    </row>
    <row r="772">
      <c r="A772" s="1" t="s">
        <v>6</v>
      </c>
      <c r="B772" s="3">
        <f>IFERROR(__xludf.DUMMYFUNCTION("""COMPUTED_VALUE"""),45300.66666666667)</f>
        <v>45300.66667</v>
      </c>
      <c r="C772" s="2">
        <f>IFERROR(__xludf.DUMMYFUNCTION("""COMPUTED_VALUE"""),234.96)</f>
        <v>234.96</v>
      </c>
      <c r="D772" s="2">
        <f t="shared" si="4"/>
        <v>-0.02283218964</v>
      </c>
    </row>
    <row r="773">
      <c r="A773" s="1" t="s">
        <v>6</v>
      </c>
      <c r="B773" s="3">
        <f>IFERROR(__xludf.DUMMYFUNCTION("""COMPUTED_VALUE"""),45301.66666666667)</f>
        <v>45301.66667</v>
      </c>
      <c r="C773" s="2">
        <f>IFERROR(__xludf.DUMMYFUNCTION("""COMPUTED_VALUE"""),233.94)</f>
        <v>233.94</v>
      </c>
      <c r="D773" s="2">
        <f t="shared" si="4"/>
        <v>-0.004341164454</v>
      </c>
    </row>
    <row r="774">
      <c r="A774" s="1" t="s">
        <v>6</v>
      </c>
      <c r="B774" s="3">
        <f>IFERROR(__xludf.DUMMYFUNCTION("""COMPUTED_VALUE"""),45302.66666666667)</f>
        <v>45302.66667</v>
      </c>
      <c r="C774" s="2">
        <f>IFERROR(__xludf.DUMMYFUNCTION("""COMPUTED_VALUE"""),227.22)</f>
        <v>227.22</v>
      </c>
      <c r="D774" s="2">
        <f t="shared" si="4"/>
        <v>-0.02872531418</v>
      </c>
    </row>
    <row r="775">
      <c r="A775" s="1" t="s">
        <v>6</v>
      </c>
      <c r="B775" s="3">
        <f>IFERROR(__xludf.DUMMYFUNCTION("""COMPUTED_VALUE"""),45303.66666666667)</f>
        <v>45303.66667</v>
      </c>
      <c r="C775" s="2">
        <f>IFERROR(__xludf.DUMMYFUNCTION("""COMPUTED_VALUE"""),218.89)</f>
        <v>218.89</v>
      </c>
      <c r="D775" s="2">
        <f t="shared" si="4"/>
        <v>-0.03666050524</v>
      </c>
    </row>
    <row r="776">
      <c r="A776" s="1" t="s">
        <v>6</v>
      </c>
      <c r="B776" s="3">
        <f>IFERROR(__xludf.DUMMYFUNCTION("""COMPUTED_VALUE"""),45307.66666666667)</f>
        <v>45307.66667</v>
      </c>
      <c r="C776" s="2">
        <f>IFERROR(__xludf.DUMMYFUNCTION("""COMPUTED_VALUE"""),219.91)</f>
        <v>219.91</v>
      </c>
      <c r="D776" s="2">
        <f t="shared" si="4"/>
        <v>0.004659874823</v>
      </c>
    </row>
    <row r="777">
      <c r="A777" s="1" t="s">
        <v>6</v>
      </c>
      <c r="B777" s="3">
        <f>IFERROR(__xludf.DUMMYFUNCTION("""COMPUTED_VALUE"""),45308.66666666667)</f>
        <v>45308.66667</v>
      </c>
      <c r="C777" s="2">
        <f>IFERROR(__xludf.DUMMYFUNCTION("""COMPUTED_VALUE"""),215.55)</f>
        <v>215.55</v>
      </c>
      <c r="D777" s="2">
        <f t="shared" si="4"/>
        <v>-0.01982629257</v>
      </c>
    </row>
    <row r="778">
      <c r="A778" s="1" t="s">
        <v>6</v>
      </c>
      <c r="B778" s="3">
        <f>IFERROR(__xludf.DUMMYFUNCTION("""COMPUTED_VALUE"""),45309.66666666667)</f>
        <v>45309.66667</v>
      </c>
      <c r="C778" s="2">
        <f>IFERROR(__xludf.DUMMYFUNCTION("""COMPUTED_VALUE"""),211.88)</f>
        <v>211.88</v>
      </c>
      <c r="D778" s="2">
        <f t="shared" si="4"/>
        <v>-0.01702621202</v>
      </c>
    </row>
    <row r="779">
      <c r="A779" s="1" t="s">
        <v>6</v>
      </c>
      <c r="B779" s="3">
        <f>IFERROR(__xludf.DUMMYFUNCTION("""COMPUTED_VALUE"""),45310.66666666667)</f>
        <v>45310.66667</v>
      </c>
      <c r="C779" s="2">
        <f>IFERROR(__xludf.DUMMYFUNCTION("""COMPUTED_VALUE"""),212.19)</f>
        <v>212.19</v>
      </c>
      <c r="D779" s="2">
        <f t="shared" si="4"/>
        <v>0.001463092316</v>
      </c>
    </row>
    <row r="780">
      <c r="A780" s="1" t="s">
        <v>6</v>
      </c>
      <c r="B780" s="3">
        <f>IFERROR(__xludf.DUMMYFUNCTION("""COMPUTED_VALUE"""),45313.66666666667)</f>
        <v>45313.66667</v>
      </c>
      <c r="C780" s="2">
        <f>IFERROR(__xludf.DUMMYFUNCTION("""COMPUTED_VALUE"""),208.8)</f>
        <v>208.8</v>
      </c>
      <c r="D780" s="2">
        <f t="shared" si="4"/>
        <v>-0.0159762477</v>
      </c>
    </row>
    <row r="781">
      <c r="A781" s="1" t="s">
        <v>6</v>
      </c>
      <c r="B781" s="3">
        <f>IFERROR(__xludf.DUMMYFUNCTION("""COMPUTED_VALUE"""),45314.66666666667)</f>
        <v>45314.66667</v>
      </c>
      <c r="C781" s="2">
        <f>IFERROR(__xludf.DUMMYFUNCTION("""COMPUTED_VALUE"""),209.14)</f>
        <v>209.14</v>
      </c>
      <c r="D781" s="2">
        <f t="shared" si="4"/>
        <v>0.00162835249</v>
      </c>
    </row>
    <row r="782">
      <c r="A782" s="1" t="s">
        <v>6</v>
      </c>
      <c r="B782" s="3">
        <f>IFERROR(__xludf.DUMMYFUNCTION("""COMPUTED_VALUE"""),45315.66666666667)</f>
        <v>45315.66667</v>
      </c>
      <c r="C782" s="2">
        <f>IFERROR(__xludf.DUMMYFUNCTION("""COMPUTED_VALUE"""),207.83)</f>
        <v>207.83</v>
      </c>
      <c r="D782" s="2">
        <f t="shared" si="4"/>
        <v>-0.006263746772</v>
      </c>
    </row>
    <row r="783">
      <c r="A783" s="1" t="s">
        <v>6</v>
      </c>
      <c r="B783" s="3">
        <f>IFERROR(__xludf.DUMMYFUNCTION("""COMPUTED_VALUE"""),45316.66666666667)</f>
        <v>45316.66667</v>
      </c>
      <c r="C783" s="2">
        <f>IFERROR(__xludf.DUMMYFUNCTION("""COMPUTED_VALUE"""),182.63)</f>
        <v>182.63</v>
      </c>
      <c r="D783" s="2">
        <f t="shared" si="4"/>
        <v>-0.1212529471</v>
      </c>
    </row>
    <row r="784">
      <c r="A784" s="1" t="s">
        <v>6</v>
      </c>
      <c r="B784" s="3">
        <f>IFERROR(__xludf.DUMMYFUNCTION("""COMPUTED_VALUE"""),45317.66666666667)</f>
        <v>45317.66667</v>
      </c>
      <c r="C784" s="2">
        <f>IFERROR(__xludf.DUMMYFUNCTION("""COMPUTED_VALUE"""),183.25)</f>
        <v>183.25</v>
      </c>
      <c r="D784" s="2">
        <f t="shared" si="4"/>
        <v>0.00339484203</v>
      </c>
    </row>
    <row r="785">
      <c r="A785" s="1" t="s">
        <v>6</v>
      </c>
      <c r="B785" s="3">
        <f>IFERROR(__xludf.DUMMYFUNCTION("""COMPUTED_VALUE"""),45320.66666666667)</f>
        <v>45320.66667</v>
      </c>
      <c r="C785" s="2">
        <f>IFERROR(__xludf.DUMMYFUNCTION("""COMPUTED_VALUE"""),190.93)</f>
        <v>190.93</v>
      </c>
      <c r="D785" s="2">
        <f t="shared" si="4"/>
        <v>0.04190995907</v>
      </c>
    </row>
    <row r="786">
      <c r="A786" s="1" t="s">
        <v>6</v>
      </c>
      <c r="B786" s="3">
        <f>IFERROR(__xludf.DUMMYFUNCTION("""COMPUTED_VALUE"""),45321.66666666667)</f>
        <v>45321.66667</v>
      </c>
      <c r="C786" s="2">
        <f>IFERROR(__xludf.DUMMYFUNCTION("""COMPUTED_VALUE"""),191.59)</f>
        <v>191.59</v>
      </c>
      <c r="D786" s="2">
        <f t="shared" si="4"/>
        <v>0.003456764259</v>
      </c>
    </row>
    <row r="787">
      <c r="A787" s="1" t="s">
        <v>6</v>
      </c>
      <c r="B787" s="3">
        <f>IFERROR(__xludf.DUMMYFUNCTION("""COMPUTED_VALUE"""),45322.66666666667)</f>
        <v>45322.66667</v>
      </c>
      <c r="C787" s="2">
        <f>IFERROR(__xludf.DUMMYFUNCTION("""COMPUTED_VALUE"""),187.29)</f>
        <v>187.29</v>
      </c>
      <c r="D787" s="2">
        <f t="shared" si="4"/>
        <v>-0.02244376011</v>
      </c>
    </row>
    <row r="788">
      <c r="A788" s="1" t="s">
        <v>6</v>
      </c>
      <c r="B788" s="3">
        <f>IFERROR(__xludf.DUMMYFUNCTION("""COMPUTED_VALUE"""),45323.66666666667)</f>
        <v>45323.66667</v>
      </c>
      <c r="C788" s="2">
        <f>IFERROR(__xludf.DUMMYFUNCTION("""COMPUTED_VALUE"""),188.86)</f>
        <v>188.86</v>
      </c>
      <c r="D788" s="2">
        <f t="shared" si="4"/>
        <v>0.008382721982</v>
      </c>
    </row>
    <row r="789">
      <c r="A789" s="1" t="s">
        <v>6</v>
      </c>
      <c r="B789" s="3">
        <f>IFERROR(__xludf.DUMMYFUNCTION("""COMPUTED_VALUE"""),45324.66666666667)</f>
        <v>45324.66667</v>
      </c>
      <c r="C789" s="2">
        <f>IFERROR(__xludf.DUMMYFUNCTION("""COMPUTED_VALUE"""),187.91)</f>
        <v>187.91</v>
      </c>
      <c r="D789" s="2">
        <f t="shared" si="4"/>
        <v>-0.005030181087</v>
      </c>
    </row>
    <row r="790">
      <c r="A790" s="1" t="s">
        <v>6</v>
      </c>
      <c r="B790" s="3">
        <f>IFERROR(__xludf.DUMMYFUNCTION("""COMPUTED_VALUE"""),45327.66666666667)</f>
        <v>45327.66667</v>
      </c>
      <c r="C790" s="2">
        <f>IFERROR(__xludf.DUMMYFUNCTION("""COMPUTED_VALUE"""),181.06)</f>
        <v>181.06</v>
      </c>
      <c r="D790" s="2">
        <f t="shared" si="4"/>
        <v>-0.03645362141</v>
      </c>
    </row>
    <row r="791">
      <c r="A791" s="1" t="s">
        <v>6</v>
      </c>
      <c r="B791" s="3">
        <f>IFERROR(__xludf.DUMMYFUNCTION("""COMPUTED_VALUE"""),45328.66666666667)</f>
        <v>45328.66667</v>
      </c>
      <c r="C791" s="2">
        <f>IFERROR(__xludf.DUMMYFUNCTION("""COMPUTED_VALUE"""),185.1)</f>
        <v>185.1</v>
      </c>
      <c r="D791" s="2">
        <f t="shared" si="4"/>
        <v>0.0223130454</v>
      </c>
    </row>
    <row r="792">
      <c r="A792" s="1" t="s">
        <v>6</v>
      </c>
      <c r="B792" s="3">
        <f>IFERROR(__xludf.DUMMYFUNCTION("""COMPUTED_VALUE"""),45329.66666666667)</f>
        <v>45329.66667</v>
      </c>
      <c r="C792" s="2">
        <f>IFERROR(__xludf.DUMMYFUNCTION("""COMPUTED_VALUE"""),187.58)</f>
        <v>187.58</v>
      </c>
      <c r="D792" s="2">
        <f t="shared" si="4"/>
        <v>0.01339816316</v>
      </c>
    </row>
    <row r="793">
      <c r="A793" s="1" t="s">
        <v>6</v>
      </c>
      <c r="B793" s="3">
        <f>IFERROR(__xludf.DUMMYFUNCTION("""COMPUTED_VALUE"""),45330.66666666667)</f>
        <v>45330.66667</v>
      </c>
      <c r="C793" s="2">
        <f>IFERROR(__xludf.DUMMYFUNCTION("""COMPUTED_VALUE"""),189.56)</f>
        <v>189.56</v>
      </c>
      <c r="D793" s="2">
        <f t="shared" si="4"/>
        <v>0.01055549632</v>
      </c>
    </row>
    <row r="794">
      <c r="A794" s="1" t="s">
        <v>6</v>
      </c>
      <c r="B794" s="3">
        <f>IFERROR(__xludf.DUMMYFUNCTION("""COMPUTED_VALUE"""),45331.66666666667)</f>
        <v>45331.66667</v>
      </c>
      <c r="C794" s="2">
        <f>IFERROR(__xludf.DUMMYFUNCTION("""COMPUTED_VALUE"""),193.57)</f>
        <v>193.57</v>
      </c>
      <c r="D794" s="2">
        <f t="shared" si="4"/>
        <v>0.02115425195</v>
      </c>
    </row>
    <row r="795">
      <c r="A795" s="1" t="s">
        <v>6</v>
      </c>
      <c r="B795" s="3">
        <f>IFERROR(__xludf.DUMMYFUNCTION("""COMPUTED_VALUE"""),45334.66666666667)</f>
        <v>45334.66667</v>
      </c>
      <c r="C795" s="2">
        <f>IFERROR(__xludf.DUMMYFUNCTION("""COMPUTED_VALUE"""),188.13)</f>
        <v>188.13</v>
      </c>
      <c r="D795" s="2">
        <f t="shared" si="4"/>
        <v>-0.02810352844</v>
      </c>
    </row>
    <row r="796">
      <c r="A796" s="1" t="s">
        <v>6</v>
      </c>
      <c r="B796" s="3">
        <f>IFERROR(__xludf.DUMMYFUNCTION("""COMPUTED_VALUE"""),45335.66666666667)</f>
        <v>45335.66667</v>
      </c>
      <c r="C796" s="2">
        <f>IFERROR(__xludf.DUMMYFUNCTION("""COMPUTED_VALUE"""),184.02)</f>
        <v>184.02</v>
      </c>
      <c r="D796" s="2">
        <f t="shared" si="4"/>
        <v>-0.02184659544</v>
      </c>
    </row>
    <row r="797">
      <c r="A797" s="1" t="s">
        <v>6</v>
      </c>
      <c r="B797" s="3">
        <f>IFERROR(__xludf.DUMMYFUNCTION("""COMPUTED_VALUE"""),45336.66666666667)</f>
        <v>45336.66667</v>
      </c>
      <c r="C797" s="2">
        <f>IFERROR(__xludf.DUMMYFUNCTION("""COMPUTED_VALUE"""),188.71)</f>
        <v>188.71</v>
      </c>
      <c r="D797" s="2">
        <f t="shared" si="4"/>
        <v>0.02548636018</v>
      </c>
    </row>
    <row r="798">
      <c r="A798" s="1" t="s">
        <v>6</v>
      </c>
      <c r="B798" s="3">
        <f>IFERROR(__xludf.DUMMYFUNCTION("""COMPUTED_VALUE"""),45337.66666666667)</f>
        <v>45337.66667</v>
      </c>
      <c r="C798" s="2">
        <f>IFERROR(__xludf.DUMMYFUNCTION("""COMPUTED_VALUE"""),200.45)</f>
        <v>200.45</v>
      </c>
      <c r="D798" s="2">
        <f t="shared" si="4"/>
        <v>0.06221185947</v>
      </c>
    </row>
    <row r="799">
      <c r="A799" s="1" t="s">
        <v>6</v>
      </c>
      <c r="B799" s="3">
        <f>IFERROR(__xludf.DUMMYFUNCTION("""COMPUTED_VALUE"""),45338.66666666667)</f>
        <v>45338.66667</v>
      </c>
      <c r="C799" s="2">
        <f>IFERROR(__xludf.DUMMYFUNCTION("""COMPUTED_VALUE"""),199.95)</f>
        <v>199.95</v>
      </c>
      <c r="D799" s="2">
        <f t="shared" si="4"/>
        <v>-0.002494387628</v>
      </c>
    </row>
    <row r="800">
      <c r="A800" s="1" t="s">
        <v>6</v>
      </c>
      <c r="B800" s="3">
        <f>IFERROR(__xludf.DUMMYFUNCTION("""COMPUTED_VALUE"""),45342.66666666667)</f>
        <v>45342.66667</v>
      </c>
      <c r="C800" s="2">
        <f>IFERROR(__xludf.DUMMYFUNCTION("""COMPUTED_VALUE"""),193.76)</f>
        <v>193.76</v>
      </c>
      <c r="D800" s="2">
        <f t="shared" si="4"/>
        <v>-0.03095773943</v>
      </c>
    </row>
    <row r="801">
      <c r="A801" s="1" t="s">
        <v>6</v>
      </c>
      <c r="B801" s="3">
        <f>IFERROR(__xludf.DUMMYFUNCTION("""COMPUTED_VALUE"""),45343.66666666667)</f>
        <v>45343.66667</v>
      </c>
      <c r="C801" s="2">
        <f>IFERROR(__xludf.DUMMYFUNCTION("""COMPUTED_VALUE"""),194.77)</f>
        <v>194.77</v>
      </c>
      <c r="D801" s="2">
        <f t="shared" si="4"/>
        <v>0.005212634187</v>
      </c>
    </row>
    <row r="802">
      <c r="A802" s="1" t="s">
        <v>6</v>
      </c>
      <c r="B802" s="3">
        <f>IFERROR(__xludf.DUMMYFUNCTION("""COMPUTED_VALUE"""),45344.66666666667)</f>
        <v>45344.66667</v>
      </c>
      <c r="C802" s="2">
        <f>IFERROR(__xludf.DUMMYFUNCTION("""COMPUTED_VALUE"""),197.41)</f>
        <v>197.41</v>
      </c>
      <c r="D802" s="2">
        <f t="shared" si="4"/>
        <v>0.01355444884</v>
      </c>
    </row>
    <row r="803">
      <c r="A803" s="1" t="s">
        <v>6</v>
      </c>
      <c r="B803" s="3">
        <f>IFERROR(__xludf.DUMMYFUNCTION("""COMPUTED_VALUE"""),45345.66666666667)</f>
        <v>45345.66667</v>
      </c>
      <c r="C803" s="2">
        <f>IFERROR(__xludf.DUMMYFUNCTION("""COMPUTED_VALUE"""),191.97)</f>
        <v>191.97</v>
      </c>
      <c r="D803" s="2">
        <f t="shared" si="4"/>
        <v>-0.02755686135</v>
      </c>
    </row>
    <row r="804">
      <c r="A804" s="1" t="s">
        <v>6</v>
      </c>
      <c r="B804" s="3">
        <f>IFERROR(__xludf.DUMMYFUNCTION("""COMPUTED_VALUE"""),45348.66666666667)</f>
        <v>45348.66667</v>
      </c>
      <c r="C804" s="2">
        <f>IFERROR(__xludf.DUMMYFUNCTION("""COMPUTED_VALUE"""),199.4)</f>
        <v>199.4</v>
      </c>
      <c r="D804" s="2">
        <f t="shared" si="4"/>
        <v>0.03870396416</v>
      </c>
    </row>
    <row r="805">
      <c r="A805" s="1" t="s">
        <v>6</v>
      </c>
      <c r="B805" s="3">
        <f>IFERROR(__xludf.DUMMYFUNCTION("""COMPUTED_VALUE"""),45349.66666666667)</f>
        <v>45349.66667</v>
      </c>
      <c r="C805" s="2">
        <f>IFERROR(__xludf.DUMMYFUNCTION("""COMPUTED_VALUE"""),199.73)</f>
        <v>199.73</v>
      </c>
      <c r="D805" s="2">
        <f t="shared" si="4"/>
        <v>0.001654964895</v>
      </c>
    </row>
    <row r="806">
      <c r="A806" s="1" t="s">
        <v>6</v>
      </c>
      <c r="B806" s="3">
        <f>IFERROR(__xludf.DUMMYFUNCTION("""COMPUTED_VALUE"""),45350.66666666667)</f>
        <v>45350.66667</v>
      </c>
      <c r="C806" s="2">
        <f>IFERROR(__xludf.DUMMYFUNCTION("""COMPUTED_VALUE"""),202.04)</f>
        <v>202.04</v>
      </c>
      <c r="D806" s="2">
        <f t="shared" si="4"/>
        <v>0.01156561358</v>
      </c>
    </row>
    <row r="807">
      <c r="A807" s="1" t="s">
        <v>6</v>
      </c>
      <c r="B807" s="3">
        <f>IFERROR(__xludf.DUMMYFUNCTION("""COMPUTED_VALUE"""),45351.66666666667)</f>
        <v>45351.66667</v>
      </c>
      <c r="C807" s="2">
        <f>IFERROR(__xludf.DUMMYFUNCTION("""COMPUTED_VALUE"""),201.88)</f>
        <v>201.88</v>
      </c>
      <c r="D807" s="2">
        <f t="shared" si="4"/>
        <v>-0.0007919223916</v>
      </c>
    </row>
    <row r="808">
      <c r="A808" s="1" t="s">
        <v>6</v>
      </c>
      <c r="B808" s="3">
        <f>IFERROR(__xludf.DUMMYFUNCTION("""COMPUTED_VALUE"""),45352.66666666667)</f>
        <v>45352.66667</v>
      </c>
      <c r="C808" s="2">
        <f>IFERROR(__xludf.DUMMYFUNCTION("""COMPUTED_VALUE"""),202.64)</f>
        <v>202.64</v>
      </c>
      <c r="D808" s="2">
        <f t="shared" si="4"/>
        <v>0.003764612641</v>
      </c>
    </row>
    <row r="809">
      <c r="A809" s="1" t="s">
        <v>6</v>
      </c>
      <c r="B809" s="3">
        <f>IFERROR(__xludf.DUMMYFUNCTION("""COMPUTED_VALUE"""),45355.66666666667)</f>
        <v>45355.66667</v>
      </c>
      <c r="C809" s="2">
        <f>IFERROR(__xludf.DUMMYFUNCTION("""COMPUTED_VALUE"""),188.14)</f>
        <v>188.14</v>
      </c>
      <c r="D809" s="2">
        <f t="shared" si="4"/>
        <v>-0.07155546782</v>
      </c>
    </row>
    <row r="810">
      <c r="A810" s="1" t="s">
        <v>6</v>
      </c>
      <c r="B810" s="3">
        <f>IFERROR(__xludf.DUMMYFUNCTION("""COMPUTED_VALUE"""),45356.66666666667)</f>
        <v>45356.66667</v>
      </c>
      <c r="C810" s="2">
        <f>IFERROR(__xludf.DUMMYFUNCTION("""COMPUTED_VALUE"""),180.74)</f>
        <v>180.74</v>
      </c>
      <c r="D810" s="2">
        <f t="shared" si="4"/>
        <v>-0.03933241203</v>
      </c>
    </row>
    <row r="811">
      <c r="A811" s="1" t="s">
        <v>6</v>
      </c>
      <c r="B811" s="3">
        <f>IFERROR(__xludf.DUMMYFUNCTION("""COMPUTED_VALUE"""),45357.66666666667)</f>
        <v>45357.66667</v>
      </c>
      <c r="C811" s="2">
        <f>IFERROR(__xludf.DUMMYFUNCTION("""COMPUTED_VALUE"""),176.54)</f>
        <v>176.54</v>
      </c>
      <c r="D811" s="2">
        <f t="shared" si="4"/>
        <v>-0.02323780015</v>
      </c>
    </row>
    <row r="812">
      <c r="A812" s="1" t="s">
        <v>6</v>
      </c>
      <c r="B812" s="3">
        <f>IFERROR(__xludf.DUMMYFUNCTION("""COMPUTED_VALUE"""),45358.66666666667)</f>
        <v>45358.66667</v>
      </c>
      <c r="C812" s="2">
        <f>IFERROR(__xludf.DUMMYFUNCTION("""COMPUTED_VALUE"""),178.65)</f>
        <v>178.65</v>
      </c>
      <c r="D812" s="2">
        <f t="shared" si="4"/>
        <v>0.01195196556</v>
      </c>
    </row>
    <row r="813">
      <c r="A813" s="1" t="s">
        <v>6</v>
      </c>
      <c r="B813" s="3">
        <f>IFERROR(__xludf.DUMMYFUNCTION("""COMPUTED_VALUE"""),45359.66666666667)</f>
        <v>45359.66667</v>
      </c>
      <c r="C813" s="2">
        <f>IFERROR(__xludf.DUMMYFUNCTION("""COMPUTED_VALUE"""),175.34)</f>
        <v>175.34</v>
      </c>
      <c r="D813" s="2">
        <f t="shared" si="4"/>
        <v>-0.01852784775</v>
      </c>
    </row>
    <row r="814">
      <c r="A814" s="1" t="s">
        <v>6</v>
      </c>
      <c r="B814" s="3">
        <f>IFERROR(__xludf.DUMMYFUNCTION("""COMPUTED_VALUE"""),45362.66666666667)</f>
        <v>45362.66667</v>
      </c>
      <c r="C814" s="2">
        <f>IFERROR(__xludf.DUMMYFUNCTION("""COMPUTED_VALUE"""),177.77)</f>
        <v>177.77</v>
      </c>
      <c r="D814" s="2">
        <f t="shared" si="4"/>
        <v>0.01385878864</v>
      </c>
    </row>
    <row r="815">
      <c r="A815" s="1" t="s">
        <v>6</v>
      </c>
      <c r="B815" s="3">
        <f>IFERROR(__xludf.DUMMYFUNCTION("""COMPUTED_VALUE"""),45363.66666666667)</f>
        <v>45363.66667</v>
      </c>
      <c r="C815" s="2">
        <f>IFERROR(__xludf.DUMMYFUNCTION("""COMPUTED_VALUE"""),177.54)</f>
        <v>177.54</v>
      </c>
      <c r="D815" s="2">
        <f t="shared" si="4"/>
        <v>-0.001293806604</v>
      </c>
    </row>
    <row r="816">
      <c r="A816" s="1" t="s">
        <v>6</v>
      </c>
      <c r="B816" s="3">
        <f>IFERROR(__xludf.DUMMYFUNCTION("""COMPUTED_VALUE"""),45364.66666666667)</f>
        <v>45364.66667</v>
      </c>
      <c r="C816" s="2">
        <f>IFERROR(__xludf.DUMMYFUNCTION("""COMPUTED_VALUE"""),169.48)</f>
        <v>169.48</v>
      </c>
      <c r="D816" s="2">
        <f t="shared" si="4"/>
        <v>-0.04539822012</v>
      </c>
    </row>
    <row r="817">
      <c r="A817" s="1" t="s">
        <v>6</v>
      </c>
      <c r="B817" s="3">
        <f>IFERROR(__xludf.DUMMYFUNCTION("""COMPUTED_VALUE"""),45365.66666666667)</f>
        <v>45365.66667</v>
      </c>
      <c r="C817" s="2">
        <f>IFERROR(__xludf.DUMMYFUNCTION("""COMPUTED_VALUE"""),162.5)</f>
        <v>162.5</v>
      </c>
      <c r="D817" s="2">
        <f t="shared" si="4"/>
        <v>-0.04118480057</v>
      </c>
    </row>
    <row r="818">
      <c r="A818" s="1" t="s">
        <v>6</v>
      </c>
      <c r="B818" s="3">
        <f>IFERROR(__xludf.DUMMYFUNCTION("""COMPUTED_VALUE"""),45366.66666666667)</f>
        <v>45366.66667</v>
      </c>
      <c r="C818" s="2">
        <f>IFERROR(__xludf.DUMMYFUNCTION("""COMPUTED_VALUE"""),163.57)</f>
        <v>163.57</v>
      </c>
      <c r="D818" s="2">
        <f t="shared" si="4"/>
        <v>0.006584615385</v>
      </c>
    </row>
    <row r="819">
      <c r="A819" s="1" t="s">
        <v>6</v>
      </c>
      <c r="B819" s="3">
        <f>IFERROR(__xludf.DUMMYFUNCTION("""COMPUTED_VALUE"""),45369.66666666667)</f>
        <v>45369.66667</v>
      </c>
      <c r="C819" s="2">
        <f>IFERROR(__xludf.DUMMYFUNCTION("""COMPUTED_VALUE"""),173.8)</f>
        <v>173.8</v>
      </c>
      <c r="D819" s="2">
        <f t="shared" si="4"/>
        <v>0.06254203093</v>
      </c>
    </row>
    <row r="820">
      <c r="A820" s="1" t="s">
        <v>6</v>
      </c>
      <c r="B820" s="3">
        <f>IFERROR(__xludf.DUMMYFUNCTION("""COMPUTED_VALUE"""),45370.66666666667)</f>
        <v>45370.66667</v>
      </c>
      <c r="C820" s="2">
        <f>IFERROR(__xludf.DUMMYFUNCTION("""COMPUTED_VALUE"""),171.32)</f>
        <v>171.32</v>
      </c>
      <c r="D820" s="2">
        <f t="shared" si="4"/>
        <v>-0.01426927503</v>
      </c>
    </row>
    <row r="821">
      <c r="A821" s="1" t="s">
        <v>6</v>
      </c>
      <c r="B821" s="3">
        <f>IFERROR(__xludf.DUMMYFUNCTION("""COMPUTED_VALUE"""),45371.66666666667)</f>
        <v>45371.66667</v>
      </c>
      <c r="C821" s="2">
        <f>IFERROR(__xludf.DUMMYFUNCTION("""COMPUTED_VALUE"""),175.66)</f>
        <v>175.66</v>
      </c>
      <c r="D821" s="2">
        <f t="shared" si="4"/>
        <v>0.02533271072</v>
      </c>
    </row>
    <row r="822">
      <c r="A822" s="1" t="s">
        <v>6</v>
      </c>
      <c r="B822" s="3">
        <f>IFERROR(__xludf.DUMMYFUNCTION("""COMPUTED_VALUE"""),45372.66666666667)</f>
        <v>45372.66667</v>
      </c>
      <c r="C822" s="2">
        <f>IFERROR(__xludf.DUMMYFUNCTION("""COMPUTED_VALUE"""),172.82)</f>
        <v>172.82</v>
      </c>
      <c r="D822" s="2">
        <f t="shared" si="4"/>
        <v>-0.01616759649</v>
      </c>
    </row>
    <row r="823">
      <c r="A823" s="1" t="s">
        <v>6</v>
      </c>
      <c r="B823" s="3">
        <f>IFERROR(__xludf.DUMMYFUNCTION("""COMPUTED_VALUE"""),45373.66666666667)</f>
        <v>45373.66667</v>
      </c>
      <c r="C823" s="2">
        <f>IFERROR(__xludf.DUMMYFUNCTION("""COMPUTED_VALUE"""),170.83)</f>
        <v>170.83</v>
      </c>
      <c r="D823" s="2">
        <f t="shared" si="4"/>
        <v>-0.01151487096</v>
      </c>
    </row>
    <row r="824">
      <c r="A824" s="1" t="s">
        <v>6</v>
      </c>
      <c r="B824" s="3">
        <f>IFERROR(__xludf.DUMMYFUNCTION("""COMPUTED_VALUE"""),45376.66666666667)</f>
        <v>45376.66667</v>
      </c>
      <c r="C824" s="2">
        <f>IFERROR(__xludf.DUMMYFUNCTION("""COMPUTED_VALUE"""),172.63)</f>
        <v>172.63</v>
      </c>
      <c r="D824" s="2">
        <f t="shared" si="4"/>
        <v>0.01053679096</v>
      </c>
    </row>
    <row r="825">
      <c r="A825" s="1" t="s">
        <v>6</v>
      </c>
      <c r="B825" s="3">
        <f>IFERROR(__xludf.DUMMYFUNCTION("""COMPUTED_VALUE"""),45377.66666666667)</f>
        <v>45377.66667</v>
      </c>
      <c r="C825" s="2">
        <f>IFERROR(__xludf.DUMMYFUNCTION("""COMPUTED_VALUE"""),177.67)</f>
        <v>177.67</v>
      </c>
      <c r="D825" s="2">
        <f t="shared" si="4"/>
        <v>0.02919538898</v>
      </c>
    </row>
    <row r="826">
      <c r="A826" s="1" t="s">
        <v>6</v>
      </c>
      <c r="B826" s="3">
        <f>IFERROR(__xludf.DUMMYFUNCTION("""COMPUTED_VALUE"""),45378.66666666667)</f>
        <v>45378.66667</v>
      </c>
      <c r="C826" s="2">
        <f>IFERROR(__xludf.DUMMYFUNCTION("""COMPUTED_VALUE"""),179.83)</f>
        <v>179.83</v>
      </c>
      <c r="D826" s="2">
        <f t="shared" si="4"/>
        <v>0.01215737041</v>
      </c>
    </row>
    <row r="827">
      <c r="A827" s="1" t="s">
        <v>6</v>
      </c>
      <c r="B827" s="3">
        <f>IFERROR(__xludf.DUMMYFUNCTION("""COMPUTED_VALUE"""),45379.66666666667)</f>
        <v>45379.66667</v>
      </c>
      <c r="C827" s="2">
        <f>IFERROR(__xludf.DUMMYFUNCTION("""COMPUTED_VALUE"""),175.79)</f>
        <v>175.79</v>
      </c>
      <c r="D827" s="2">
        <f t="shared" si="4"/>
        <v>-0.02246566201</v>
      </c>
    </row>
    <row r="828">
      <c r="A828" s="1" t="s">
        <v>6</v>
      </c>
      <c r="B828" s="3">
        <f>IFERROR(__xludf.DUMMYFUNCTION("""COMPUTED_VALUE"""),45383.66666666667)</f>
        <v>45383.66667</v>
      </c>
      <c r="C828" s="2">
        <f>IFERROR(__xludf.DUMMYFUNCTION("""COMPUTED_VALUE"""),175.22)</f>
        <v>175.22</v>
      </c>
      <c r="D828" s="2">
        <f t="shared" si="4"/>
        <v>-0.003242505262</v>
      </c>
    </row>
    <row r="829">
      <c r="A829" s="1" t="s">
        <v>6</v>
      </c>
      <c r="B829" s="3">
        <f>IFERROR(__xludf.DUMMYFUNCTION("""COMPUTED_VALUE"""),45384.66666666667)</f>
        <v>45384.66667</v>
      </c>
      <c r="C829" s="2">
        <f>IFERROR(__xludf.DUMMYFUNCTION("""COMPUTED_VALUE"""),166.63)</f>
        <v>166.63</v>
      </c>
      <c r="D829" s="2">
        <f t="shared" si="4"/>
        <v>-0.04902408401</v>
      </c>
    </row>
    <row r="830">
      <c r="A830" s="1" t="s">
        <v>6</v>
      </c>
      <c r="B830" s="3">
        <f>IFERROR(__xludf.DUMMYFUNCTION("""COMPUTED_VALUE"""),45385.66666666667)</f>
        <v>45385.66667</v>
      </c>
      <c r="C830" s="2">
        <f>IFERROR(__xludf.DUMMYFUNCTION("""COMPUTED_VALUE"""),168.38)</f>
        <v>168.38</v>
      </c>
      <c r="D830" s="2">
        <f t="shared" si="4"/>
        <v>0.01050231051</v>
      </c>
    </row>
    <row r="831">
      <c r="A831" s="1" t="s">
        <v>6</v>
      </c>
      <c r="B831" s="3">
        <f>IFERROR(__xludf.DUMMYFUNCTION("""COMPUTED_VALUE"""),45386.66666666667)</f>
        <v>45386.66667</v>
      </c>
      <c r="C831" s="2">
        <f>IFERROR(__xludf.DUMMYFUNCTION("""COMPUTED_VALUE"""),171.11)</f>
        <v>171.11</v>
      </c>
      <c r="D831" s="2">
        <f t="shared" si="4"/>
        <v>0.016213327</v>
      </c>
    </row>
    <row r="832">
      <c r="A832" s="1" t="s">
        <v>6</v>
      </c>
      <c r="B832" s="3">
        <f>IFERROR(__xludf.DUMMYFUNCTION("""COMPUTED_VALUE"""),45387.66666666667)</f>
        <v>45387.66667</v>
      </c>
      <c r="C832" s="2">
        <f>IFERROR(__xludf.DUMMYFUNCTION("""COMPUTED_VALUE"""),164.9)</f>
        <v>164.9</v>
      </c>
      <c r="D832" s="2">
        <f t="shared" si="4"/>
        <v>-0.03629244346</v>
      </c>
    </row>
    <row r="833">
      <c r="A833" s="1" t="s">
        <v>6</v>
      </c>
      <c r="B833" s="3">
        <f>IFERROR(__xludf.DUMMYFUNCTION("""COMPUTED_VALUE"""),45390.66666666667)</f>
        <v>45390.66667</v>
      </c>
      <c r="C833" s="2">
        <f>IFERROR(__xludf.DUMMYFUNCTION("""COMPUTED_VALUE"""),172.98)</f>
        <v>172.98</v>
      </c>
      <c r="D833" s="2">
        <f t="shared" si="4"/>
        <v>0.04899939357</v>
      </c>
    </row>
    <row r="834">
      <c r="A834" s="1" t="s">
        <v>6</v>
      </c>
      <c r="B834" s="3">
        <f>IFERROR(__xludf.DUMMYFUNCTION("""COMPUTED_VALUE"""),45391.66666666667)</f>
        <v>45391.66667</v>
      </c>
      <c r="C834" s="2">
        <f>IFERROR(__xludf.DUMMYFUNCTION("""COMPUTED_VALUE"""),176.88)</f>
        <v>176.88</v>
      </c>
      <c r="D834" s="2">
        <f t="shared" si="4"/>
        <v>0.02254595907</v>
      </c>
    </row>
    <row r="835">
      <c r="A835" s="1" t="s">
        <v>6</v>
      </c>
      <c r="B835" s="3">
        <f>IFERROR(__xludf.DUMMYFUNCTION("""COMPUTED_VALUE"""),45392.66666666667)</f>
        <v>45392.66667</v>
      </c>
      <c r="C835" s="2">
        <f>IFERROR(__xludf.DUMMYFUNCTION("""COMPUTED_VALUE"""),171.76)</f>
        <v>171.76</v>
      </c>
      <c r="D835" s="2">
        <f t="shared" si="4"/>
        <v>-0.0289461782</v>
      </c>
    </row>
    <row r="836">
      <c r="A836" s="1" t="s">
        <v>6</v>
      </c>
      <c r="B836" s="3">
        <f>IFERROR(__xludf.DUMMYFUNCTION("""COMPUTED_VALUE"""),45393.66666666667)</f>
        <v>45393.66667</v>
      </c>
      <c r="C836" s="2">
        <f>IFERROR(__xludf.DUMMYFUNCTION("""COMPUTED_VALUE"""),174.6)</f>
        <v>174.6</v>
      </c>
      <c r="D836" s="2">
        <f t="shared" si="4"/>
        <v>0.01653469958</v>
      </c>
    </row>
    <row r="837">
      <c r="A837" s="1" t="s">
        <v>6</v>
      </c>
      <c r="B837" s="3">
        <f>IFERROR(__xludf.DUMMYFUNCTION("""COMPUTED_VALUE"""),45394.66666666667)</f>
        <v>45394.66667</v>
      </c>
      <c r="C837" s="2">
        <f>IFERROR(__xludf.DUMMYFUNCTION("""COMPUTED_VALUE"""),171.05)</f>
        <v>171.05</v>
      </c>
      <c r="D837" s="2">
        <f t="shared" si="4"/>
        <v>-0.02033218786</v>
      </c>
    </row>
    <row r="838">
      <c r="A838" s="1" t="s">
        <v>6</v>
      </c>
      <c r="B838" s="3">
        <f>IFERROR(__xludf.DUMMYFUNCTION("""COMPUTED_VALUE"""),45397.66666666667)</f>
        <v>45397.66667</v>
      </c>
      <c r="C838" s="2">
        <f>IFERROR(__xludf.DUMMYFUNCTION("""COMPUTED_VALUE"""),161.48)</f>
        <v>161.48</v>
      </c>
      <c r="D838" s="2">
        <f t="shared" si="4"/>
        <v>-0.05594855305</v>
      </c>
    </row>
    <row r="839">
      <c r="A839" s="1" t="s">
        <v>6</v>
      </c>
      <c r="B839" s="3">
        <f>IFERROR(__xludf.DUMMYFUNCTION("""COMPUTED_VALUE"""),45398.66666666667)</f>
        <v>45398.66667</v>
      </c>
      <c r="C839" s="2">
        <f>IFERROR(__xludf.DUMMYFUNCTION("""COMPUTED_VALUE"""),157.11)</f>
        <v>157.11</v>
      </c>
      <c r="D839" s="2">
        <f t="shared" si="4"/>
        <v>-0.02706217488</v>
      </c>
    </row>
    <row r="840">
      <c r="A840" s="1" t="s">
        <v>6</v>
      </c>
      <c r="B840" s="3">
        <f>IFERROR(__xludf.DUMMYFUNCTION("""COMPUTED_VALUE"""),45399.66666666667)</f>
        <v>45399.66667</v>
      </c>
      <c r="C840" s="2">
        <f>IFERROR(__xludf.DUMMYFUNCTION("""COMPUTED_VALUE"""),155.45)</f>
        <v>155.45</v>
      </c>
      <c r="D840" s="2">
        <f t="shared" si="4"/>
        <v>-0.01056584559</v>
      </c>
    </row>
    <row r="841">
      <c r="A841" s="1" t="s">
        <v>6</v>
      </c>
      <c r="B841" s="3">
        <f>IFERROR(__xludf.DUMMYFUNCTION("""COMPUTED_VALUE"""),45400.66666666667)</f>
        <v>45400.66667</v>
      </c>
      <c r="C841" s="2">
        <f>IFERROR(__xludf.DUMMYFUNCTION("""COMPUTED_VALUE"""),149.93)</f>
        <v>149.93</v>
      </c>
      <c r="D841" s="2">
        <f t="shared" si="4"/>
        <v>-0.03550981023</v>
      </c>
    </row>
    <row r="842">
      <c r="A842" s="1" t="s">
        <v>6</v>
      </c>
      <c r="B842" s="3">
        <f>IFERROR(__xludf.DUMMYFUNCTION("""COMPUTED_VALUE"""),45401.66666666667)</f>
        <v>45401.66667</v>
      </c>
      <c r="C842" s="2">
        <f>IFERROR(__xludf.DUMMYFUNCTION("""COMPUTED_VALUE"""),147.05)</f>
        <v>147.05</v>
      </c>
      <c r="D842" s="2">
        <f t="shared" si="4"/>
        <v>-0.01920896418</v>
      </c>
    </row>
    <row r="843">
      <c r="A843" s="1" t="s">
        <v>6</v>
      </c>
      <c r="B843" s="3">
        <f>IFERROR(__xludf.DUMMYFUNCTION("""COMPUTED_VALUE"""),45404.66666666667)</f>
        <v>45404.66667</v>
      </c>
      <c r="C843" s="2">
        <f>IFERROR(__xludf.DUMMYFUNCTION("""COMPUTED_VALUE"""),142.05)</f>
        <v>142.05</v>
      </c>
      <c r="D843" s="2">
        <f t="shared" si="4"/>
        <v>-0.03400204012</v>
      </c>
    </row>
    <row r="844">
      <c r="A844" s="1" t="s">
        <v>6</v>
      </c>
      <c r="B844" s="3">
        <f>IFERROR(__xludf.DUMMYFUNCTION("""COMPUTED_VALUE"""),45405.66666666667)</f>
        <v>45405.66667</v>
      </c>
      <c r="C844" s="2">
        <f>IFERROR(__xludf.DUMMYFUNCTION("""COMPUTED_VALUE"""),144.68)</f>
        <v>144.68</v>
      </c>
      <c r="D844" s="2">
        <f t="shared" si="4"/>
        <v>0.01851460753</v>
      </c>
    </row>
    <row r="845">
      <c r="A845" s="1" t="s">
        <v>6</v>
      </c>
      <c r="B845" s="3">
        <f>IFERROR(__xludf.DUMMYFUNCTION("""COMPUTED_VALUE"""),45406.66666666667)</f>
        <v>45406.66667</v>
      </c>
      <c r="C845" s="2">
        <f>IFERROR(__xludf.DUMMYFUNCTION("""COMPUTED_VALUE"""),162.13)</f>
        <v>162.13</v>
      </c>
      <c r="D845" s="2">
        <f t="shared" si="4"/>
        <v>0.1206110036</v>
      </c>
    </row>
    <row r="846">
      <c r="A846" s="1" t="s">
        <v>6</v>
      </c>
      <c r="B846" s="3">
        <f>IFERROR(__xludf.DUMMYFUNCTION("""COMPUTED_VALUE"""),45407.66666666667)</f>
        <v>45407.66667</v>
      </c>
      <c r="C846" s="2">
        <f>IFERROR(__xludf.DUMMYFUNCTION("""COMPUTED_VALUE"""),170.18)</f>
        <v>170.18</v>
      </c>
      <c r="D846" s="2">
        <f t="shared" si="4"/>
        <v>0.04965151422</v>
      </c>
    </row>
    <row r="847">
      <c r="A847" s="1" t="s">
        <v>6</v>
      </c>
      <c r="B847" s="3">
        <f>IFERROR(__xludf.DUMMYFUNCTION("""COMPUTED_VALUE"""),45408.66666666667)</f>
        <v>45408.66667</v>
      </c>
      <c r="C847" s="2">
        <f>IFERROR(__xludf.DUMMYFUNCTION("""COMPUTED_VALUE"""),168.29)</f>
        <v>168.29</v>
      </c>
      <c r="D847" s="2">
        <f t="shared" si="4"/>
        <v>-0.01110588788</v>
      </c>
    </row>
    <row r="848">
      <c r="A848" s="1" t="s">
        <v>6</v>
      </c>
      <c r="B848" s="3">
        <f>IFERROR(__xludf.DUMMYFUNCTION("""COMPUTED_VALUE"""),45411.66666666667)</f>
        <v>45411.66667</v>
      </c>
      <c r="C848" s="2">
        <f>IFERROR(__xludf.DUMMYFUNCTION("""COMPUTED_VALUE"""),194.05)</f>
        <v>194.05</v>
      </c>
      <c r="D848" s="2">
        <f t="shared" si="4"/>
        <v>0.1530691069</v>
      </c>
    </row>
    <row r="849">
      <c r="A849" s="1" t="s">
        <v>6</v>
      </c>
      <c r="B849" s="3">
        <f>IFERROR(__xludf.DUMMYFUNCTION("""COMPUTED_VALUE"""),45412.66666666667)</f>
        <v>45412.66667</v>
      </c>
      <c r="C849" s="2">
        <f>IFERROR(__xludf.DUMMYFUNCTION("""COMPUTED_VALUE"""),183.28)</f>
        <v>183.28</v>
      </c>
      <c r="D849" s="2">
        <f t="shared" si="4"/>
        <v>-0.05550115949</v>
      </c>
    </row>
    <row r="850">
      <c r="A850" s="1" t="s">
        <v>6</v>
      </c>
      <c r="B850" s="3">
        <f>IFERROR(__xludf.DUMMYFUNCTION("""COMPUTED_VALUE"""),45413.66666666667)</f>
        <v>45413.66667</v>
      </c>
      <c r="C850" s="2">
        <f>IFERROR(__xludf.DUMMYFUNCTION("""COMPUTED_VALUE"""),179.99)</f>
        <v>179.99</v>
      </c>
      <c r="D850" s="2">
        <f t="shared" si="4"/>
        <v>-0.01795067656</v>
      </c>
    </row>
    <row r="851">
      <c r="A851" s="1" t="s">
        <v>6</v>
      </c>
      <c r="B851" s="3">
        <f>IFERROR(__xludf.DUMMYFUNCTION("""COMPUTED_VALUE"""),45414.66666666667)</f>
        <v>45414.66667</v>
      </c>
      <c r="C851" s="2">
        <f>IFERROR(__xludf.DUMMYFUNCTION("""COMPUTED_VALUE"""),180.01)</f>
        <v>180.01</v>
      </c>
      <c r="D851" s="2">
        <f t="shared" si="4"/>
        <v>0.0001111172843</v>
      </c>
    </row>
    <row r="852">
      <c r="A852" s="1" t="s">
        <v>6</v>
      </c>
      <c r="B852" s="3">
        <f>IFERROR(__xludf.DUMMYFUNCTION("""COMPUTED_VALUE"""),45415.66666666667)</f>
        <v>45415.66667</v>
      </c>
      <c r="C852" s="2">
        <f>IFERROR(__xludf.DUMMYFUNCTION("""COMPUTED_VALUE"""),181.19)</f>
        <v>181.19</v>
      </c>
      <c r="D852" s="2">
        <f t="shared" si="4"/>
        <v>0.006555191378</v>
      </c>
    </row>
    <row r="853">
      <c r="A853" s="1" t="s">
        <v>6</v>
      </c>
      <c r="B853" s="3">
        <f>IFERROR(__xludf.DUMMYFUNCTION("""COMPUTED_VALUE"""),45418.66666666667)</f>
        <v>45418.66667</v>
      </c>
      <c r="C853" s="2">
        <f>IFERROR(__xludf.DUMMYFUNCTION("""COMPUTED_VALUE"""),184.76)</f>
        <v>184.76</v>
      </c>
      <c r="D853" s="2">
        <f t="shared" si="4"/>
        <v>0.01970307412</v>
      </c>
    </row>
    <row r="854">
      <c r="A854" s="1" t="s">
        <v>6</v>
      </c>
      <c r="B854" s="3">
        <f>IFERROR(__xludf.DUMMYFUNCTION("""COMPUTED_VALUE"""),45419.66666666667)</f>
        <v>45419.66667</v>
      </c>
      <c r="C854" s="2">
        <f>IFERROR(__xludf.DUMMYFUNCTION("""COMPUTED_VALUE"""),177.81)</f>
        <v>177.81</v>
      </c>
      <c r="D854" s="2">
        <f t="shared" si="4"/>
        <v>-0.03761636718</v>
      </c>
    </row>
    <row r="855">
      <c r="A855" s="1" t="s">
        <v>6</v>
      </c>
      <c r="B855" s="3">
        <f>IFERROR(__xludf.DUMMYFUNCTION("""COMPUTED_VALUE"""),45420.66666666667)</f>
        <v>45420.66667</v>
      </c>
      <c r="C855" s="2">
        <f>IFERROR(__xludf.DUMMYFUNCTION("""COMPUTED_VALUE"""),174.72)</f>
        <v>174.72</v>
      </c>
      <c r="D855" s="2">
        <f t="shared" si="4"/>
        <v>-0.01737810022</v>
      </c>
    </row>
    <row r="856">
      <c r="A856" s="1" t="s">
        <v>6</v>
      </c>
      <c r="B856" s="3">
        <f>IFERROR(__xludf.DUMMYFUNCTION("""COMPUTED_VALUE"""),45421.66666666667)</f>
        <v>45421.66667</v>
      </c>
      <c r="C856" s="2">
        <f>IFERROR(__xludf.DUMMYFUNCTION("""COMPUTED_VALUE"""),171.97)</f>
        <v>171.97</v>
      </c>
      <c r="D856" s="2">
        <f t="shared" si="4"/>
        <v>-0.01573946886</v>
      </c>
    </row>
    <row r="857">
      <c r="A857" s="1" t="s">
        <v>6</v>
      </c>
      <c r="B857" s="3">
        <f>IFERROR(__xludf.DUMMYFUNCTION("""COMPUTED_VALUE"""),45422.66666666667)</f>
        <v>45422.66667</v>
      </c>
      <c r="C857" s="2">
        <f>IFERROR(__xludf.DUMMYFUNCTION("""COMPUTED_VALUE"""),168.47)</f>
        <v>168.47</v>
      </c>
      <c r="D857" s="2">
        <f t="shared" si="4"/>
        <v>-0.02035238704</v>
      </c>
    </row>
    <row r="858">
      <c r="A858" s="1" t="s">
        <v>6</v>
      </c>
      <c r="B858" s="3">
        <f>IFERROR(__xludf.DUMMYFUNCTION("""COMPUTED_VALUE"""),45425.66666666667)</f>
        <v>45425.66667</v>
      </c>
      <c r="C858" s="2">
        <f>IFERROR(__xludf.DUMMYFUNCTION("""COMPUTED_VALUE"""),171.89)</f>
        <v>171.89</v>
      </c>
      <c r="D858" s="2">
        <f t="shared" si="4"/>
        <v>0.02030035021</v>
      </c>
    </row>
    <row r="859">
      <c r="A859" s="1" t="s">
        <v>6</v>
      </c>
      <c r="B859" s="3">
        <f>IFERROR(__xludf.DUMMYFUNCTION("""COMPUTED_VALUE"""),45426.66666666667)</f>
        <v>45426.66667</v>
      </c>
      <c r="C859" s="2">
        <f>IFERROR(__xludf.DUMMYFUNCTION("""COMPUTED_VALUE"""),177.55)</f>
        <v>177.55</v>
      </c>
      <c r="D859" s="2">
        <f t="shared" si="4"/>
        <v>0.03292803537</v>
      </c>
    </row>
    <row r="860">
      <c r="A860" s="1" t="s">
        <v>6</v>
      </c>
      <c r="B860" s="3">
        <f>IFERROR(__xludf.DUMMYFUNCTION("""COMPUTED_VALUE"""),45427.66666666667)</f>
        <v>45427.66667</v>
      </c>
      <c r="C860" s="2">
        <f>IFERROR(__xludf.DUMMYFUNCTION("""COMPUTED_VALUE"""),173.99)</f>
        <v>173.99</v>
      </c>
      <c r="D860" s="2">
        <f t="shared" si="4"/>
        <v>-0.02005068995</v>
      </c>
    </row>
    <row r="861">
      <c r="A861" s="1" t="s">
        <v>6</v>
      </c>
      <c r="B861" s="3">
        <f>IFERROR(__xludf.DUMMYFUNCTION("""COMPUTED_VALUE"""),45428.66666666667)</f>
        <v>45428.66667</v>
      </c>
      <c r="C861" s="2">
        <f>IFERROR(__xludf.DUMMYFUNCTION("""COMPUTED_VALUE"""),174.84)</f>
        <v>174.84</v>
      </c>
      <c r="D861" s="2">
        <f t="shared" si="4"/>
        <v>0.004885338238</v>
      </c>
    </row>
    <row r="862">
      <c r="A862" s="1" t="s">
        <v>6</v>
      </c>
      <c r="B862" s="3">
        <f>IFERROR(__xludf.DUMMYFUNCTION("""COMPUTED_VALUE"""),45429.66666666667)</f>
        <v>45429.66667</v>
      </c>
      <c r="C862" s="2">
        <f>IFERROR(__xludf.DUMMYFUNCTION("""COMPUTED_VALUE"""),177.46)</f>
        <v>177.46</v>
      </c>
      <c r="D862" s="2">
        <f t="shared" si="4"/>
        <v>0.01498512926</v>
      </c>
    </row>
    <row r="863">
      <c r="A863" s="1" t="s">
        <v>6</v>
      </c>
      <c r="B863" s="3">
        <f>IFERROR(__xludf.DUMMYFUNCTION("""COMPUTED_VALUE"""),45432.66666666667)</f>
        <v>45432.66667</v>
      </c>
      <c r="C863" s="2">
        <f>IFERROR(__xludf.DUMMYFUNCTION("""COMPUTED_VALUE"""),174.95)</f>
        <v>174.95</v>
      </c>
      <c r="D863" s="2">
        <f t="shared" si="4"/>
        <v>-0.01414403246</v>
      </c>
    </row>
    <row r="864">
      <c r="A864" s="1" t="s">
        <v>6</v>
      </c>
      <c r="B864" s="3">
        <f>IFERROR(__xludf.DUMMYFUNCTION("""COMPUTED_VALUE"""),45433.66666666667)</f>
        <v>45433.66667</v>
      </c>
      <c r="C864" s="2">
        <f>IFERROR(__xludf.DUMMYFUNCTION("""COMPUTED_VALUE"""),186.6)</f>
        <v>186.6</v>
      </c>
      <c r="D864" s="2">
        <f t="shared" si="4"/>
        <v>0.06659045442</v>
      </c>
    </row>
    <row r="865">
      <c r="A865" s="1" t="s">
        <v>6</v>
      </c>
      <c r="B865" s="3">
        <f>IFERROR(__xludf.DUMMYFUNCTION("""COMPUTED_VALUE"""),45434.66666666667)</f>
        <v>45434.66667</v>
      </c>
      <c r="C865" s="2">
        <f>IFERROR(__xludf.DUMMYFUNCTION("""COMPUTED_VALUE"""),180.11)</f>
        <v>180.11</v>
      </c>
      <c r="D865" s="2">
        <f t="shared" si="4"/>
        <v>-0.03478027867</v>
      </c>
    </row>
    <row r="866">
      <c r="A866" s="1" t="s">
        <v>6</v>
      </c>
      <c r="B866" s="3">
        <f>IFERROR(__xludf.DUMMYFUNCTION("""COMPUTED_VALUE"""),45435.66666666667)</f>
        <v>45435.66667</v>
      </c>
      <c r="C866" s="2">
        <f>IFERROR(__xludf.DUMMYFUNCTION("""COMPUTED_VALUE"""),173.74)</f>
        <v>173.74</v>
      </c>
      <c r="D866" s="2">
        <f t="shared" si="4"/>
        <v>-0.03536727555</v>
      </c>
    </row>
    <row r="867">
      <c r="A867" s="1" t="s">
        <v>6</v>
      </c>
      <c r="B867" s="3">
        <f>IFERROR(__xludf.DUMMYFUNCTION("""COMPUTED_VALUE"""),45436.66666666667)</f>
        <v>45436.66667</v>
      </c>
      <c r="C867" s="2">
        <f>IFERROR(__xludf.DUMMYFUNCTION("""COMPUTED_VALUE"""),179.24)</f>
        <v>179.24</v>
      </c>
      <c r="D867" s="2">
        <f t="shared" si="4"/>
        <v>0.03165649822</v>
      </c>
    </row>
    <row r="868">
      <c r="A868" s="1" t="s">
        <v>6</v>
      </c>
      <c r="B868" s="3">
        <f>IFERROR(__xludf.DUMMYFUNCTION("""COMPUTED_VALUE"""),45440.66666666667)</f>
        <v>45440.66667</v>
      </c>
      <c r="C868" s="2">
        <f>IFERROR(__xludf.DUMMYFUNCTION("""COMPUTED_VALUE"""),176.75)</f>
        <v>176.75</v>
      </c>
      <c r="D868" s="2">
        <f t="shared" si="4"/>
        <v>-0.0138919884</v>
      </c>
    </row>
    <row r="869">
      <c r="A869" s="1" t="s">
        <v>6</v>
      </c>
      <c r="B869" s="3">
        <f>IFERROR(__xludf.DUMMYFUNCTION("""COMPUTED_VALUE"""),45441.66666666667)</f>
        <v>45441.66667</v>
      </c>
      <c r="C869" s="2">
        <f>IFERROR(__xludf.DUMMYFUNCTION("""COMPUTED_VALUE"""),176.19)</f>
        <v>176.19</v>
      </c>
      <c r="D869" s="2">
        <f t="shared" si="4"/>
        <v>-0.003168316832</v>
      </c>
    </row>
    <row r="870">
      <c r="A870" s="1" t="s">
        <v>6</v>
      </c>
      <c r="B870" s="3">
        <f>IFERROR(__xludf.DUMMYFUNCTION("""COMPUTED_VALUE"""),45442.66666666667)</f>
        <v>45442.66667</v>
      </c>
      <c r="C870" s="2">
        <f>IFERROR(__xludf.DUMMYFUNCTION("""COMPUTED_VALUE"""),178.79)</f>
        <v>178.79</v>
      </c>
      <c r="D870" s="2">
        <f t="shared" si="4"/>
        <v>0.01475679664</v>
      </c>
    </row>
    <row r="871">
      <c r="A871" s="1" t="s">
        <v>6</v>
      </c>
      <c r="B871" s="3">
        <f>IFERROR(__xludf.DUMMYFUNCTION("""COMPUTED_VALUE"""),45443.66666666667)</f>
        <v>45443.66667</v>
      </c>
      <c r="C871" s="2">
        <f>IFERROR(__xludf.DUMMYFUNCTION("""COMPUTED_VALUE"""),178.08)</f>
        <v>178.08</v>
      </c>
      <c r="D871" s="2">
        <f t="shared" si="4"/>
        <v>-0.003971139325</v>
      </c>
    </row>
    <row r="872">
      <c r="A872" s="1" t="s">
        <v>6</v>
      </c>
      <c r="B872" s="3">
        <f>IFERROR(__xludf.DUMMYFUNCTION("""COMPUTED_VALUE"""),45446.66666666667)</f>
        <v>45446.66667</v>
      </c>
      <c r="C872" s="2">
        <f>IFERROR(__xludf.DUMMYFUNCTION("""COMPUTED_VALUE"""),176.29)</f>
        <v>176.29</v>
      </c>
      <c r="D872" s="2">
        <f t="shared" si="4"/>
        <v>-0.01005166217</v>
      </c>
    </row>
    <row r="873">
      <c r="A873" s="1" t="s">
        <v>6</v>
      </c>
      <c r="B873" s="3">
        <f>IFERROR(__xludf.DUMMYFUNCTION("""COMPUTED_VALUE"""),45447.66666666667)</f>
        <v>45447.66667</v>
      </c>
      <c r="C873" s="2">
        <f>IFERROR(__xludf.DUMMYFUNCTION("""COMPUTED_VALUE"""),174.77)</f>
        <v>174.77</v>
      </c>
      <c r="D873" s="2">
        <f t="shared" si="4"/>
        <v>-0.008622156674</v>
      </c>
    </row>
    <row r="874">
      <c r="A874" s="1" t="s">
        <v>6</v>
      </c>
      <c r="B874" s="3">
        <f>IFERROR(__xludf.DUMMYFUNCTION("""COMPUTED_VALUE"""),45448.66666666667)</f>
        <v>45448.66667</v>
      </c>
      <c r="C874" s="2">
        <f>IFERROR(__xludf.DUMMYFUNCTION("""COMPUTED_VALUE"""),175.0)</f>
        <v>175</v>
      </c>
      <c r="D874" s="2">
        <f t="shared" si="4"/>
        <v>0.001316015334</v>
      </c>
    </row>
    <row r="875">
      <c r="A875" s="1" t="s">
        <v>6</v>
      </c>
      <c r="B875" s="3">
        <f>IFERROR(__xludf.DUMMYFUNCTION("""COMPUTED_VALUE"""),45449.66666666667)</f>
        <v>45449.66667</v>
      </c>
      <c r="C875" s="2">
        <f>IFERROR(__xludf.DUMMYFUNCTION("""COMPUTED_VALUE"""),177.94)</f>
        <v>177.94</v>
      </c>
      <c r="D875" s="2">
        <f t="shared" si="4"/>
        <v>0.0168</v>
      </c>
    </row>
    <row r="876">
      <c r="A876" s="1" t="s">
        <v>6</v>
      </c>
      <c r="B876" s="3">
        <f>IFERROR(__xludf.DUMMYFUNCTION("""COMPUTED_VALUE"""),45450.66666666667)</f>
        <v>45450.66667</v>
      </c>
      <c r="C876" s="2">
        <f>IFERROR(__xludf.DUMMYFUNCTION("""COMPUTED_VALUE"""),177.48)</f>
        <v>177.48</v>
      </c>
      <c r="D876" s="2">
        <f t="shared" si="4"/>
        <v>-0.002585141059</v>
      </c>
    </row>
    <row r="877">
      <c r="A877" s="1" t="s">
        <v>6</v>
      </c>
      <c r="B877" s="3">
        <f>IFERROR(__xludf.DUMMYFUNCTION("""COMPUTED_VALUE"""),45453.66666666667)</f>
        <v>45453.66667</v>
      </c>
      <c r="C877" s="2">
        <f>IFERROR(__xludf.DUMMYFUNCTION("""COMPUTED_VALUE"""),173.79)</f>
        <v>173.79</v>
      </c>
      <c r="D877" s="2">
        <f t="shared" si="4"/>
        <v>-0.02079107505</v>
      </c>
    </row>
    <row r="878">
      <c r="A878" s="1" t="s">
        <v>6</v>
      </c>
      <c r="B878" s="3">
        <f>IFERROR(__xludf.DUMMYFUNCTION("""COMPUTED_VALUE"""),45454.66666666667)</f>
        <v>45454.66667</v>
      </c>
      <c r="C878" s="2">
        <f>IFERROR(__xludf.DUMMYFUNCTION("""COMPUTED_VALUE"""),170.66)</f>
        <v>170.66</v>
      </c>
      <c r="D878" s="2">
        <f t="shared" si="4"/>
        <v>-0.01801024225</v>
      </c>
    </row>
    <row r="879">
      <c r="A879" s="1" t="s">
        <v>6</v>
      </c>
      <c r="B879" s="3">
        <f>IFERROR(__xludf.DUMMYFUNCTION("""COMPUTED_VALUE"""),45455.66666666667)</f>
        <v>45455.66667</v>
      </c>
      <c r="C879" s="2">
        <f>IFERROR(__xludf.DUMMYFUNCTION("""COMPUTED_VALUE"""),177.29)</f>
        <v>177.29</v>
      </c>
      <c r="D879" s="2">
        <f t="shared" si="4"/>
        <v>0.0388491738</v>
      </c>
    </row>
    <row r="880">
      <c r="A880" s="1" t="s">
        <v>6</v>
      </c>
      <c r="B880" s="3">
        <f>IFERROR(__xludf.DUMMYFUNCTION("""COMPUTED_VALUE"""),45456.66666666667)</f>
        <v>45456.66667</v>
      </c>
      <c r="C880" s="2">
        <f>IFERROR(__xludf.DUMMYFUNCTION("""COMPUTED_VALUE"""),182.47)</f>
        <v>182.47</v>
      </c>
      <c r="D880" s="2">
        <f t="shared" si="4"/>
        <v>0.02921766597</v>
      </c>
    </row>
    <row r="881">
      <c r="A881" s="1" t="s">
        <v>6</v>
      </c>
      <c r="B881" s="3">
        <f>IFERROR(__xludf.DUMMYFUNCTION("""COMPUTED_VALUE"""),45457.66666666667)</f>
        <v>45457.66667</v>
      </c>
      <c r="C881" s="2">
        <f>IFERROR(__xludf.DUMMYFUNCTION("""COMPUTED_VALUE"""),178.01)</f>
        <v>178.01</v>
      </c>
      <c r="D881" s="2">
        <f t="shared" si="4"/>
        <v>-0.02444237409</v>
      </c>
    </row>
    <row r="882">
      <c r="A882" s="1" t="s">
        <v>6</v>
      </c>
      <c r="B882" s="3">
        <f>IFERROR(__xludf.DUMMYFUNCTION("""COMPUTED_VALUE"""),45460.66666666667)</f>
        <v>45460.66667</v>
      </c>
      <c r="C882" s="2">
        <f>IFERROR(__xludf.DUMMYFUNCTION("""COMPUTED_VALUE"""),187.44)</f>
        <v>187.44</v>
      </c>
      <c r="D882" s="2">
        <f t="shared" si="4"/>
        <v>0.05297455199</v>
      </c>
    </row>
    <row r="883">
      <c r="A883" s="1" t="s">
        <v>6</v>
      </c>
      <c r="B883" s="3">
        <f>IFERROR(__xludf.DUMMYFUNCTION("""COMPUTED_VALUE"""),45461.66666666667)</f>
        <v>45461.66667</v>
      </c>
      <c r="C883" s="2">
        <f>IFERROR(__xludf.DUMMYFUNCTION("""COMPUTED_VALUE"""),184.86)</f>
        <v>184.86</v>
      </c>
      <c r="D883" s="2">
        <f t="shared" si="4"/>
        <v>-0.01376440461</v>
      </c>
    </row>
    <row r="884">
      <c r="A884" s="1" t="s">
        <v>6</v>
      </c>
      <c r="B884" s="3">
        <f>IFERROR(__xludf.DUMMYFUNCTION("""COMPUTED_VALUE"""),45463.66666666667)</f>
        <v>45463.66667</v>
      </c>
      <c r="C884" s="2">
        <f>IFERROR(__xludf.DUMMYFUNCTION("""COMPUTED_VALUE"""),181.57)</f>
        <v>181.57</v>
      </c>
      <c r="D884" s="2">
        <f t="shared" si="4"/>
        <v>-0.01779725197</v>
      </c>
    </row>
    <row r="885">
      <c r="A885" s="1" t="s">
        <v>6</v>
      </c>
      <c r="B885" s="3">
        <f>IFERROR(__xludf.DUMMYFUNCTION("""COMPUTED_VALUE"""),45464.66666666667)</f>
        <v>45464.66667</v>
      </c>
      <c r="C885" s="2">
        <f>IFERROR(__xludf.DUMMYFUNCTION("""COMPUTED_VALUE"""),183.01)</f>
        <v>183.01</v>
      </c>
      <c r="D885" s="2">
        <f t="shared" si="4"/>
        <v>0.007930825577</v>
      </c>
    </row>
    <row r="886">
      <c r="A886" s="1" t="s">
        <v>6</v>
      </c>
      <c r="B886" s="3">
        <f>IFERROR(__xludf.DUMMYFUNCTION("""COMPUTED_VALUE"""),45467.66666666667)</f>
        <v>45467.66667</v>
      </c>
      <c r="C886" s="2">
        <f>IFERROR(__xludf.DUMMYFUNCTION("""COMPUTED_VALUE"""),182.58)</f>
        <v>182.58</v>
      </c>
      <c r="D886" s="2">
        <f t="shared" si="4"/>
        <v>-0.002349598383</v>
      </c>
    </row>
    <row r="887">
      <c r="A887" s="1" t="s">
        <v>6</v>
      </c>
      <c r="B887" s="3">
        <f>IFERROR(__xludf.DUMMYFUNCTION("""COMPUTED_VALUE"""),45468.66666666667)</f>
        <v>45468.66667</v>
      </c>
      <c r="C887" s="2">
        <f>IFERROR(__xludf.DUMMYFUNCTION("""COMPUTED_VALUE"""),187.35)</f>
        <v>187.35</v>
      </c>
      <c r="D887" s="2">
        <f t="shared" si="4"/>
        <v>0.02612553401</v>
      </c>
    </row>
    <row r="888">
      <c r="A888" s="1" t="s">
        <v>6</v>
      </c>
      <c r="B888" s="3">
        <f>IFERROR(__xludf.DUMMYFUNCTION("""COMPUTED_VALUE"""),45469.66666666667)</f>
        <v>45469.66667</v>
      </c>
      <c r="C888" s="2">
        <f>IFERROR(__xludf.DUMMYFUNCTION("""COMPUTED_VALUE"""),196.37)</f>
        <v>196.37</v>
      </c>
      <c r="D888" s="2">
        <f t="shared" si="4"/>
        <v>0.04814518281</v>
      </c>
    </row>
    <row r="889">
      <c r="A889" s="1" t="s">
        <v>6</v>
      </c>
      <c r="B889" s="3">
        <f>IFERROR(__xludf.DUMMYFUNCTION("""COMPUTED_VALUE"""),45470.66666666667)</f>
        <v>45470.66667</v>
      </c>
      <c r="C889" s="2">
        <f>IFERROR(__xludf.DUMMYFUNCTION("""COMPUTED_VALUE"""),197.42)</f>
        <v>197.42</v>
      </c>
      <c r="D889" s="2">
        <f t="shared" si="4"/>
        <v>0.005347048938</v>
      </c>
    </row>
    <row r="890">
      <c r="A890" s="1" t="s">
        <v>6</v>
      </c>
      <c r="B890" s="3">
        <f>IFERROR(__xludf.DUMMYFUNCTION("""COMPUTED_VALUE"""),45471.66666666667)</f>
        <v>45471.66667</v>
      </c>
      <c r="C890" s="2">
        <f>IFERROR(__xludf.DUMMYFUNCTION("""COMPUTED_VALUE"""),197.88)</f>
        <v>197.88</v>
      </c>
      <c r="D890" s="2">
        <f t="shared" si="4"/>
        <v>0.002330057745</v>
      </c>
    </row>
    <row r="891">
      <c r="A891" s="1" t="s">
        <v>6</v>
      </c>
      <c r="B891" s="3">
        <f>IFERROR(__xludf.DUMMYFUNCTION("""COMPUTED_VALUE"""),45474.66666666667)</f>
        <v>45474.66667</v>
      </c>
      <c r="C891" s="2">
        <f>IFERROR(__xludf.DUMMYFUNCTION("""COMPUTED_VALUE"""),209.86)</f>
        <v>209.86</v>
      </c>
      <c r="D891" s="2">
        <f t="shared" si="4"/>
        <v>0.06054174247</v>
      </c>
    </row>
    <row r="892">
      <c r="A892" s="1" t="s">
        <v>6</v>
      </c>
      <c r="B892" s="3">
        <f>IFERROR(__xludf.DUMMYFUNCTION("""COMPUTED_VALUE"""),45475.66666666667)</f>
        <v>45475.66667</v>
      </c>
      <c r="C892" s="2">
        <f>IFERROR(__xludf.DUMMYFUNCTION("""COMPUTED_VALUE"""),231.26)</f>
        <v>231.26</v>
      </c>
      <c r="D892" s="2">
        <f t="shared" si="4"/>
        <v>0.1019727437</v>
      </c>
    </row>
    <row r="893">
      <c r="A893" s="1" t="s">
        <v>6</v>
      </c>
      <c r="B893" s="3">
        <f>IFERROR(__xludf.DUMMYFUNCTION("""COMPUTED_VALUE"""),45476.54513888889)</f>
        <v>45476.54514</v>
      </c>
      <c r="C893" s="2">
        <f>IFERROR(__xludf.DUMMYFUNCTION("""COMPUTED_VALUE"""),246.39)</f>
        <v>246.39</v>
      </c>
      <c r="D893" s="2">
        <f t="shared" si="4"/>
        <v>0.06542419787</v>
      </c>
    </row>
    <row r="894">
      <c r="A894" s="1" t="s">
        <v>6</v>
      </c>
      <c r="B894" s="3">
        <f>IFERROR(__xludf.DUMMYFUNCTION("""COMPUTED_VALUE"""),45478.66666666667)</f>
        <v>45478.66667</v>
      </c>
      <c r="C894" s="2">
        <f>IFERROR(__xludf.DUMMYFUNCTION("""COMPUTED_VALUE"""),251.52)</f>
        <v>251.52</v>
      </c>
      <c r="D894" s="2">
        <f t="shared" si="4"/>
        <v>0.02082065019</v>
      </c>
    </row>
    <row r="895">
      <c r="A895" s="1" t="s">
        <v>6</v>
      </c>
      <c r="B895" s="3">
        <f>IFERROR(__xludf.DUMMYFUNCTION("""COMPUTED_VALUE"""),45481.66666666667)</f>
        <v>45481.66667</v>
      </c>
      <c r="C895" s="2">
        <f>IFERROR(__xludf.DUMMYFUNCTION("""COMPUTED_VALUE"""),252.94)</f>
        <v>252.94</v>
      </c>
      <c r="D895" s="2">
        <f t="shared" si="4"/>
        <v>0.0056456743</v>
      </c>
    </row>
    <row r="896">
      <c r="A896" s="1" t="s">
        <v>6</v>
      </c>
      <c r="B896" s="3">
        <f>IFERROR(__xludf.DUMMYFUNCTION("""COMPUTED_VALUE"""),45482.66666666667)</f>
        <v>45482.66667</v>
      </c>
      <c r="C896" s="2">
        <f>IFERROR(__xludf.DUMMYFUNCTION("""COMPUTED_VALUE"""),262.33)</f>
        <v>262.33</v>
      </c>
      <c r="D896" s="2">
        <f t="shared" si="4"/>
        <v>0.03712342848</v>
      </c>
    </row>
    <row r="897">
      <c r="A897" s="1" t="s">
        <v>6</v>
      </c>
      <c r="B897" s="3">
        <f>IFERROR(__xludf.DUMMYFUNCTION("""COMPUTED_VALUE"""),45483.66666666667)</f>
        <v>45483.66667</v>
      </c>
      <c r="C897" s="2">
        <f>IFERROR(__xludf.DUMMYFUNCTION("""COMPUTED_VALUE"""),263.26)</f>
        <v>263.26</v>
      </c>
      <c r="D897" s="2">
        <f t="shared" si="4"/>
        <v>0.003545153052</v>
      </c>
    </row>
    <row r="898">
      <c r="A898" s="1" t="s">
        <v>6</v>
      </c>
      <c r="B898" s="3">
        <f>IFERROR(__xludf.DUMMYFUNCTION("""COMPUTED_VALUE"""),45484.66666666667)</f>
        <v>45484.66667</v>
      </c>
      <c r="C898" s="2">
        <f>IFERROR(__xludf.DUMMYFUNCTION("""COMPUTED_VALUE"""),241.03)</f>
        <v>241.03</v>
      </c>
      <c r="D898" s="2">
        <f t="shared" si="4"/>
        <v>-0.0844412368</v>
      </c>
    </row>
    <row r="899">
      <c r="A899" s="1" t="s">
        <v>6</v>
      </c>
      <c r="B899" s="3">
        <f>IFERROR(__xludf.DUMMYFUNCTION("""COMPUTED_VALUE"""),45485.66666666667)</f>
        <v>45485.66667</v>
      </c>
      <c r="C899" s="2">
        <f>IFERROR(__xludf.DUMMYFUNCTION("""COMPUTED_VALUE"""),248.23)</f>
        <v>248.23</v>
      </c>
      <c r="D899" s="2">
        <f t="shared" si="4"/>
        <v>0.02987180019</v>
      </c>
    </row>
    <row r="900">
      <c r="A900" s="1" t="s">
        <v>6</v>
      </c>
      <c r="B900" s="3">
        <f>IFERROR(__xludf.DUMMYFUNCTION("""COMPUTED_VALUE"""),45488.66666666667)</f>
        <v>45488.66667</v>
      </c>
      <c r="C900" s="2">
        <f>IFERROR(__xludf.DUMMYFUNCTION("""COMPUTED_VALUE"""),252.64)</f>
        <v>252.64</v>
      </c>
      <c r="D900" s="2">
        <f t="shared" si="4"/>
        <v>0.01776578173</v>
      </c>
    </row>
    <row r="901">
      <c r="A901" s="1" t="s">
        <v>6</v>
      </c>
      <c r="B901" s="3">
        <f>IFERROR(__xludf.DUMMYFUNCTION("""COMPUTED_VALUE"""),45489.66666666667)</f>
        <v>45489.66667</v>
      </c>
      <c r="C901" s="2">
        <f>IFERROR(__xludf.DUMMYFUNCTION("""COMPUTED_VALUE"""),256.56)</f>
        <v>256.56</v>
      </c>
      <c r="D901" s="2">
        <f t="shared" si="4"/>
        <v>0.01551614946</v>
      </c>
    </row>
    <row r="902">
      <c r="A902" s="1" t="s">
        <v>6</v>
      </c>
      <c r="B902" s="3">
        <f>IFERROR(__xludf.DUMMYFUNCTION("""COMPUTED_VALUE"""),45490.66666666667)</f>
        <v>45490.66667</v>
      </c>
      <c r="C902" s="2">
        <f>IFERROR(__xludf.DUMMYFUNCTION("""COMPUTED_VALUE"""),248.5)</f>
        <v>248.5</v>
      </c>
      <c r="D902" s="2">
        <f t="shared" si="4"/>
        <v>-0.03141565326</v>
      </c>
    </row>
    <row r="903">
      <c r="A903" s="1" t="s">
        <v>6</v>
      </c>
      <c r="B903" s="3">
        <f>IFERROR(__xludf.DUMMYFUNCTION("""COMPUTED_VALUE"""),45491.66666666667)</f>
        <v>45491.66667</v>
      </c>
      <c r="C903" s="2">
        <f>IFERROR(__xludf.DUMMYFUNCTION("""COMPUTED_VALUE"""),249.23)</f>
        <v>249.23</v>
      </c>
      <c r="D903" s="2">
        <f t="shared" si="4"/>
        <v>0.002937625755</v>
      </c>
    </row>
    <row r="904">
      <c r="A904" s="1" t="s">
        <v>6</v>
      </c>
      <c r="B904" s="3">
        <f>IFERROR(__xludf.DUMMYFUNCTION("""COMPUTED_VALUE"""),45492.66666666667)</f>
        <v>45492.66667</v>
      </c>
      <c r="C904" s="2">
        <f>IFERROR(__xludf.DUMMYFUNCTION("""COMPUTED_VALUE"""),239.2)</f>
        <v>239.2</v>
      </c>
      <c r="D904" s="2">
        <f t="shared" si="4"/>
        <v>-0.04024395137</v>
      </c>
    </row>
    <row r="905">
      <c r="A905" s="1" t="s">
        <v>6</v>
      </c>
      <c r="B905" s="3">
        <f>IFERROR(__xludf.DUMMYFUNCTION("""COMPUTED_VALUE"""),45495.66666666667)</f>
        <v>45495.66667</v>
      </c>
      <c r="C905" s="2">
        <f>IFERROR(__xludf.DUMMYFUNCTION("""COMPUTED_VALUE"""),251.51)</f>
        <v>251.51</v>
      </c>
      <c r="D905" s="2">
        <f t="shared" si="4"/>
        <v>0.0514632107</v>
      </c>
    </row>
    <row r="906">
      <c r="A906" s="1" t="s">
        <v>6</v>
      </c>
      <c r="B906" s="3">
        <f>IFERROR(__xludf.DUMMYFUNCTION("""COMPUTED_VALUE"""),45496.66666666667)</f>
        <v>45496.66667</v>
      </c>
      <c r="C906" s="2">
        <f>IFERROR(__xludf.DUMMYFUNCTION("""COMPUTED_VALUE"""),246.38)</f>
        <v>246.38</v>
      </c>
      <c r="D906" s="2">
        <f t="shared" si="4"/>
        <v>-0.02039680331</v>
      </c>
    </row>
    <row r="907">
      <c r="A907" s="1" t="s">
        <v>6</v>
      </c>
      <c r="B907" s="3">
        <f>IFERROR(__xludf.DUMMYFUNCTION("""COMPUTED_VALUE"""),45497.66666666667)</f>
        <v>45497.66667</v>
      </c>
      <c r="C907" s="2">
        <f>IFERROR(__xludf.DUMMYFUNCTION("""COMPUTED_VALUE"""),215.99)</f>
        <v>215.99</v>
      </c>
      <c r="D907" s="2">
        <f t="shared" si="4"/>
        <v>-0.1233460508</v>
      </c>
    </row>
    <row r="908">
      <c r="A908" s="1" t="s">
        <v>6</v>
      </c>
      <c r="B908" s="3">
        <f>IFERROR(__xludf.DUMMYFUNCTION("""COMPUTED_VALUE"""),45498.66666666667)</f>
        <v>45498.66667</v>
      </c>
      <c r="C908" s="2">
        <f>IFERROR(__xludf.DUMMYFUNCTION("""COMPUTED_VALUE"""),220.25)</f>
        <v>220.25</v>
      </c>
      <c r="D908" s="2">
        <f t="shared" si="4"/>
        <v>0.01972313533</v>
      </c>
    </row>
    <row r="909">
      <c r="A909" s="1" t="s">
        <v>6</v>
      </c>
      <c r="B909" s="3">
        <f>IFERROR(__xludf.DUMMYFUNCTION("""COMPUTED_VALUE"""),45499.66666666667)</f>
        <v>45499.66667</v>
      </c>
      <c r="C909" s="2">
        <f>IFERROR(__xludf.DUMMYFUNCTION("""COMPUTED_VALUE"""),219.8)</f>
        <v>219.8</v>
      </c>
      <c r="D909" s="2">
        <f t="shared" si="4"/>
        <v>-0.002043132804</v>
      </c>
    </row>
    <row r="910">
      <c r="A910" s="1" t="s">
        <v>6</v>
      </c>
      <c r="B910" s="3">
        <f>IFERROR(__xludf.DUMMYFUNCTION("""COMPUTED_VALUE"""),45502.66666666667)</f>
        <v>45502.66667</v>
      </c>
      <c r="C910" s="2">
        <f>IFERROR(__xludf.DUMMYFUNCTION("""COMPUTED_VALUE"""),232.1)</f>
        <v>232.1</v>
      </c>
      <c r="D910" s="2">
        <f t="shared" si="4"/>
        <v>0.0559599636</v>
      </c>
    </row>
    <row r="911">
      <c r="A911" s="1" t="s">
        <v>6</v>
      </c>
      <c r="B911" s="3">
        <f>IFERROR(__xludf.DUMMYFUNCTION("""COMPUTED_VALUE"""),45503.66666666667)</f>
        <v>45503.66667</v>
      </c>
      <c r="C911" s="2">
        <f>IFERROR(__xludf.DUMMYFUNCTION("""COMPUTED_VALUE"""),222.62)</f>
        <v>222.62</v>
      </c>
      <c r="D911" s="2">
        <f t="shared" si="4"/>
        <v>-0.04084446359</v>
      </c>
    </row>
    <row r="912">
      <c r="A912" s="1" t="s">
        <v>6</v>
      </c>
      <c r="B912" s="3">
        <f>IFERROR(__xludf.DUMMYFUNCTION("""COMPUTED_VALUE"""),45504.66666666667)</f>
        <v>45504.66667</v>
      </c>
      <c r="C912" s="2">
        <f>IFERROR(__xludf.DUMMYFUNCTION("""COMPUTED_VALUE"""),232.07)</f>
        <v>232.07</v>
      </c>
      <c r="D912" s="2">
        <f t="shared" si="4"/>
        <v>0.04244901626</v>
      </c>
    </row>
    <row r="913">
      <c r="A913" s="1" t="s">
        <v>6</v>
      </c>
      <c r="B913" s="3">
        <f>IFERROR(__xludf.DUMMYFUNCTION("""COMPUTED_VALUE"""),45505.66666666667)</f>
        <v>45505.66667</v>
      </c>
      <c r="C913" s="2">
        <f>IFERROR(__xludf.DUMMYFUNCTION("""COMPUTED_VALUE"""),216.86)</f>
        <v>216.86</v>
      </c>
      <c r="D913" s="2">
        <f t="shared" si="4"/>
        <v>-0.06554056966</v>
      </c>
    </row>
    <row r="914">
      <c r="A914" s="1" t="s">
        <v>6</v>
      </c>
      <c r="B914" s="3">
        <f>IFERROR(__xludf.DUMMYFUNCTION("""COMPUTED_VALUE"""),45506.66666666667)</f>
        <v>45506.66667</v>
      </c>
      <c r="C914" s="2">
        <f>IFERROR(__xludf.DUMMYFUNCTION("""COMPUTED_VALUE"""),207.67)</f>
        <v>207.67</v>
      </c>
      <c r="D914" s="2">
        <f t="shared" si="4"/>
        <v>-0.04237757078</v>
      </c>
    </row>
    <row r="915">
      <c r="A915" s="1" t="s">
        <v>6</v>
      </c>
      <c r="B915" s="3">
        <f>IFERROR(__xludf.DUMMYFUNCTION("""COMPUTED_VALUE"""),45509.66666666667)</f>
        <v>45509.66667</v>
      </c>
      <c r="C915" s="2">
        <f>IFERROR(__xludf.DUMMYFUNCTION("""COMPUTED_VALUE"""),198.88)</f>
        <v>198.88</v>
      </c>
      <c r="D915" s="2">
        <f t="shared" si="4"/>
        <v>-0.04232676843</v>
      </c>
    </row>
    <row r="916">
      <c r="A916" s="1" t="s">
        <v>6</v>
      </c>
      <c r="B916" s="3">
        <f>IFERROR(__xludf.DUMMYFUNCTION("""COMPUTED_VALUE"""),45510.66666666667)</f>
        <v>45510.66667</v>
      </c>
      <c r="C916" s="2">
        <f>IFERROR(__xludf.DUMMYFUNCTION("""COMPUTED_VALUE"""),200.64)</f>
        <v>200.64</v>
      </c>
      <c r="D916" s="2">
        <f t="shared" si="4"/>
        <v>0.008849557522</v>
      </c>
    </row>
    <row r="917">
      <c r="A917" s="1" t="s">
        <v>6</v>
      </c>
      <c r="B917" s="3">
        <f>IFERROR(__xludf.DUMMYFUNCTION("""COMPUTED_VALUE"""),45511.66666666667)</f>
        <v>45511.66667</v>
      </c>
      <c r="C917" s="2">
        <f>IFERROR(__xludf.DUMMYFUNCTION("""COMPUTED_VALUE"""),191.76)</f>
        <v>191.76</v>
      </c>
      <c r="D917" s="2">
        <f t="shared" si="4"/>
        <v>-0.04425837321</v>
      </c>
    </row>
    <row r="918">
      <c r="A918" s="1" t="s">
        <v>6</v>
      </c>
      <c r="B918" s="3">
        <f>IFERROR(__xludf.DUMMYFUNCTION("""COMPUTED_VALUE"""),45512.66666666667)</f>
        <v>45512.66667</v>
      </c>
      <c r="C918" s="2">
        <f>IFERROR(__xludf.DUMMYFUNCTION("""COMPUTED_VALUE"""),198.84)</f>
        <v>198.84</v>
      </c>
      <c r="D918" s="2">
        <f t="shared" si="4"/>
        <v>0.03692115144</v>
      </c>
    </row>
    <row r="919">
      <c r="A919" s="1" t="s">
        <v>6</v>
      </c>
      <c r="B919" s="3">
        <f>IFERROR(__xludf.DUMMYFUNCTION("""COMPUTED_VALUE"""),45513.66666666667)</f>
        <v>45513.66667</v>
      </c>
      <c r="C919" s="2">
        <f>IFERROR(__xludf.DUMMYFUNCTION("""COMPUTED_VALUE"""),200.0)</f>
        <v>200</v>
      </c>
      <c r="D919" s="2">
        <f t="shared" si="4"/>
        <v>0.00583383625</v>
      </c>
    </row>
    <row r="920">
      <c r="A920" s="1" t="s">
        <v>6</v>
      </c>
      <c r="B920" s="3">
        <f>IFERROR(__xludf.DUMMYFUNCTION("""COMPUTED_VALUE"""),45516.66666666667)</f>
        <v>45516.66667</v>
      </c>
      <c r="C920" s="2">
        <f>IFERROR(__xludf.DUMMYFUNCTION("""COMPUTED_VALUE"""),197.49)</f>
        <v>197.49</v>
      </c>
      <c r="D920" s="2">
        <f t="shared" si="4"/>
        <v>-0.01255</v>
      </c>
    </row>
    <row r="921">
      <c r="A921" s="1" t="s">
        <v>6</v>
      </c>
      <c r="B921" s="3">
        <f>IFERROR(__xludf.DUMMYFUNCTION("""COMPUTED_VALUE"""),45517.66666666667)</f>
        <v>45517.66667</v>
      </c>
      <c r="C921" s="2">
        <f>IFERROR(__xludf.DUMMYFUNCTION("""COMPUTED_VALUE"""),207.83)</f>
        <v>207.83</v>
      </c>
      <c r="D921" s="2">
        <f t="shared" si="4"/>
        <v>0.05235708137</v>
      </c>
    </row>
    <row r="922">
      <c r="A922" s="1" t="s">
        <v>6</v>
      </c>
      <c r="B922" s="3">
        <f>IFERROR(__xludf.DUMMYFUNCTION("""COMPUTED_VALUE"""),45518.66666666667)</f>
        <v>45518.66667</v>
      </c>
      <c r="C922" s="2">
        <f>IFERROR(__xludf.DUMMYFUNCTION("""COMPUTED_VALUE"""),201.38)</f>
        <v>201.38</v>
      </c>
      <c r="D922" s="2">
        <f t="shared" si="4"/>
        <v>-0.03103498051</v>
      </c>
    </row>
    <row r="923">
      <c r="A923" s="1" t="s">
        <v>6</v>
      </c>
      <c r="B923" s="3">
        <f>IFERROR(__xludf.DUMMYFUNCTION("""COMPUTED_VALUE"""),45519.66666666667)</f>
        <v>45519.66667</v>
      </c>
      <c r="C923" s="2">
        <f>IFERROR(__xludf.DUMMYFUNCTION("""COMPUTED_VALUE"""),214.14)</f>
        <v>214.14</v>
      </c>
      <c r="D923" s="2">
        <f t="shared" si="4"/>
        <v>0.0633627967</v>
      </c>
    </row>
    <row r="924">
      <c r="A924" s="1" t="s">
        <v>6</v>
      </c>
      <c r="B924" s="3">
        <f>IFERROR(__xludf.DUMMYFUNCTION("""COMPUTED_VALUE"""),45520.66666666667)</f>
        <v>45520.66667</v>
      </c>
      <c r="C924" s="2">
        <f>IFERROR(__xludf.DUMMYFUNCTION("""COMPUTED_VALUE"""),216.12)</f>
        <v>216.12</v>
      </c>
      <c r="D924" s="2">
        <f t="shared" si="4"/>
        <v>0.009246287475</v>
      </c>
    </row>
    <row r="925">
      <c r="A925" s="1" t="s">
        <v>6</v>
      </c>
      <c r="B925" s="3">
        <f>IFERROR(__xludf.DUMMYFUNCTION("""COMPUTED_VALUE"""),45523.66666666667)</f>
        <v>45523.66667</v>
      </c>
      <c r="C925" s="2">
        <f>IFERROR(__xludf.DUMMYFUNCTION("""COMPUTED_VALUE"""),222.72)</f>
        <v>222.72</v>
      </c>
      <c r="D925" s="2">
        <f t="shared" si="4"/>
        <v>0.03053858967</v>
      </c>
    </row>
    <row r="926">
      <c r="A926" s="1" t="s">
        <v>6</v>
      </c>
      <c r="B926" s="3">
        <f>IFERROR(__xludf.DUMMYFUNCTION("""COMPUTED_VALUE"""),45524.66666666667)</f>
        <v>45524.66667</v>
      </c>
      <c r="C926" s="2">
        <f>IFERROR(__xludf.DUMMYFUNCTION("""COMPUTED_VALUE"""),221.1)</f>
        <v>221.1</v>
      </c>
      <c r="D926" s="2">
        <f t="shared" si="4"/>
        <v>-0.007273706897</v>
      </c>
    </row>
    <row r="927">
      <c r="A927" s="1" t="s">
        <v>6</v>
      </c>
      <c r="B927" s="3">
        <f>IFERROR(__xludf.DUMMYFUNCTION("""COMPUTED_VALUE"""),45525.66666666667)</f>
        <v>45525.66667</v>
      </c>
      <c r="C927" s="2">
        <f>IFERROR(__xludf.DUMMYFUNCTION("""COMPUTED_VALUE"""),223.27)</f>
        <v>223.27</v>
      </c>
      <c r="D927" s="2">
        <f t="shared" si="4"/>
        <v>0.009814563546</v>
      </c>
    </row>
    <row r="928">
      <c r="A928" s="1" t="s">
        <v>6</v>
      </c>
      <c r="B928" s="3">
        <f>IFERROR(__xludf.DUMMYFUNCTION("""COMPUTED_VALUE"""),45526.66666666667)</f>
        <v>45526.66667</v>
      </c>
      <c r="C928" s="2">
        <f>IFERROR(__xludf.DUMMYFUNCTION("""COMPUTED_VALUE"""),210.66)</f>
        <v>210.66</v>
      </c>
      <c r="D928" s="2">
        <f t="shared" si="4"/>
        <v>-0.05647870292</v>
      </c>
    </row>
    <row r="929">
      <c r="A929" s="1" t="s">
        <v>6</v>
      </c>
      <c r="B929" s="3">
        <f>IFERROR(__xludf.DUMMYFUNCTION("""COMPUTED_VALUE"""),45527.66666666667)</f>
        <v>45527.66667</v>
      </c>
      <c r="C929" s="2">
        <f>IFERROR(__xludf.DUMMYFUNCTION("""COMPUTED_VALUE"""),220.32)</f>
        <v>220.32</v>
      </c>
      <c r="D929" s="2">
        <f t="shared" si="4"/>
        <v>0.04585588152</v>
      </c>
    </row>
    <row r="930">
      <c r="A930" s="1" t="s">
        <v>6</v>
      </c>
      <c r="B930" s="3">
        <f>IFERROR(__xludf.DUMMYFUNCTION("""COMPUTED_VALUE"""),45530.66666666667)</f>
        <v>45530.66667</v>
      </c>
      <c r="C930" s="2">
        <f>IFERROR(__xludf.DUMMYFUNCTION("""COMPUTED_VALUE"""),213.21)</f>
        <v>213.21</v>
      </c>
      <c r="D930" s="2">
        <f t="shared" si="4"/>
        <v>-0.03227124183</v>
      </c>
    </row>
    <row r="931">
      <c r="A931" s="1" t="s">
        <v>6</v>
      </c>
      <c r="B931" s="3">
        <f>IFERROR(__xludf.DUMMYFUNCTION("""COMPUTED_VALUE"""),45531.66666666667)</f>
        <v>45531.66667</v>
      </c>
      <c r="C931" s="2">
        <f>IFERROR(__xludf.DUMMYFUNCTION("""COMPUTED_VALUE"""),209.21)</f>
        <v>209.21</v>
      </c>
      <c r="D931" s="2">
        <f t="shared" si="4"/>
        <v>-0.01876084611</v>
      </c>
    </row>
    <row r="932">
      <c r="A932" s="1" t="s">
        <v>6</v>
      </c>
      <c r="B932" s="3">
        <f>IFERROR(__xludf.DUMMYFUNCTION("""COMPUTED_VALUE"""),45532.66666666667)</f>
        <v>45532.66667</v>
      </c>
      <c r="C932" s="2">
        <f>IFERROR(__xludf.DUMMYFUNCTION("""COMPUTED_VALUE"""),205.75)</f>
        <v>205.75</v>
      </c>
      <c r="D932" s="2">
        <f t="shared" si="4"/>
        <v>-0.01653840639</v>
      </c>
    </row>
    <row r="933">
      <c r="A933" s="1" t="s">
        <v>6</v>
      </c>
      <c r="B933" s="3">
        <f>IFERROR(__xludf.DUMMYFUNCTION("""COMPUTED_VALUE"""),45533.66666666667)</f>
        <v>45533.66667</v>
      </c>
      <c r="C933" s="2">
        <f>IFERROR(__xludf.DUMMYFUNCTION("""COMPUTED_VALUE"""),206.28)</f>
        <v>206.28</v>
      </c>
      <c r="D933" s="2">
        <f t="shared" si="4"/>
        <v>0.002575941677</v>
      </c>
    </row>
    <row r="934">
      <c r="A934" s="1" t="s">
        <v>6</v>
      </c>
      <c r="B934" s="3">
        <f>IFERROR(__xludf.DUMMYFUNCTION("""COMPUTED_VALUE"""),45534.66666666667)</f>
        <v>45534.66667</v>
      </c>
      <c r="C934" s="2">
        <f>IFERROR(__xludf.DUMMYFUNCTION("""COMPUTED_VALUE"""),214.11)</f>
        <v>214.11</v>
      </c>
      <c r="D934" s="2">
        <f t="shared" si="4"/>
        <v>0.03795811518</v>
      </c>
    </row>
    <row r="935">
      <c r="A935" s="1" t="s">
        <v>6</v>
      </c>
      <c r="B935" s="3">
        <f>IFERROR(__xludf.DUMMYFUNCTION("""COMPUTED_VALUE"""),45538.66666666667)</f>
        <v>45538.66667</v>
      </c>
      <c r="C935" s="2">
        <f>IFERROR(__xludf.DUMMYFUNCTION("""COMPUTED_VALUE"""),210.6)</f>
        <v>210.6</v>
      </c>
      <c r="D935" s="2">
        <f t="shared" si="4"/>
        <v>-0.01639344262</v>
      </c>
    </row>
    <row r="936">
      <c r="A936" s="1" t="s">
        <v>6</v>
      </c>
      <c r="B936" s="3">
        <f>IFERROR(__xludf.DUMMYFUNCTION("""COMPUTED_VALUE"""),45539.66666666667)</f>
        <v>45539.66667</v>
      </c>
      <c r="C936" s="2">
        <f>IFERROR(__xludf.DUMMYFUNCTION("""COMPUTED_VALUE"""),219.41)</f>
        <v>219.41</v>
      </c>
      <c r="D936" s="2">
        <f t="shared" si="4"/>
        <v>0.0418328585</v>
      </c>
    </row>
    <row r="937">
      <c r="A937" s="1" t="s">
        <v>6</v>
      </c>
      <c r="B937" s="3">
        <f>IFERROR(__xludf.DUMMYFUNCTION("""COMPUTED_VALUE"""),45540.66666666667)</f>
        <v>45540.66667</v>
      </c>
      <c r="C937" s="2">
        <f>IFERROR(__xludf.DUMMYFUNCTION("""COMPUTED_VALUE"""),230.17)</f>
        <v>230.17</v>
      </c>
      <c r="D937" s="2">
        <f t="shared" si="4"/>
        <v>0.04904060891</v>
      </c>
    </row>
    <row r="938">
      <c r="A938" s="1" t="s">
        <v>6</v>
      </c>
      <c r="B938" s="3">
        <f>IFERROR(__xludf.DUMMYFUNCTION("""COMPUTED_VALUE"""),45541.66666666667)</f>
        <v>45541.66667</v>
      </c>
      <c r="C938" s="2">
        <f>IFERROR(__xludf.DUMMYFUNCTION("""COMPUTED_VALUE"""),210.73)</f>
        <v>210.73</v>
      </c>
      <c r="D938" s="2">
        <f t="shared" si="4"/>
        <v>-0.08445931268</v>
      </c>
    </row>
    <row r="939">
      <c r="A939" s="1" t="s">
        <v>6</v>
      </c>
      <c r="B939" s="3">
        <f>IFERROR(__xludf.DUMMYFUNCTION("""COMPUTED_VALUE"""),45544.66666666667)</f>
        <v>45544.66667</v>
      </c>
      <c r="C939" s="2">
        <f>IFERROR(__xludf.DUMMYFUNCTION("""COMPUTED_VALUE"""),216.27)</f>
        <v>216.27</v>
      </c>
      <c r="D939" s="2">
        <f t="shared" si="4"/>
        <v>0.02628956485</v>
      </c>
    </row>
    <row r="940">
      <c r="A940" s="1" t="s">
        <v>6</v>
      </c>
      <c r="B940" s="3">
        <f>IFERROR(__xludf.DUMMYFUNCTION("""COMPUTED_VALUE"""),45545.66666666667)</f>
        <v>45545.66667</v>
      </c>
      <c r="C940" s="2">
        <f>IFERROR(__xludf.DUMMYFUNCTION("""COMPUTED_VALUE"""),226.17)</f>
        <v>226.17</v>
      </c>
      <c r="D940" s="2">
        <f t="shared" si="4"/>
        <v>0.04577611319</v>
      </c>
    </row>
    <row r="941">
      <c r="A941" s="1" t="s">
        <v>6</v>
      </c>
      <c r="B941" s="3">
        <f>IFERROR(__xludf.DUMMYFUNCTION("""COMPUTED_VALUE"""),45546.66666666667)</f>
        <v>45546.66667</v>
      </c>
      <c r="C941" s="2">
        <f>IFERROR(__xludf.DUMMYFUNCTION("""COMPUTED_VALUE"""),228.13)</f>
        <v>228.13</v>
      </c>
      <c r="D941" s="2">
        <f t="shared" si="4"/>
        <v>0.008666047663</v>
      </c>
    </row>
    <row r="942">
      <c r="A942" s="1" t="s">
        <v>6</v>
      </c>
      <c r="B942" s="3">
        <f>IFERROR(__xludf.DUMMYFUNCTION("""COMPUTED_VALUE"""),45547.66666666667)</f>
        <v>45547.66667</v>
      </c>
      <c r="C942" s="2">
        <f>IFERROR(__xludf.DUMMYFUNCTION("""COMPUTED_VALUE"""),229.81)</f>
        <v>229.81</v>
      </c>
      <c r="D942" s="2">
        <f t="shared" si="4"/>
        <v>0.007364222154</v>
      </c>
    </row>
    <row r="943">
      <c r="A943" s="1" t="s">
        <v>6</v>
      </c>
      <c r="B943" s="3">
        <f>IFERROR(__xludf.DUMMYFUNCTION("""COMPUTED_VALUE"""),45548.66666666667)</f>
        <v>45548.66667</v>
      </c>
      <c r="C943" s="2">
        <f>IFERROR(__xludf.DUMMYFUNCTION("""COMPUTED_VALUE"""),230.29)</f>
        <v>230.29</v>
      </c>
      <c r="D943" s="2">
        <f t="shared" si="4"/>
        <v>0.002088681955</v>
      </c>
    </row>
    <row r="944">
      <c r="A944" s="1" t="s">
        <v>6</v>
      </c>
      <c r="B944" s="3">
        <f>IFERROR(__xludf.DUMMYFUNCTION("""COMPUTED_VALUE"""),45551.66666666667)</f>
        <v>45551.66667</v>
      </c>
      <c r="C944" s="2">
        <f>IFERROR(__xludf.DUMMYFUNCTION("""COMPUTED_VALUE"""),226.78)</f>
        <v>226.78</v>
      </c>
      <c r="D944" s="2">
        <f t="shared" si="4"/>
        <v>-0.01524165183</v>
      </c>
    </row>
    <row r="945">
      <c r="A945" s="1" t="s">
        <v>6</v>
      </c>
      <c r="B945" s="3">
        <f>IFERROR(__xludf.DUMMYFUNCTION("""COMPUTED_VALUE"""),45552.66666666667)</f>
        <v>45552.66667</v>
      </c>
      <c r="C945" s="2">
        <f>IFERROR(__xludf.DUMMYFUNCTION("""COMPUTED_VALUE"""),227.87)</f>
        <v>227.87</v>
      </c>
      <c r="D945" s="2">
        <f t="shared" si="4"/>
        <v>0.004806420319</v>
      </c>
    </row>
    <row r="946">
      <c r="A946" s="1" t="s">
        <v>6</v>
      </c>
      <c r="B946" s="3">
        <f>IFERROR(__xludf.DUMMYFUNCTION("""COMPUTED_VALUE"""),45553.66666666667)</f>
        <v>45553.66667</v>
      </c>
      <c r="C946" s="2">
        <f>IFERROR(__xludf.DUMMYFUNCTION("""COMPUTED_VALUE"""),227.2)</f>
        <v>227.2</v>
      </c>
      <c r="D946" s="2">
        <f t="shared" si="4"/>
        <v>-0.002940272963</v>
      </c>
    </row>
    <row r="947">
      <c r="A947" s="1" t="s">
        <v>6</v>
      </c>
      <c r="B947" s="3">
        <f>IFERROR(__xludf.DUMMYFUNCTION("""COMPUTED_VALUE"""),45554.66666666667)</f>
        <v>45554.66667</v>
      </c>
      <c r="C947" s="2">
        <f>IFERROR(__xludf.DUMMYFUNCTION("""COMPUTED_VALUE"""),243.92)</f>
        <v>243.92</v>
      </c>
      <c r="D947" s="2">
        <f t="shared" si="4"/>
        <v>0.0735915493</v>
      </c>
    </row>
    <row r="948">
      <c r="A948" s="1" t="s">
        <v>6</v>
      </c>
      <c r="B948" s="3">
        <f>IFERROR(__xludf.DUMMYFUNCTION("""COMPUTED_VALUE"""),45555.66666666667)</f>
        <v>45555.66667</v>
      </c>
      <c r="C948" s="2">
        <f>IFERROR(__xludf.DUMMYFUNCTION("""COMPUTED_VALUE"""),238.25)</f>
        <v>238.25</v>
      </c>
      <c r="D948" s="2">
        <f t="shared" si="4"/>
        <v>-0.02324532634</v>
      </c>
    </row>
    <row r="949">
      <c r="A949" s="1" t="s">
        <v>6</v>
      </c>
      <c r="B949" s="3">
        <f>IFERROR(__xludf.DUMMYFUNCTION("""COMPUTED_VALUE"""),45558.66666666667)</f>
        <v>45558.66667</v>
      </c>
      <c r="C949" s="2">
        <f>IFERROR(__xludf.DUMMYFUNCTION("""COMPUTED_VALUE"""),250.0)</f>
        <v>250</v>
      </c>
      <c r="D949" s="2">
        <f t="shared" si="4"/>
        <v>0.04931794334</v>
      </c>
    </row>
    <row r="950">
      <c r="A950" s="1" t="s">
        <v>6</v>
      </c>
      <c r="B950" s="3">
        <f>IFERROR(__xludf.DUMMYFUNCTION("""COMPUTED_VALUE"""),45559.66666666667)</f>
        <v>45559.66667</v>
      </c>
      <c r="C950" s="2">
        <f>IFERROR(__xludf.DUMMYFUNCTION("""COMPUTED_VALUE"""),254.27)</f>
        <v>254.27</v>
      </c>
      <c r="D950" s="2">
        <f t="shared" si="4"/>
        <v>0.01708</v>
      </c>
    </row>
    <row r="951">
      <c r="A951" s="1" t="s">
        <v>6</v>
      </c>
      <c r="B951" s="3">
        <f>IFERROR(__xludf.DUMMYFUNCTION("""COMPUTED_VALUE"""),45560.66666666667)</f>
        <v>45560.66667</v>
      </c>
      <c r="C951" s="2">
        <f>IFERROR(__xludf.DUMMYFUNCTION("""COMPUTED_VALUE"""),257.02)</f>
        <v>257.02</v>
      </c>
      <c r="D951" s="2">
        <f t="shared" si="4"/>
        <v>0.0108152751</v>
      </c>
    </row>
    <row r="952">
      <c r="A952" s="1" t="s">
        <v>6</v>
      </c>
      <c r="B952" s="3">
        <f>IFERROR(__xludf.DUMMYFUNCTION("""COMPUTED_VALUE"""),45561.66666666667)</f>
        <v>45561.66667</v>
      </c>
      <c r="C952" s="2">
        <f>IFERROR(__xludf.DUMMYFUNCTION("""COMPUTED_VALUE"""),254.22)</f>
        <v>254.22</v>
      </c>
      <c r="D952" s="2">
        <f t="shared" si="4"/>
        <v>-0.01089409384</v>
      </c>
    </row>
    <row r="953">
      <c r="A953" s="1" t="s">
        <v>6</v>
      </c>
      <c r="B953" s="3">
        <f>IFERROR(__xludf.DUMMYFUNCTION("""COMPUTED_VALUE"""),45562.66666666667)</f>
        <v>45562.66667</v>
      </c>
      <c r="C953" s="2">
        <f>IFERROR(__xludf.DUMMYFUNCTION("""COMPUTED_VALUE"""),260.46)</f>
        <v>260.46</v>
      </c>
      <c r="D953" s="2">
        <f t="shared" si="4"/>
        <v>0.02454566911</v>
      </c>
    </row>
    <row r="954">
      <c r="A954" s="1" t="s">
        <v>6</v>
      </c>
      <c r="B954" s="3">
        <f>IFERROR(__xludf.DUMMYFUNCTION("""COMPUTED_VALUE"""),45565.66666666667)</f>
        <v>45565.66667</v>
      </c>
      <c r="C954" s="2">
        <f>IFERROR(__xludf.DUMMYFUNCTION("""COMPUTED_VALUE"""),261.63)</f>
        <v>261.63</v>
      </c>
      <c r="D954" s="2">
        <f t="shared" si="4"/>
        <v>0.004492052522</v>
      </c>
    </row>
    <row r="955">
      <c r="A955" s="1" t="s">
        <v>6</v>
      </c>
      <c r="B955" s="3">
        <f>IFERROR(__xludf.DUMMYFUNCTION("""COMPUTED_VALUE"""),45566.66666666667)</f>
        <v>45566.66667</v>
      </c>
      <c r="C955" s="2">
        <f>IFERROR(__xludf.DUMMYFUNCTION("""COMPUTED_VALUE"""),258.02)</f>
        <v>258.02</v>
      </c>
      <c r="D955" s="2">
        <f t="shared" si="4"/>
        <v>-0.01379811184</v>
      </c>
    </row>
    <row r="956">
      <c r="A956" s="1" t="s">
        <v>6</v>
      </c>
      <c r="B956" s="3">
        <f>IFERROR(__xludf.DUMMYFUNCTION("""COMPUTED_VALUE"""),45567.66666666667)</f>
        <v>45567.66667</v>
      </c>
      <c r="C956" s="2">
        <f>IFERROR(__xludf.DUMMYFUNCTION("""COMPUTED_VALUE"""),249.02)</f>
        <v>249.02</v>
      </c>
      <c r="D956" s="2">
        <f t="shared" si="4"/>
        <v>-0.03488101698</v>
      </c>
    </row>
    <row r="957">
      <c r="A957" s="1" t="s">
        <v>6</v>
      </c>
      <c r="B957" s="3">
        <f>IFERROR(__xludf.DUMMYFUNCTION("""COMPUTED_VALUE"""),45568.66666666667)</f>
        <v>45568.66667</v>
      </c>
      <c r="C957" s="2">
        <f>IFERROR(__xludf.DUMMYFUNCTION("""COMPUTED_VALUE"""),240.66)</f>
        <v>240.66</v>
      </c>
      <c r="D957" s="2">
        <f t="shared" si="4"/>
        <v>-0.03357160067</v>
      </c>
    </row>
    <row r="958">
      <c r="A958" s="1" t="s">
        <v>6</v>
      </c>
      <c r="B958" s="3">
        <f>IFERROR(__xludf.DUMMYFUNCTION("""COMPUTED_VALUE"""),45569.66666666667)</f>
        <v>45569.66667</v>
      </c>
      <c r="C958" s="2">
        <f>IFERROR(__xludf.DUMMYFUNCTION("""COMPUTED_VALUE"""),250.08)</f>
        <v>250.08</v>
      </c>
      <c r="D958" s="2">
        <f t="shared" si="4"/>
        <v>0.03914235851</v>
      </c>
    </row>
    <row r="959">
      <c r="A959" s="1" t="s">
        <v>6</v>
      </c>
      <c r="B959" s="3">
        <f>IFERROR(__xludf.DUMMYFUNCTION("""COMPUTED_VALUE"""),45572.66666666667)</f>
        <v>45572.66667</v>
      </c>
      <c r="C959" s="2">
        <f>IFERROR(__xludf.DUMMYFUNCTION("""COMPUTED_VALUE"""),240.83)</f>
        <v>240.83</v>
      </c>
      <c r="D959" s="2">
        <f t="shared" si="4"/>
        <v>-0.03698816379</v>
      </c>
    </row>
    <row r="960">
      <c r="A960" s="1" t="s">
        <v>6</v>
      </c>
      <c r="B960" s="3">
        <f>IFERROR(__xludf.DUMMYFUNCTION("""COMPUTED_VALUE"""),45573.66666666667)</f>
        <v>45573.66667</v>
      </c>
      <c r="C960" s="2">
        <f>IFERROR(__xludf.DUMMYFUNCTION("""COMPUTED_VALUE"""),244.5)</f>
        <v>244.5</v>
      </c>
      <c r="D960" s="2">
        <f t="shared" si="4"/>
        <v>0.01523896525</v>
      </c>
    </row>
    <row r="961">
      <c r="A961" s="1" t="s">
        <v>6</v>
      </c>
      <c r="B961" s="3">
        <f>IFERROR(__xludf.DUMMYFUNCTION("""COMPUTED_VALUE"""),45574.66666666667)</f>
        <v>45574.66667</v>
      </c>
      <c r="C961" s="2">
        <f>IFERROR(__xludf.DUMMYFUNCTION("""COMPUTED_VALUE"""),241.05)</f>
        <v>241.05</v>
      </c>
      <c r="D961" s="2">
        <f t="shared" si="4"/>
        <v>-0.01411042945</v>
      </c>
    </row>
    <row r="962">
      <c r="A962" s="1" t="s">
        <v>6</v>
      </c>
      <c r="B962" s="3">
        <f>IFERROR(__xludf.DUMMYFUNCTION("""COMPUTED_VALUE"""),45575.66666666667)</f>
        <v>45575.66667</v>
      </c>
      <c r="C962" s="2">
        <f>IFERROR(__xludf.DUMMYFUNCTION("""COMPUTED_VALUE"""),238.77)</f>
        <v>238.77</v>
      </c>
      <c r="D962" s="2">
        <f t="shared" si="4"/>
        <v>-0.009458618544</v>
      </c>
    </row>
    <row r="963">
      <c r="A963" s="1" t="s">
        <v>6</v>
      </c>
      <c r="B963" s="3">
        <f>IFERROR(__xludf.DUMMYFUNCTION("""COMPUTED_VALUE"""),45576.66666666667)</f>
        <v>45576.66667</v>
      </c>
      <c r="C963" s="2">
        <f>IFERROR(__xludf.DUMMYFUNCTION("""COMPUTED_VALUE"""),217.8)</f>
        <v>217.8</v>
      </c>
      <c r="D963" s="2">
        <f t="shared" si="4"/>
        <v>-0.08782510366</v>
      </c>
    </row>
    <row r="964">
      <c r="A964" s="1" t="s">
        <v>6</v>
      </c>
      <c r="B964" s="3">
        <f>IFERROR(__xludf.DUMMYFUNCTION("""COMPUTED_VALUE"""),45579.66666666667)</f>
        <v>45579.66667</v>
      </c>
      <c r="C964" s="2">
        <f>IFERROR(__xludf.DUMMYFUNCTION("""COMPUTED_VALUE"""),219.16)</f>
        <v>219.16</v>
      </c>
      <c r="D964" s="2">
        <f t="shared" si="4"/>
        <v>0.00624426079</v>
      </c>
    </row>
    <row r="965">
      <c r="A965" s="1" t="s">
        <v>6</v>
      </c>
      <c r="B965" s="3">
        <f>IFERROR(__xludf.DUMMYFUNCTION("""COMPUTED_VALUE"""),45580.66666666667)</f>
        <v>45580.66667</v>
      </c>
      <c r="C965" s="2">
        <f>IFERROR(__xludf.DUMMYFUNCTION("""COMPUTED_VALUE"""),219.57)</f>
        <v>219.57</v>
      </c>
      <c r="D965" s="2">
        <f t="shared" si="4"/>
        <v>0.001870779339</v>
      </c>
    </row>
    <row r="966">
      <c r="A966" s="1" t="s">
        <v>6</v>
      </c>
      <c r="B966" s="3">
        <f>IFERROR(__xludf.DUMMYFUNCTION("""COMPUTED_VALUE"""),45581.66666666667)</f>
        <v>45581.66667</v>
      </c>
      <c r="C966" s="2">
        <f>IFERROR(__xludf.DUMMYFUNCTION("""COMPUTED_VALUE"""),221.33)</f>
        <v>221.33</v>
      </c>
      <c r="D966" s="2">
        <f t="shared" si="4"/>
        <v>0.008015666985</v>
      </c>
    </row>
    <row r="967">
      <c r="A967" s="1" t="s">
        <v>6</v>
      </c>
      <c r="B967" s="3">
        <f>IFERROR(__xludf.DUMMYFUNCTION("""COMPUTED_VALUE"""),45582.66666666667)</f>
        <v>45582.66667</v>
      </c>
      <c r="C967" s="2">
        <f>IFERROR(__xludf.DUMMYFUNCTION("""COMPUTED_VALUE"""),220.89)</f>
        <v>220.89</v>
      </c>
      <c r="D967" s="2">
        <f t="shared" si="4"/>
        <v>-0.001987981747</v>
      </c>
    </row>
    <row r="968">
      <c r="A968" s="1" t="s">
        <v>6</v>
      </c>
      <c r="B968" s="3">
        <f>IFERROR(__xludf.DUMMYFUNCTION("""COMPUTED_VALUE"""),45583.66666666667)</f>
        <v>45583.66667</v>
      </c>
      <c r="C968" s="2">
        <f>IFERROR(__xludf.DUMMYFUNCTION("""COMPUTED_VALUE"""),220.7)</f>
        <v>220.7</v>
      </c>
      <c r="D968" s="2">
        <f t="shared" si="4"/>
        <v>-0.0008601566391</v>
      </c>
    </row>
    <row r="969">
      <c r="A969" s="1" t="s">
        <v>6</v>
      </c>
      <c r="B969" s="3">
        <f>IFERROR(__xludf.DUMMYFUNCTION("""COMPUTED_VALUE"""),45586.66666666667)</f>
        <v>45586.66667</v>
      </c>
      <c r="C969" s="2">
        <f>IFERROR(__xludf.DUMMYFUNCTION("""COMPUTED_VALUE"""),218.85)</f>
        <v>218.85</v>
      </c>
      <c r="D969" s="2">
        <f t="shared" si="4"/>
        <v>-0.008382419574</v>
      </c>
    </row>
    <row r="970">
      <c r="A970" s="1" t="s">
        <v>6</v>
      </c>
      <c r="B970" s="3">
        <f>IFERROR(__xludf.DUMMYFUNCTION("""COMPUTED_VALUE"""),45587.66666666667)</f>
        <v>45587.66667</v>
      </c>
      <c r="C970" s="2">
        <f>IFERROR(__xludf.DUMMYFUNCTION("""COMPUTED_VALUE"""),217.97)</f>
        <v>217.97</v>
      </c>
      <c r="D970" s="2">
        <f t="shared" si="4"/>
        <v>-0.004021018963</v>
      </c>
    </row>
    <row r="971">
      <c r="A971" s="1" t="s">
        <v>6</v>
      </c>
      <c r="B971" s="3">
        <f>IFERROR(__xludf.DUMMYFUNCTION("""COMPUTED_VALUE"""),45588.66666666667)</f>
        <v>45588.66667</v>
      </c>
      <c r="C971" s="2">
        <f>IFERROR(__xludf.DUMMYFUNCTION("""COMPUTED_VALUE"""),213.65)</f>
        <v>213.65</v>
      </c>
      <c r="D971" s="2">
        <f t="shared" si="4"/>
        <v>-0.01981924118</v>
      </c>
    </row>
    <row r="972">
      <c r="A972" s="1" t="s">
        <v>6</v>
      </c>
      <c r="B972" s="3">
        <f>IFERROR(__xludf.DUMMYFUNCTION("""COMPUTED_VALUE"""),45589.66666666667)</f>
        <v>45589.66667</v>
      </c>
      <c r="C972" s="2">
        <f>IFERROR(__xludf.DUMMYFUNCTION("""COMPUTED_VALUE"""),260.48)</f>
        <v>260.48</v>
      </c>
      <c r="D972" s="2">
        <f t="shared" si="4"/>
        <v>0.2191902645</v>
      </c>
    </row>
    <row r="973">
      <c r="A973" s="1" t="s">
        <v>6</v>
      </c>
      <c r="B973" s="3">
        <f>IFERROR(__xludf.DUMMYFUNCTION("""COMPUTED_VALUE"""),45590.66666666667)</f>
        <v>45590.66667</v>
      </c>
      <c r="C973" s="2">
        <f>IFERROR(__xludf.DUMMYFUNCTION("""COMPUTED_VALUE"""),269.19)</f>
        <v>269.19</v>
      </c>
      <c r="D973" s="2">
        <f t="shared" si="4"/>
        <v>0.03343826781</v>
      </c>
    </row>
    <row r="974">
      <c r="A974" s="1" t="s">
        <v>6</v>
      </c>
      <c r="B974" s="3">
        <f>IFERROR(__xludf.DUMMYFUNCTION("""COMPUTED_VALUE"""),45593.66666666667)</f>
        <v>45593.66667</v>
      </c>
      <c r="C974" s="2">
        <f>IFERROR(__xludf.DUMMYFUNCTION("""COMPUTED_VALUE"""),262.51)</f>
        <v>262.51</v>
      </c>
      <c r="D974" s="2">
        <f t="shared" si="4"/>
        <v>-0.0248151863</v>
      </c>
    </row>
    <row r="975">
      <c r="A975" s="1" t="s">
        <v>6</v>
      </c>
      <c r="B975" s="3">
        <f>IFERROR(__xludf.DUMMYFUNCTION("""COMPUTED_VALUE"""),45594.66666666667)</f>
        <v>45594.66667</v>
      </c>
      <c r="C975" s="2">
        <f>IFERROR(__xludf.DUMMYFUNCTION("""COMPUTED_VALUE"""),259.52)</f>
        <v>259.52</v>
      </c>
      <c r="D975" s="2">
        <f t="shared" si="4"/>
        <v>-0.01139004228</v>
      </c>
    </row>
    <row r="976">
      <c r="A976" s="1" t="s">
        <v>6</v>
      </c>
      <c r="B976" s="3">
        <f>IFERROR(__xludf.DUMMYFUNCTION("""COMPUTED_VALUE"""),45595.66666666667)</f>
        <v>45595.66667</v>
      </c>
      <c r="C976" s="2">
        <f>IFERROR(__xludf.DUMMYFUNCTION("""COMPUTED_VALUE"""),257.55)</f>
        <v>257.55</v>
      </c>
      <c r="D976" s="2">
        <f t="shared" si="4"/>
        <v>-0.007590937115</v>
      </c>
    </row>
    <row r="977">
      <c r="A977" s="1" t="s">
        <v>6</v>
      </c>
      <c r="B977" s="3">
        <f>IFERROR(__xludf.DUMMYFUNCTION("""COMPUTED_VALUE"""),45596.66666666667)</f>
        <v>45596.66667</v>
      </c>
      <c r="C977" s="2">
        <f>IFERROR(__xludf.DUMMYFUNCTION("""COMPUTED_VALUE"""),249.85)</f>
        <v>249.85</v>
      </c>
      <c r="D977" s="2">
        <f t="shared" si="4"/>
        <v>-0.02989710736</v>
      </c>
    </row>
    <row r="978">
      <c r="A978" s="1" t="s">
        <v>6</v>
      </c>
      <c r="B978" s="3">
        <f>IFERROR(__xludf.DUMMYFUNCTION("""COMPUTED_VALUE"""),45597.66666666667)</f>
        <v>45597.66667</v>
      </c>
      <c r="C978" s="2">
        <f>IFERROR(__xludf.DUMMYFUNCTION("""COMPUTED_VALUE"""),248.98)</f>
        <v>248.98</v>
      </c>
      <c r="D978" s="2">
        <f t="shared" si="4"/>
        <v>-0.003482089254</v>
      </c>
    </row>
    <row r="979">
      <c r="A979" s="1" t="s">
        <v>6</v>
      </c>
      <c r="B979" s="3">
        <f>IFERROR(__xludf.DUMMYFUNCTION("""COMPUTED_VALUE"""),45600.66666666667)</f>
        <v>45600.66667</v>
      </c>
      <c r="C979" s="2">
        <f>IFERROR(__xludf.DUMMYFUNCTION("""COMPUTED_VALUE"""),242.84)</f>
        <v>242.84</v>
      </c>
      <c r="D979" s="2">
        <f t="shared" si="4"/>
        <v>-0.02466061531</v>
      </c>
    </row>
    <row r="980">
      <c r="A980" s="1" t="s">
        <v>6</v>
      </c>
      <c r="B980" s="3">
        <f>IFERROR(__xludf.DUMMYFUNCTION("""COMPUTED_VALUE"""),45601.66666666667)</f>
        <v>45601.66667</v>
      </c>
      <c r="C980" s="2">
        <f>IFERROR(__xludf.DUMMYFUNCTION("""COMPUTED_VALUE"""),251.44)</f>
        <v>251.44</v>
      </c>
      <c r="D980" s="2">
        <f t="shared" si="4"/>
        <v>0.03541426454</v>
      </c>
    </row>
    <row r="981">
      <c r="A981" s="1" t="s">
        <v>6</v>
      </c>
      <c r="B981" s="3">
        <f>IFERROR(__xludf.DUMMYFUNCTION("""COMPUTED_VALUE"""),45602.66666666667)</f>
        <v>45602.66667</v>
      </c>
      <c r="C981" s="2">
        <f>IFERROR(__xludf.DUMMYFUNCTION("""COMPUTED_VALUE"""),288.53)</f>
        <v>288.53</v>
      </c>
      <c r="D981" s="2">
        <f t="shared" si="4"/>
        <v>0.1475103404</v>
      </c>
    </row>
    <row r="982">
      <c r="A982" s="1" t="s">
        <v>6</v>
      </c>
      <c r="B982" s="3">
        <f>IFERROR(__xludf.DUMMYFUNCTION("""COMPUTED_VALUE"""),45603.66666666667)</f>
        <v>45603.66667</v>
      </c>
      <c r="C982" s="2">
        <f>IFERROR(__xludf.DUMMYFUNCTION("""COMPUTED_VALUE"""),296.91)</f>
        <v>296.91</v>
      </c>
      <c r="D982" s="2">
        <f t="shared" si="4"/>
        <v>0.02904377361</v>
      </c>
    </row>
    <row r="983">
      <c r="A983" s="1" t="s">
        <v>6</v>
      </c>
      <c r="B983" s="3">
        <f>IFERROR(__xludf.DUMMYFUNCTION("""COMPUTED_VALUE"""),45604.66666666667)</f>
        <v>45604.66667</v>
      </c>
      <c r="C983" s="2">
        <f>IFERROR(__xludf.DUMMYFUNCTION("""COMPUTED_VALUE"""),321.22)</f>
        <v>321.22</v>
      </c>
      <c r="D983" s="2">
        <f t="shared" si="4"/>
        <v>0.08187666296</v>
      </c>
    </row>
    <row r="984">
      <c r="A984" s="1" t="s">
        <v>6</v>
      </c>
      <c r="B984" s="3">
        <f>IFERROR(__xludf.DUMMYFUNCTION("""COMPUTED_VALUE"""),45607.66666666667)</f>
        <v>45607.66667</v>
      </c>
      <c r="C984" s="2">
        <f>IFERROR(__xludf.DUMMYFUNCTION("""COMPUTED_VALUE"""),350.0)</f>
        <v>350</v>
      </c>
      <c r="D984" s="2">
        <f t="shared" si="4"/>
        <v>0.08959591557</v>
      </c>
    </row>
    <row r="985">
      <c r="A985" s="1" t="s">
        <v>6</v>
      </c>
      <c r="B985" s="3">
        <f>IFERROR(__xludf.DUMMYFUNCTION("""COMPUTED_VALUE"""),45608.66666666667)</f>
        <v>45608.66667</v>
      </c>
      <c r="C985" s="2">
        <f>IFERROR(__xludf.DUMMYFUNCTION("""COMPUTED_VALUE"""),328.49)</f>
        <v>328.49</v>
      </c>
      <c r="D985" s="2">
        <f t="shared" si="4"/>
        <v>-0.06145714286</v>
      </c>
    </row>
    <row r="986">
      <c r="A986" s="1" t="s">
        <v>6</v>
      </c>
      <c r="B986" s="3">
        <f>IFERROR(__xludf.DUMMYFUNCTION("""COMPUTED_VALUE"""),45609.66666666667)</f>
        <v>45609.66667</v>
      </c>
      <c r="C986" s="2">
        <f>IFERROR(__xludf.DUMMYFUNCTION("""COMPUTED_VALUE"""),330.24)</f>
        <v>330.24</v>
      </c>
      <c r="D986" s="2">
        <f t="shared" si="4"/>
        <v>0.005327407227</v>
      </c>
    </row>
    <row r="987">
      <c r="A987" s="1" t="s">
        <v>6</v>
      </c>
      <c r="B987" s="3">
        <f>IFERROR(__xludf.DUMMYFUNCTION("""COMPUTED_VALUE"""),45610.66666666667)</f>
        <v>45610.66667</v>
      </c>
      <c r="C987" s="2">
        <f>IFERROR(__xludf.DUMMYFUNCTION("""COMPUTED_VALUE"""),311.18)</f>
        <v>311.18</v>
      </c>
      <c r="D987" s="2">
        <f t="shared" si="4"/>
        <v>-0.05771560078</v>
      </c>
    </row>
    <row r="988">
      <c r="A988" s="1" t="s">
        <v>6</v>
      </c>
      <c r="B988" s="3">
        <f>IFERROR(__xludf.DUMMYFUNCTION("""COMPUTED_VALUE"""),45611.66666666667)</f>
        <v>45611.66667</v>
      </c>
      <c r="C988" s="2">
        <f>IFERROR(__xludf.DUMMYFUNCTION("""COMPUTED_VALUE"""),320.72)</f>
        <v>320.72</v>
      </c>
      <c r="D988" s="2">
        <f t="shared" si="4"/>
        <v>0.03065749727</v>
      </c>
    </row>
    <row r="989">
      <c r="A989" s="1" t="s">
        <v>6</v>
      </c>
      <c r="B989" s="3">
        <f>IFERROR(__xludf.DUMMYFUNCTION("""COMPUTED_VALUE"""),45614.66666666667)</f>
        <v>45614.66667</v>
      </c>
      <c r="C989" s="2">
        <f>IFERROR(__xludf.DUMMYFUNCTION("""COMPUTED_VALUE"""),338.74)</f>
        <v>338.74</v>
      </c>
      <c r="D989" s="2">
        <f t="shared" si="4"/>
        <v>0.05618608132</v>
      </c>
    </row>
    <row r="990">
      <c r="A990" s="1" t="s">
        <v>6</v>
      </c>
      <c r="B990" s="3">
        <f>IFERROR(__xludf.DUMMYFUNCTION("""COMPUTED_VALUE"""),45615.66666666667)</f>
        <v>45615.66667</v>
      </c>
      <c r="C990" s="2">
        <f>IFERROR(__xludf.DUMMYFUNCTION("""COMPUTED_VALUE"""),346.0)</f>
        <v>346</v>
      </c>
      <c r="D990" s="2">
        <f t="shared" si="4"/>
        <v>0.02143236701</v>
      </c>
    </row>
    <row r="991">
      <c r="A991" s="1" t="s">
        <v>6</v>
      </c>
      <c r="B991" s="3">
        <f>IFERROR(__xludf.DUMMYFUNCTION("""COMPUTED_VALUE"""),45616.66666666667)</f>
        <v>45616.66667</v>
      </c>
      <c r="C991" s="2">
        <f>IFERROR(__xludf.DUMMYFUNCTION("""COMPUTED_VALUE"""),342.03)</f>
        <v>342.03</v>
      </c>
      <c r="D991" s="2">
        <f t="shared" si="4"/>
        <v>-0.01147398844</v>
      </c>
    </row>
    <row r="992">
      <c r="A992" s="1" t="s">
        <v>6</v>
      </c>
      <c r="B992" s="3">
        <f>IFERROR(__xludf.DUMMYFUNCTION("""COMPUTED_VALUE"""),45617.66666666667)</f>
        <v>45617.66667</v>
      </c>
      <c r="C992" s="2">
        <f>IFERROR(__xludf.DUMMYFUNCTION("""COMPUTED_VALUE"""),339.64)</f>
        <v>339.64</v>
      </c>
      <c r="D992" s="2">
        <f t="shared" si="4"/>
        <v>-0.006987691138</v>
      </c>
    </row>
    <row r="993">
      <c r="A993" s="1" t="s">
        <v>6</v>
      </c>
      <c r="B993" s="3">
        <f>IFERROR(__xludf.DUMMYFUNCTION("""COMPUTED_VALUE"""),45618.66666666667)</f>
        <v>45618.66667</v>
      </c>
      <c r="C993" s="2">
        <f>IFERROR(__xludf.DUMMYFUNCTION("""COMPUTED_VALUE"""),352.56)</f>
        <v>352.56</v>
      </c>
      <c r="D993" s="2">
        <f t="shared" si="4"/>
        <v>0.03804027794</v>
      </c>
    </row>
    <row r="994">
      <c r="A994" s="1" t="s">
        <v>6</v>
      </c>
      <c r="B994" s="3">
        <f>IFERROR(__xludf.DUMMYFUNCTION("""COMPUTED_VALUE"""),45621.66666666667)</f>
        <v>45621.66667</v>
      </c>
      <c r="C994" s="2">
        <f>IFERROR(__xludf.DUMMYFUNCTION("""COMPUTED_VALUE"""),338.59)</f>
        <v>338.59</v>
      </c>
      <c r="D994" s="2">
        <f t="shared" si="4"/>
        <v>-0.03962446108</v>
      </c>
    </row>
    <row r="995">
      <c r="A995" s="1" t="s">
        <v>6</v>
      </c>
      <c r="B995" s="3">
        <f>IFERROR(__xludf.DUMMYFUNCTION("""COMPUTED_VALUE"""),45622.66666666667)</f>
        <v>45622.66667</v>
      </c>
      <c r="C995" s="2">
        <f>IFERROR(__xludf.DUMMYFUNCTION("""COMPUTED_VALUE"""),338.23)</f>
        <v>338.23</v>
      </c>
      <c r="D995" s="2">
        <f t="shared" si="4"/>
        <v>-0.001063232818</v>
      </c>
    </row>
    <row r="996">
      <c r="A996" s="1" t="s">
        <v>6</v>
      </c>
      <c r="B996" s="3">
        <f>IFERROR(__xludf.DUMMYFUNCTION("""COMPUTED_VALUE"""),45623.66666666667)</f>
        <v>45623.66667</v>
      </c>
      <c r="C996" s="2">
        <f>IFERROR(__xludf.DUMMYFUNCTION("""COMPUTED_VALUE"""),332.89)</f>
        <v>332.89</v>
      </c>
      <c r="D996" s="2">
        <f t="shared" si="4"/>
        <v>-0.0157880732</v>
      </c>
    </row>
    <row r="997">
      <c r="A997" s="1" t="s">
        <v>6</v>
      </c>
      <c r="B997" s="3">
        <f>IFERROR(__xludf.DUMMYFUNCTION("""COMPUTED_VALUE"""),45625.54513888889)</f>
        <v>45625.54514</v>
      </c>
      <c r="C997" s="2">
        <f>IFERROR(__xludf.DUMMYFUNCTION("""COMPUTED_VALUE"""),345.16)</f>
        <v>345.16</v>
      </c>
      <c r="D997" s="2">
        <f t="shared" si="4"/>
        <v>0.0368590225</v>
      </c>
    </row>
    <row r="998">
      <c r="A998" s="1" t="s">
        <v>6</v>
      </c>
      <c r="B998" s="3">
        <f>IFERROR(__xludf.DUMMYFUNCTION("""COMPUTED_VALUE"""),45628.66666666667)</f>
        <v>45628.66667</v>
      </c>
      <c r="C998" s="2">
        <f>IFERROR(__xludf.DUMMYFUNCTION("""COMPUTED_VALUE"""),357.09)</f>
        <v>357.09</v>
      </c>
      <c r="D998" s="2">
        <f t="shared" si="4"/>
        <v>0.03456368061</v>
      </c>
    </row>
    <row r="999">
      <c r="A999" s="1" t="s">
        <v>6</v>
      </c>
      <c r="B999" s="3">
        <f>IFERROR(__xludf.DUMMYFUNCTION("""COMPUTED_VALUE"""),45629.66666666667)</f>
        <v>45629.66667</v>
      </c>
      <c r="C999" s="2">
        <f>IFERROR(__xludf.DUMMYFUNCTION("""COMPUTED_VALUE"""),351.42)</f>
        <v>351.42</v>
      </c>
      <c r="D999" s="2">
        <f t="shared" si="4"/>
        <v>-0.01587835</v>
      </c>
    </row>
    <row r="1000">
      <c r="A1000" s="1" t="s">
        <v>6</v>
      </c>
      <c r="B1000" s="3">
        <f>IFERROR(__xludf.DUMMYFUNCTION("""COMPUTED_VALUE"""),45630.66666666667)</f>
        <v>45630.66667</v>
      </c>
      <c r="C1000" s="2">
        <f>IFERROR(__xludf.DUMMYFUNCTION("""COMPUTED_VALUE"""),357.93)</f>
        <v>357.93</v>
      </c>
      <c r="D1000" s="2">
        <f t="shared" si="4"/>
        <v>0.01852484207</v>
      </c>
    </row>
    <row r="1001">
      <c r="A1001" s="1" t="s">
        <v>6</v>
      </c>
      <c r="B1001" s="3">
        <f>IFERROR(__xludf.DUMMYFUNCTION("""COMPUTED_VALUE"""),45631.66666666667)</f>
        <v>45631.66667</v>
      </c>
      <c r="C1001" s="2">
        <f>IFERROR(__xludf.DUMMYFUNCTION("""COMPUTED_VALUE"""),369.49)</f>
        <v>369.49</v>
      </c>
      <c r="D1001" s="2">
        <f t="shared" si="4"/>
        <v>0.03229681781</v>
      </c>
    </row>
    <row r="1002">
      <c r="A1002" s="1" t="s">
        <v>6</v>
      </c>
      <c r="B1002" s="3">
        <f>IFERROR(__xludf.DUMMYFUNCTION("""COMPUTED_VALUE"""),45632.66666666667)</f>
        <v>45632.66667</v>
      </c>
      <c r="C1002" s="2">
        <f>IFERROR(__xludf.DUMMYFUNCTION("""COMPUTED_VALUE"""),389.22)</f>
        <v>389.22</v>
      </c>
      <c r="D1002" s="2">
        <f t="shared" si="4"/>
        <v>0.05339792687</v>
      </c>
    </row>
    <row r="1003">
      <c r="A1003" s="1" t="s">
        <v>6</v>
      </c>
      <c r="B1003" s="3">
        <f>IFERROR(__xludf.DUMMYFUNCTION("""COMPUTED_VALUE"""),45635.66666666667)</f>
        <v>45635.66667</v>
      </c>
      <c r="C1003" s="2">
        <f>IFERROR(__xludf.DUMMYFUNCTION("""COMPUTED_VALUE"""),389.79)</f>
        <v>389.79</v>
      </c>
      <c r="D1003" s="2">
        <f t="shared" si="4"/>
        <v>0.001464467396</v>
      </c>
    </row>
    <row r="1004">
      <c r="A1004" s="1" t="s">
        <v>6</v>
      </c>
      <c r="B1004" s="3">
        <f>IFERROR(__xludf.DUMMYFUNCTION("""COMPUTED_VALUE"""),45636.66666666667)</f>
        <v>45636.66667</v>
      </c>
      <c r="C1004" s="2">
        <f>IFERROR(__xludf.DUMMYFUNCTION("""COMPUTED_VALUE"""),400.99)</f>
        <v>400.99</v>
      </c>
      <c r="D1004" s="2">
        <f t="shared" si="4"/>
        <v>0.02873342056</v>
      </c>
    </row>
    <row r="1005">
      <c r="A1005" s="1" t="s">
        <v>6</v>
      </c>
      <c r="B1005" s="3">
        <f>IFERROR(__xludf.DUMMYFUNCTION("""COMPUTED_VALUE"""),45637.66666666667)</f>
        <v>45637.66667</v>
      </c>
      <c r="C1005" s="2">
        <f>IFERROR(__xludf.DUMMYFUNCTION("""COMPUTED_VALUE"""),424.77)</f>
        <v>424.77</v>
      </c>
      <c r="D1005" s="2">
        <f t="shared" si="4"/>
        <v>0.05930322452</v>
      </c>
    </row>
    <row r="1006">
      <c r="A1006" s="1" t="s">
        <v>6</v>
      </c>
      <c r="B1006" s="3">
        <f>IFERROR(__xludf.DUMMYFUNCTION("""COMPUTED_VALUE"""),45638.66666666667)</f>
        <v>45638.66667</v>
      </c>
      <c r="C1006" s="2">
        <f>IFERROR(__xludf.DUMMYFUNCTION("""COMPUTED_VALUE"""),418.1)</f>
        <v>418.1</v>
      </c>
      <c r="D1006" s="2">
        <f t="shared" si="4"/>
        <v>-0.01570261553</v>
      </c>
    </row>
    <row r="1007">
      <c r="A1007" s="1" t="s">
        <v>6</v>
      </c>
      <c r="B1007" s="3">
        <f>IFERROR(__xludf.DUMMYFUNCTION("""COMPUTED_VALUE"""),45639.66666666667)</f>
        <v>45639.66667</v>
      </c>
      <c r="C1007" s="2">
        <f>IFERROR(__xludf.DUMMYFUNCTION("""COMPUTED_VALUE"""),436.23)</f>
        <v>436.23</v>
      </c>
      <c r="D1007" s="2">
        <f t="shared" si="4"/>
        <v>0.04336283186</v>
      </c>
    </row>
    <row r="1008">
      <c r="A1008" s="1" t="s">
        <v>6</v>
      </c>
      <c r="B1008" s="3">
        <f>IFERROR(__xludf.DUMMYFUNCTION("""COMPUTED_VALUE"""),45642.66666666667)</f>
        <v>45642.66667</v>
      </c>
      <c r="C1008" s="2">
        <f>IFERROR(__xludf.DUMMYFUNCTION("""COMPUTED_VALUE"""),463.02)</f>
        <v>463.02</v>
      </c>
      <c r="D1008" s="2">
        <f t="shared" si="4"/>
        <v>0.0614125576</v>
      </c>
    </row>
    <row r="1009">
      <c r="A1009" s="1" t="s">
        <v>0</v>
      </c>
      <c r="B1009" s="2" t="str">
        <f>IFERROR(__xludf.DUMMYFUNCTION("GOOGLEFINANCE(A1010,""price"",EDATE(TODAY(), -12), TODAY())"),"Date")</f>
        <v>Date</v>
      </c>
      <c r="C1009" s="2" t="str">
        <f>IFERROR(__xludf.DUMMYFUNCTION("""COMPUTED_VALUE"""),"Close")</f>
        <v>Close</v>
      </c>
    </row>
    <row r="1010">
      <c r="A1010" s="1" t="s">
        <v>7</v>
      </c>
      <c r="B1010" s="3">
        <f>IFERROR(__xludf.DUMMYFUNCTION("""COMPUTED_VALUE"""),45278.66666666667)</f>
        <v>45278.66667</v>
      </c>
      <c r="C1010" s="2">
        <f>IFERROR(__xludf.DUMMYFUNCTION("""COMPUTED_VALUE"""),137.19)</f>
        <v>137.19</v>
      </c>
    </row>
    <row r="1011">
      <c r="A1011" s="1" t="s">
        <v>7</v>
      </c>
      <c r="B1011" s="3">
        <f>IFERROR(__xludf.DUMMYFUNCTION("""COMPUTED_VALUE"""),45279.66666666667)</f>
        <v>45279.66667</v>
      </c>
      <c r="C1011" s="2">
        <f>IFERROR(__xludf.DUMMYFUNCTION("""COMPUTED_VALUE"""),138.1)</f>
        <v>138.1</v>
      </c>
      <c r="D1011" s="2">
        <f t="shared" ref="D1011:D1260" si="5">(C1011-C1010)/C1010</f>
        <v>0.006633136526</v>
      </c>
    </row>
    <row r="1012">
      <c r="A1012" s="1" t="s">
        <v>7</v>
      </c>
      <c r="B1012" s="3">
        <f>IFERROR(__xludf.DUMMYFUNCTION("""COMPUTED_VALUE"""),45280.66666666667)</f>
        <v>45280.66667</v>
      </c>
      <c r="C1012" s="2">
        <f>IFERROR(__xludf.DUMMYFUNCTION("""COMPUTED_VALUE"""),139.66)</f>
        <v>139.66</v>
      </c>
      <c r="D1012" s="2">
        <f t="shared" si="5"/>
        <v>0.0112961622</v>
      </c>
    </row>
    <row r="1013">
      <c r="A1013" s="1" t="s">
        <v>7</v>
      </c>
      <c r="B1013" s="3">
        <f>IFERROR(__xludf.DUMMYFUNCTION("""COMPUTED_VALUE"""),45281.66666666667)</f>
        <v>45281.66667</v>
      </c>
      <c r="C1013" s="2">
        <f>IFERROR(__xludf.DUMMYFUNCTION("""COMPUTED_VALUE"""),141.8)</f>
        <v>141.8</v>
      </c>
      <c r="D1013" s="2">
        <f t="shared" si="5"/>
        <v>0.01532292711</v>
      </c>
    </row>
    <row r="1014">
      <c r="A1014" s="1" t="s">
        <v>7</v>
      </c>
      <c r="B1014" s="3">
        <f>IFERROR(__xludf.DUMMYFUNCTION("""COMPUTED_VALUE"""),45282.66666666667)</f>
        <v>45282.66667</v>
      </c>
      <c r="C1014" s="2">
        <f>IFERROR(__xludf.DUMMYFUNCTION("""COMPUTED_VALUE"""),142.72)</f>
        <v>142.72</v>
      </c>
      <c r="D1014" s="2">
        <f t="shared" si="5"/>
        <v>0.006488011283</v>
      </c>
    </row>
    <row r="1015">
      <c r="A1015" s="1" t="s">
        <v>7</v>
      </c>
      <c r="B1015" s="3">
        <f>IFERROR(__xludf.DUMMYFUNCTION("""COMPUTED_VALUE"""),45286.66666666667)</f>
        <v>45286.66667</v>
      </c>
      <c r="C1015" s="2">
        <f>IFERROR(__xludf.DUMMYFUNCTION("""COMPUTED_VALUE"""),142.82)</f>
        <v>142.82</v>
      </c>
      <c r="D1015" s="2">
        <f t="shared" si="5"/>
        <v>0.0007006726457</v>
      </c>
    </row>
    <row r="1016">
      <c r="A1016" s="1" t="s">
        <v>7</v>
      </c>
      <c r="B1016" s="3">
        <f>IFERROR(__xludf.DUMMYFUNCTION("""COMPUTED_VALUE"""),45287.66666666667)</f>
        <v>45287.66667</v>
      </c>
      <c r="C1016" s="2">
        <f>IFERROR(__xludf.DUMMYFUNCTION("""COMPUTED_VALUE"""),141.44)</f>
        <v>141.44</v>
      </c>
      <c r="D1016" s="2">
        <f t="shared" si="5"/>
        <v>-0.009662512253</v>
      </c>
    </row>
    <row r="1017">
      <c r="A1017" s="1" t="s">
        <v>7</v>
      </c>
      <c r="B1017" s="3">
        <f>IFERROR(__xludf.DUMMYFUNCTION("""COMPUTED_VALUE"""),45288.66666666667)</f>
        <v>45288.66667</v>
      </c>
      <c r="C1017" s="2">
        <f>IFERROR(__xludf.DUMMYFUNCTION("""COMPUTED_VALUE"""),141.28)</f>
        <v>141.28</v>
      </c>
      <c r="D1017" s="2">
        <f t="shared" si="5"/>
        <v>-0.001131221719</v>
      </c>
    </row>
    <row r="1018">
      <c r="A1018" s="1" t="s">
        <v>7</v>
      </c>
      <c r="B1018" s="3">
        <f>IFERROR(__xludf.DUMMYFUNCTION("""COMPUTED_VALUE"""),45289.66666666667)</f>
        <v>45289.66667</v>
      </c>
      <c r="C1018" s="2">
        <f>IFERROR(__xludf.DUMMYFUNCTION("""COMPUTED_VALUE"""),140.93)</f>
        <v>140.93</v>
      </c>
      <c r="D1018" s="2">
        <f t="shared" si="5"/>
        <v>-0.002477349943</v>
      </c>
    </row>
    <row r="1019">
      <c r="A1019" s="1" t="s">
        <v>7</v>
      </c>
      <c r="B1019" s="3">
        <f>IFERROR(__xludf.DUMMYFUNCTION("""COMPUTED_VALUE"""),45293.66666666667)</f>
        <v>45293.66667</v>
      </c>
      <c r="C1019" s="2">
        <f>IFERROR(__xludf.DUMMYFUNCTION("""COMPUTED_VALUE"""),139.56)</f>
        <v>139.56</v>
      </c>
      <c r="D1019" s="2">
        <f t="shared" si="5"/>
        <v>-0.009721138154</v>
      </c>
    </row>
    <row r="1020">
      <c r="A1020" s="1" t="s">
        <v>7</v>
      </c>
      <c r="B1020" s="3">
        <f>IFERROR(__xludf.DUMMYFUNCTION("""COMPUTED_VALUE"""),45294.66666666667)</f>
        <v>45294.66667</v>
      </c>
      <c r="C1020" s="2">
        <f>IFERROR(__xludf.DUMMYFUNCTION("""COMPUTED_VALUE"""),140.36)</f>
        <v>140.36</v>
      </c>
      <c r="D1020" s="2">
        <f t="shared" si="5"/>
        <v>0.005732301519</v>
      </c>
    </row>
    <row r="1021">
      <c r="A1021" s="1" t="s">
        <v>7</v>
      </c>
      <c r="B1021" s="3">
        <f>IFERROR(__xludf.DUMMYFUNCTION("""COMPUTED_VALUE"""),45295.66666666667)</f>
        <v>45295.66667</v>
      </c>
      <c r="C1021" s="2">
        <f>IFERROR(__xludf.DUMMYFUNCTION("""COMPUTED_VALUE"""),138.04)</f>
        <v>138.04</v>
      </c>
      <c r="D1021" s="2">
        <f t="shared" si="5"/>
        <v>-0.01652892562</v>
      </c>
    </row>
    <row r="1022">
      <c r="A1022" s="1" t="s">
        <v>7</v>
      </c>
      <c r="B1022" s="3">
        <f>IFERROR(__xludf.DUMMYFUNCTION("""COMPUTED_VALUE"""),45296.66666666667)</f>
        <v>45296.66667</v>
      </c>
      <c r="C1022" s="2">
        <f>IFERROR(__xludf.DUMMYFUNCTION("""COMPUTED_VALUE"""),137.39)</f>
        <v>137.39</v>
      </c>
      <c r="D1022" s="2">
        <f t="shared" si="5"/>
        <v>-0.004708780064</v>
      </c>
    </row>
    <row r="1023">
      <c r="A1023" s="1" t="s">
        <v>7</v>
      </c>
      <c r="B1023" s="3">
        <f>IFERROR(__xludf.DUMMYFUNCTION("""COMPUTED_VALUE"""),45299.66666666667)</f>
        <v>45299.66667</v>
      </c>
      <c r="C1023" s="2">
        <f>IFERROR(__xludf.DUMMYFUNCTION("""COMPUTED_VALUE"""),140.53)</f>
        <v>140.53</v>
      </c>
      <c r="D1023" s="2">
        <f t="shared" si="5"/>
        <v>0.02285464735</v>
      </c>
    </row>
    <row r="1024">
      <c r="A1024" s="1" t="s">
        <v>7</v>
      </c>
      <c r="B1024" s="3">
        <f>IFERROR(__xludf.DUMMYFUNCTION("""COMPUTED_VALUE"""),45300.66666666667)</f>
        <v>45300.66667</v>
      </c>
      <c r="C1024" s="2">
        <f>IFERROR(__xludf.DUMMYFUNCTION("""COMPUTED_VALUE"""),142.56)</f>
        <v>142.56</v>
      </c>
      <c r="D1024" s="2">
        <f t="shared" si="5"/>
        <v>0.01444531417</v>
      </c>
    </row>
    <row r="1025">
      <c r="A1025" s="1" t="s">
        <v>7</v>
      </c>
      <c r="B1025" s="3">
        <f>IFERROR(__xludf.DUMMYFUNCTION("""COMPUTED_VALUE"""),45301.66666666667)</f>
        <v>45301.66667</v>
      </c>
      <c r="C1025" s="2">
        <f>IFERROR(__xludf.DUMMYFUNCTION("""COMPUTED_VALUE"""),143.8)</f>
        <v>143.8</v>
      </c>
      <c r="D1025" s="2">
        <f t="shared" si="5"/>
        <v>0.008698092031</v>
      </c>
    </row>
    <row r="1026">
      <c r="A1026" s="1" t="s">
        <v>7</v>
      </c>
      <c r="B1026" s="3">
        <f>IFERROR(__xludf.DUMMYFUNCTION("""COMPUTED_VALUE"""),45302.66666666667)</f>
        <v>45302.66667</v>
      </c>
      <c r="C1026" s="2">
        <f>IFERROR(__xludf.DUMMYFUNCTION("""COMPUTED_VALUE"""),143.67)</f>
        <v>143.67</v>
      </c>
      <c r="D1026" s="2">
        <f t="shared" si="5"/>
        <v>-0.0009040333797</v>
      </c>
    </row>
    <row r="1027">
      <c r="A1027" s="1" t="s">
        <v>7</v>
      </c>
      <c r="B1027" s="3">
        <f>IFERROR(__xludf.DUMMYFUNCTION("""COMPUTED_VALUE"""),45303.66666666667)</f>
        <v>45303.66667</v>
      </c>
      <c r="C1027" s="2">
        <f>IFERROR(__xludf.DUMMYFUNCTION("""COMPUTED_VALUE"""),144.24)</f>
        <v>144.24</v>
      </c>
      <c r="D1027" s="2">
        <f t="shared" si="5"/>
        <v>0.00396742535</v>
      </c>
    </row>
    <row r="1028">
      <c r="A1028" s="1" t="s">
        <v>7</v>
      </c>
      <c r="B1028" s="3">
        <f>IFERROR(__xludf.DUMMYFUNCTION("""COMPUTED_VALUE"""),45307.66666666667)</f>
        <v>45307.66667</v>
      </c>
      <c r="C1028" s="2">
        <f>IFERROR(__xludf.DUMMYFUNCTION("""COMPUTED_VALUE"""),144.08)</f>
        <v>144.08</v>
      </c>
      <c r="D1028" s="2">
        <f t="shared" si="5"/>
        <v>-0.001109262341</v>
      </c>
    </row>
    <row r="1029">
      <c r="A1029" s="1" t="s">
        <v>7</v>
      </c>
      <c r="B1029" s="3">
        <f>IFERROR(__xludf.DUMMYFUNCTION("""COMPUTED_VALUE"""),45308.66666666667)</f>
        <v>45308.66667</v>
      </c>
      <c r="C1029" s="2">
        <f>IFERROR(__xludf.DUMMYFUNCTION("""COMPUTED_VALUE"""),142.89)</f>
        <v>142.89</v>
      </c>
      <c r="D1029" s="2">
        <f t="shared" si="5"/>
        <v>-0.008259300389</v>
      </c>
    </row>
    <row r="1030">
      <c r="A1030" s="1" t="s">
        <v>7</v>
      </c>
      <c r="B1030" s="3">
        <f>IFERROR(__xludf.DUMMYFUNCTION("""COMPUTED_VALUE"""),45309.66666666667)</f>
        <v>45309.66667</v>
      </c>
      <c r="C1030" s="2">
        <f>IFERROR(__xludf.DUMMYFUNCTION("""COMPUTED_VALUE"""),144.99)</f>
        <v>144.99</v>
      </c>
      <c r="D1030" s="2">
        <f t="shared" si="5"/>
        <v>0.01469661978</v>
      </c>
    </row>
    <row r="1031">
      <c r="A1031" s="1" t="s">
        <v>7</v>
      </c>
      <c r="B1031" s="3">
        <f>IFERROR(__xludf.DUMMYFUNCTION("""COMPUTED_VALUE"""),45310.66666666667)</f>
        <v>45310.66667</v>
      </c>
      <c r="C1031" s="2">
        <f>IFERROR(__xludf.DUMMYFUNCTION("""COMPUTED_VALUE"""),147.97)</f>
        <v>147.97</v>
      </c>
      <c r="D1031" s="2">
        <f t="shared" si="5"/>
        <v>0.0205531416</v>
      </c>
    </row>
    <row r="1032">
      <c r="A1032" s="1" t="s">
        <v>7</v>
      </c>
      <c r="B1032" s="3">
        <f>IFERROR(__xludf.DUMMYFUNCTION("""COMPUTED_VALUE"""),45313.66666666667)</f>
        <v>45313.66667</v>
      </c>
      <c r="C1032" s="2">
        <f>IFERROR(__xludf.DUMMYFUNCTION("""COMPUTED_VALUE"""),147.71)</f>
        <v>147.71</v>
      </c>
      <c r="D1032" s="2">
        <f t="shared" si="5"/>
        <v>-0.001757112928</v>
      </c>
    </row>
    <row r="1033">
      <c r="A1033" s="1" t="s">
        <v>7</v>
      </c>
      <c r="B1033" s="3">
        <f>IFERROR(__xludf.DUMMYFUNCTION("""COMPUTED_VALUE"""),45314.66666666667)</f>
        <v>45314.66667</v>
      </c>
      <c r="C1033" s="2">
        <f>IFERROR(__xludf.DUMMYFUNCTION("""COMPUTED_VALUE"""),148.68)</f>
        <v>148.68</v>
      </c>
      <c r="D1033" s="2">
        <f t="shared" si="5"/>
        <v>0.006566921671</v>
      </c>
    </row>
    <row r="1034">
      <c r="A1034" s="1" t="s">
        <v>7</v>
      </c>
      <c r="B1034" s="3">
        <f>IFERROR(__xludf.DUMMYFUNCTION("""COMPUTED_VALUE"""),45315.66666666667)</f>
        <v>45315.66667</v>
      </c>
      <c r="C1034" s="2">
        <f>IFERROR(__xludf.DUMMYFUNCTION("""COMPUTED_VALUE"""),150.35)</f>
        <v>150.35</v>
      </c>
      <c r="D1034" s="2">
        <f t="shared" si="5"/>
        <v>0.01123217649</v>
      </c>
    </row>
    <row r="1035">
      <c r="A1035" s="1" t="s">
        <v>7</v>
      </c>
      <c r="B1035" s="3">
        <f>IFERROR(__xludf.DUMMYFUNCTION("""COMPUTED_VALUE"""),45316.66666666667)</f>
        <v>45316.66667</v>
      </c>
      <c r="C1035" s="2">
        <f>IFERROR(__xludf.DUMMYFUNCTION("""COMPUTED_VALUE"""),153.64)</f>
        <v>153.64</v>
      </c>
      <c r="D1035" s="2">
        <f t="shared" si="5"/>
        <v>0.02188227469</v>
      </c>
    </row>
    <row r="1036">
      <c r="A1036" s="1" t="s">
        <v>7</v>
      </c>
      <c r="B1036" s="3">
        <f>IFERROR(__xludf.DUMMYFUNCTION("""COMPUTED_VALUE"""),45317.66666666667)</f>
        <v>45317.66667</v>
      </c>
      <c r="C1036" s="2">
        <f>IFERROR(__xludf.DUMMYFUNCTION("""COMPUTED_VALUE"""),153.79)</f>
        <v>153.79</v>
      </c>
      <c r="D1036" s="2">
        <f t="shared" si="5"/>
        <v>0.0009763082531</v>
      </c>
    </row>
    <row r="1037">
      <c r="A1037" s="1" t="s">
        <v>7</v>
      </c>
      <c r="B1037" s="3">
        <f>IFERROR(__xludf.DUMMYFUNCTION("""COMPUTED_VALUE"""),45320.66666666667)</f>
        <v>45320.66667</v>
      </c>
      <c r="C1037" s="2">
        <f>IFERROR(__xludf.DUMMYFUNCTION("""COMPUTED_VALUE"""),154.84)</f>
        <v>154.84</v>
      </c>
      <c r="D1037" s="2">
        <f t="shared" si="5"/>
        <v>0.006827492035</v>
      </c>
    </row>
    <row r="1038">
      <c r="A1038" s="1" t="s">
        <v>7</v>
      </c>
      <c r="B1038" s="3">
        <f>IFERROR(__xludf.DUMMYFUNCTION("""COMPUTED_VALUE"""),45321.66666666667)</f>
        <v>45321.66667</v>
      </c>
      <c r="C1038" s="2">
        <f>IFERROR(__xludf.DUMMYFUNCTION("""COMPUTED_VALUE"""),153.05)</f>
        <v>153.05</v>
      </c>
      <c r="D1038" s="2">
        <f t="shared" si="5"/>
        <v>-0.01156032033</v>
      </c>
    </row>
    <row r="1039">
      <c r="A1039" s="1" t="s">
        <v>7</v>
      </c>
      <c r="B1039" s="3">
        <f>IFERROR(__xludf.DUMMYFUNCTION("""COMPUTED_VALUE"""),45322.66666666667)</f>
        <v>45322.66667</v>
      </c>
      <c r="C1039" s="2">
        <f>IFERROR(__xludf.DUMMYFUNCTION("""COMPUTED_VALUE"""),141.8)</f>
        <v>141.8</v>
      </c>
      <c r="D1039" s="2">
        <f t="shared" si="5"/>
        <v>-0.0735053904</v>
      </c>
    </row>
    <row r="1040">
      <c r="A1040" s="1" t="s">
        <v>7</v>
      </c>
      <c r="B1040" s="3">
        <f>IFERROR(__xludf.DUMMYFUNCTION("""COMPUTED_VALUE"""),45323.66666666667)</f>
        <v>45323.66667</v>
      </c>
      <c r="C1040" s="2">
        <f>IFERROR(__xludf.DUMMYFUNCTION("""COMPUTED_VALUE"""),142.71)</f>
        <v>142.71</v>
      </c>
      <c r="D1040" s="2">
        <f t="shared" si="5"/>
        <v>0.006417489422</v>
      </c>
    </row>
    <row r="1041">
      <c r="A1041" s="1" t="s">
        <v>7</v>
      </c>
      <c r="B1041" s="3">
        <f>IFERROR(__xludf.DUMMYFUNCTION("""COMPUTED_VALUE"""),45324.66666666667)</f>
        <v>45324.66667</v>
      </c>
      <c r="C1041" s="2">
        <f>IFERROR(__xludf.DUMMYFUNCTION("""COMPUTED_VALUE"""),143.54)</f>
        <v>143.54</v>
      </c>
      <c r="D1041" s="2">
        <f t="shared" si="5"/>
        <v>0.00581599047</v>
      </c>
    </row>
    <row r="1042">
      <c r="A1042" s="1" t="s">
        <v>7</v>
      </c>
      <c r="B1042" s="3">
        <f>IFERROR(__xludf.DUMMYFUNCTION("""COMPUTED_VALUE"""),45327.66666666667)</f>
        <v>45327.66667</v>
      </c>
      <c r="C1042" s="2">
        <f>IFERROR(__xludf.DUMMYFUNCTION("""COMPUTED_VALUE"""),144.93)</f>
        <v>144.93</v>
      </c>
      <c r="D1042" s="2">
        <f t="shared" si="5"/>
        <v>0.009683711857</v>
      </c>
    </row>
    <row r="1043">
      <c r="A1043" s="1" t="s">
        <v>7</v>
      </c>
      <c r="B1043" s="3">
        <f>IFERROR(__xludf.DUMMYFUNCTION("""COMPUTED_VALUE"""),45328.66666666667)</f>
        <v>45328.66667</v>
      </c>
      <c r="C1043" s="2">
        <f>IFERROR(__xludf.DUMMYFUNCTION("""COMPUTED_VALUE"""),145.41)</f>
        <v>145.41</v>
      </c>
      <c r="D1043" s="2">
        <f t="shared" si="5"/>
        <v>0.003311943697</v>
      </c>
    </row>
    <row r="1044">
      <c r="A1044" s="1" t="s">
        <v>7</v>
      </c>
      <c r="B1044" s="3">
        <f>IFERROR(__xludf.DUMMYFUNCTION("""COMPUTED_VALUE"""),45329.66666666667)</f>
        <v>45329.66667</v>
      </c>
      <c r="C1044" s="2">
        <f>IFERROR(__xludf.DUMMYFUNCTION("""COMPUTED_VALUE"""),146.68)</f>
        <v>146.68</v>
      </c>
      <c r="D1044" s="2">
        <f t="shared" si="5"/>
        <v>0.008733924764</v>
      </c>
    </row>
    <row r="1045">
      <c r="A1045" s="1" t="s">
        <v>7</v>
      </c>
      <c r="B1045" s="3">
        <f>IFERROR(__xludf.DUMMYFUNCTION("""COMPUTED_VALUE"""),45330.66666666667)</f>
        <v>45330.66667</v>
      </c>
      <c r="C1045" s="2">
        <f>IFERROR(__xludf.DUMMYFUNCTION("""COMPUTED_VALUE"""),147.22)</f>
        <v>147.22</v>
      </c>
      <c r="D1045" s="2">
        <f t="shared" si="5"/>
        <v>0.003681483501</v>
      </c>
    </row>
    <row r="1046">
      <c r="A1046" s="1" t="s">
        <v>7</v>
      </c>
      <c r="B1046" s="3">
        <f>IFERROR(__xludf.DUMMYFUNCTION("""COMPUTED_VALUE"""),45331.66666666667)</f>
        <v>45331.66667</v>
      </c>
      <c r="C1046" s="2">
        <f>IFERROR(__xludf.DUMMYFUNCTION("""COMPUTED_VALUE"""),150.22)</f>
        <v>150.22</v>
      </c>
      <c r="D1046" s="2">
        <f t="shared" si="5"/>
        <v>0.02037766608</v>
      </c>
    </row>
    <row r="1047">
      <c r="A1047" s="1" t="s">
        <v>7</v>
      </c>
      <c r="B1047" s="3">
        <f>IFERROR(__xludf.DUMMYFUNCTION("""COMPUTED_VALUE"""),45334.66666666667)</f>
        <v>45334.66667</v>
      </c>
      <c r="C1047" s="2">
        <f>IFERROR(__xludf.DUMMYFUNCTION("""COMPUTED_VALUE"""),148.73)</f>
        <v>148.73</v>
      </c>
      <c r="D1047" s="2">
        <f t="shared" si="5"/>
        <v>-0.009918785781</v>
      </c>
    </row>
    <row r="1048">
      <c r="A1048" s="1" t="s">
        <v>7</v>
      </c>
      <c r="B1048" s="3">
        <f>IFERROR(__xludf.DUMMYFUNCTION("""COMPUTED_VALUE"""),45335.66666666667)</f>
        <v>45335.66667</v>
      </c>
      <c r="C1048" s="2">
        <f>IFERROR(__xludf.DUMMYFUNCTION("""COMPUTED_VALUE"""),146.37)</f>
        <v>146.37</v>
      </c>
      <c r="D1048" s="2">
        <f t="shared" si="5"/>
        <v>-0.01586767969</v>
      </c>
    </row>
    <row r="1049">
      <c r="A1049" s="1" t="s">
        <v>7</v>
      </c>
      <c r="B1049" s="3">
        <f>IFERROR(__xludf.DUMMYFUNCTION("""COMPUTED_VALUE"""),45336.66666666667)</f>
        <v>45336.66667</v>
      </c>
      <c r="C1049" s="2">
        <f>IFERROR(__xludf.DUMMYFUNCTION("""COMPUTED_VALUE"""),147.14)</f>
        <v>147.14</v>
      </c>
      <c r="D1049" s="2">
        <f t="shared" si="5"/>
        <v>0.005260640842</v>
      </c>
    </row>
    <row r="1050">
      <c r="A1050" s="1" t="s">
        <v>7</v>
      </c>
      <c r="B1050" s="3">
        <f>IFERROR(__xludf.DUMMYFUNCTION("""COMPUTED_VALUE"""),45337.66666666667)</f>
        <v>45337.66667</v>
      </c>
      <c r="C1050" s="2">
        <f>IFERROR(__xludf.DUMMYFUNCTION("""COMPUTED_VALUE"""),143.94)</f>
        <v>143.94</v>
      </c>
      <c r="D1050" s="2">
        <f t="shared" si="5"/>
        <v>-0.02174799511</v>
      </c>
    </row>
    <row r="1051">
      <c r="A1051" s="1" t="s">
        <v>7</v>
      </c>
      <c r="B1051" s="3">
        <f>IFERROR(__xludf.DUMMYFUNCTION("""COMPUTED_VALUE"""),45338.66666666667)</f>
        <v>45338.66667</v>
      </c>
      <c r="C1051" s="2">
        <f>IFERROR(__xludf.DUMMYFUNCTION("""COMPUTED_VALUE"""),141.76)</f>
        <v>141.76</v>
      </c>
      <c r="D1051" s="2">
        <f t="shared" si="5"/>
        <v>-0.01514519939</v>
      </c>
    </row>
    <row r="1052">
      <c r="A1052" s="1" t="s">
        <v>7</v>
      </c>
      <c r="B1052" s="3">
        <f>IFERROR(__xludf.DUMMYFUNCTION("""COMPUTED_VALUE"""),45342.66666666667)</f>
        <v>45342.66667</v>
      </c>
      <c r="C1052" s="2">
        <f>IFERROR(__xludf.DUMMYFUNCTION("""COMPUTED_VALUE"""),142.2)</f>
        <v>142.2</v>
      </c>
      <c r="D1052" s="2">
        <f t="shared" si="5"/>
        <v>0.003103837472</v>
      </c>
    </row>
    <row r="1053">
      <c r="A1053" s="1" t="s">
        <v>7</v>
      </c>
      <c r="B1053" s="3">
        <f>IFERROR(__xludf.DUMMYFUNCTION("""COMPUTED_VALUE"""),45343.66666666667)</f>
        <v>45343.66667</v>
      </c>
      <c r="C1053" s="2">
        <f>IFERROR(__xludf.DUMMYFUNCTION("""COMPUTED_VALUE"""),143.84)</f>
        <v>143.84</v>
      </c>
      <c r="D1053" s="2">
        <f t="shared" si="5"/>
        <v>0.01153305204</v>
      </c>
    </row>
    <row r="1054">
      <c r="A1054" s="1" t="s">
        <v>7</v>
      </c>
      <c r="B1054" s="3">
        <f>IFERROR(__xludf.DUMMYFUNCTION("""COMPUTED_VALUE"""),45344.66666666667)</f>
        <v>45344.66667</v>
      </c>
      <c r="C1054" s="2">
        <f>IFERROR(__xludf.DUMMYFUNCTION("""COMPUTED_VALUE"""),145.32)</f>
        <v>145.32</v>
      </c>
      <c r="D1054" s="2">
        <f t="shared" si="5"/>
        <v>0.01028921023</v>
      </c>
    </row>
    <row r="1055">
      <c r="A1055" s="1" t="s">
        <v>7</v>
      </c>
      <c r="B1055" s="3">
        <f>IFERROR(__xludf.DUMMYFUNCTION("""COMPUTED_VALUE"""),45345.66666666667)</f>
        <v>45345.66667</v>
      </c>
      <c r="C1055" s="2">
        <f>IFERROR(__xludf.DUMMYFUNCTION("""COMPUTED_VALUE"""),145.29)</f>
        <v>145.29</v>
      </c>
      <c r="D1055" s="2">
        <f t="shared" si="5"/>
        <v>-0.0002064409579</v>
      </c>
    </row>
    <row r="1056">
      <c r="A1056" s="1" t="s">
        <v>7</v>
      </c>
      <c r="B1056" s="3">
        <f>IFERROR(__xludf.DUMMYFUNCTION("""COMPUTED_VALUE"""),45348.66666666667)</f>
        <v>45348.66667</v>
      </c>
      <c r="C1056" s="2">
        <f>IFERROR(__xludf.DUMMYFUNCTION("""COMPUTED_VALUE"""),138.75)</f>
        <v>138.75</v>
      </c>
      <c r="D1056" s="2">
        <f t="shared" si="5"/>
        <v>-0.04501342143</v>
      </c>
    </row>
    <row r="1057">
      <c r="A1057" s="1" t="s">
        <v>7</v>
      </c>
      <c r="B1057" s="3">
        <f>IFERROR(__xludf.DUMMYFUNCTION("""COMPUTED_VALUE"""),45349.66666666667)</f>
        <v>45349.66667</v>
      </c>
      <c r="C1057" s="2">
        <f>IFERROR(__xludf.DUMMYFUNCTION("""COMPUTED_VALUE"""),140.1)</f>
        <v>140.1</v>
      </c>
      <c r="D1057" s="2">
        <f t="shared" si="5"/>
        <v>0.00972972973</v>
      </c>
    </row>
    <row r="1058">
      <c r="A1058" s="1" t="s">
        <v>7</v>
      </c>
      <c r="B1058" s="3">
        <f>IFERROR(__xludf.DUMMYFUNCTION("""COMPUTED_VALUE"""),45350.66666666667)</f>
        <v>45350.66667</v>
      </c>
      <c r="C1058" s="2">
        <f>IFERROR(__xludf.DUMMYFUNCTION("""COMPUTED_VALUE"""),137.43)</f>
        <v>137.43</v>
      </c>
      <c r="D1058" s="2">
        <f t="shared" si="5"/>
        <v>-0.01905781585</v>
      </c>
    </row>
    <row r="1059">
      <c r="A1059" s="1" t="s">
        <v>7</v>
      </c>
      <c r="B1059" s="3">
        <f>IFERROR(__xludf.DUMMYFUNCTION("""COMPUTED_VALUE"""),45351.66666666667)</f>
        <v>45351.66667</v>
      </c>
      <c r="C1059" s="2">
        <f>IFERROR(__xludf.DUMMYFUNCTION("""COMPUTED_VALUE"""),139.78)</f>
        <v>139.78</v>
      </c>
      <c r="D1059" s="2">
        <f t="shared" si="5"/>
        <v>0.01709961435</v>
      </c>
    </row>
    <row r="1060">
      <c r="A1060" s="1" t="s">
        <v>7</v>
      </c>
      <c r="B1060" s="3">
        <f>IFERROR(__xludf.DUMMYFUNCTION("""COMPUTED_VALUE"""),45352.66666666667)</f>
        <v>45352.66667</v>
      </c>
      <c r="C1060" s="2">
        <f>IFERROR(__xludf.DUMMYFUNCTION("""COMPUTED_VALUE"""),138.08)</f>
        <v>138.08</v>
      </c>
      <c r="D1060" s="2">
        <f t="shared" si="5"/>
        <v>-0.01216196881</v>
      </c>
    </row>
    <row r="1061">
      <c r="A1061" s="1" t="s">
        <v>7</v>
      </c>
      <c r="B1061" s="3">
        <f>IFERROR(__xludf.DUMMYFUNCTION("""COMPUTED_VALUE"""),45355.66666666667)</f>
        <v>45355.66667</v>
      </c>
      <c r="C1061" s="2">
        <f>IFERROR(__xludf.DUMMYFUNCTION("""COMPUTED_VALUE"""),134.2)</f>
        <v>134.2</v>
      </c>
      <c r="D1061" s="2">
        <f t="shared" si="5"/>
        <v>-0.02809965238</v>
      </c>
    </row>
    <row r="1062">
      <c r="A1062" s="1" t="s">
        <v>7</v>
      </c>
      <c r="B1062" s="3">
        <f>IFERROR(__xludf.DUMMYFUNCTION("""COMPUTED_VALUE"""),45356.66666666667)</f>
        <v>45356.66667</v>
      </c>
      <c r="C1062" s="2">
        <f>IFERROR(__xludf.DUMMYFUNCTION("""COMPUTED_VALUE"""),133.78)</f>
        <v>133.78</v>
      </c>
      <c r="D1062" s="2">
        <f t="shared" si="5"/>
        <v>-0.003129657228</v>
      </c>
    </row>
    <row r="1063">
      <c r="A1063" s="1" t="s">
        <v>7</v>
      </c>
      <c r="B1063" s="3">
        <f>IFERROR(__xludf.DUMMYFUNCTION("""COMPUTED_VALUE"""),45357.66666666667)</f>
        <v>45357.66667</v>
      </c>
      <c r="C1063" s="2">
        <f>IFERROR(__xludf.DUMMYFUNCTION("""COMPUTED_VALUE"""),132.56)</f>
        <v>132.56</v>
      </c>
      <c r="D1063" s="2">
        <f t="shared" si="5"/>
        <v>-0.009119449843</v>
      </c>
    </row>
    <row r="1064">
      <c r="A1064" s="1" t="s">
        <v>7</v>
      </c>
      <c r="B1064" s="3">
        <f>IFERROR(__xludf.DUMMYFUNCTION("""COMPUTED_VALUE"""),45358.66666666667)</f>
        <v>45358.66667</v>
      </c>
      <c r="C1064" s="2">
        <f>IFERROR(__xludf.DUMMYFUNCTION("""COMPUTED_VALUE"""),135.24)</f>
        <v>135.24</v>
      </c>
      <c r="D1064" s="2">
        <f t="shared" si="5"/>
        <v>0.02021726011</v>
      </c>
    </row>
    <row r="1065">
      <c r="A1065" s="1" t="s">
        <v>7</v>
      </c>
      <c r="B1065" s="3">
        <f>IFERROR(__xludf.DUMMYFUNCTION("""COMPUTED_VALUE"""),45359.66666666667)</f>
        <v>45359.66667</v>
      </c>
      <c r="C1065" s="2">
        <f>IFERROR(__xludf.DUMMYFUNCTION("""COMPUTED_VALUE"""),136.29)</f>
        <v>136.29</v>
      </c>
      <c r="D1065" s="2">
        <f t="shared" si="5"/>
        <v>0.007763975155</v>
      </c>
    </row>
    <row r="1066">
      <c r="A1066" s="1" t="s">
        <v>7</v>
      </c>
      <c r="B1066" s="3">
        <f>IFERROR(__xludf.DUMMYFUNCTION("""COMPUTED_VALUE"""),45362.66666666667)</f>
        <v>45362.66667</v>
      </c>
      <c r="C1066" s="2">
        <f>IFERROR(__xludf.DUMMYFUNCTION("""COMPUTED_VALUE"""),138.94)</f>
        <v>138.94</v>
      </c>
      <c r="D1066" s="2">
        <f t="shared" si="5"/>
        <v>0.019443833</v>
      </c>
    </row>
    <row r="1067">
      <c r="A1067" s="1" t="s">
        <v>7</v>
      </c>
      <c r="B1067" s="3">
        <f>IFERROR(__xludf.DUMMYFUNCTION("""COMPUTED_VALUE"""),45363.66666666667)</f>
        <v>45363.66667</v>
      </c>
      <c r="C1067" s="2">
        <f>IFERROR(__xludf.DUMMYFUNCTION("""COMPUTED_VALUE"""),139.62)</f>
        <v>139.62</v>
      </c>
      <c r="D1067" s="2">
        <f t="shared" si="5"/>
        <v>0.004894198935</v>
      </c>
    </row>
    <row r="1068">
      <c r="A1068" s="1" t="s">
        <v>7</v>
      </c>
      <c r="B1068" s="3">
        <f>IFERROR(__xludf.DUMMYFUNCTION("""COMPUTED_VALUE"""),45364.66666666667)</f>
        <v>45364.66667</v>
      </c>
      <c r="C1068" s="2">
        <f>IFERROR(__xludf.DUMMYFUNCTION("""COMPUTED_VALUE"""),140.77)</f>
        <v>140.77</v>
      </c>
      <c r="D1068" s="2">
        <f t="shared" si="5"/>
        <v>0.008236642315</v>
      </c>
    </row>
    <row r="1069">
      <c r="A1069" s="1" t="s">
        <v>7</v>
      </c>
      <c r="B1069" s="3">
        <f>IFERROR(__xludf.DUMMYFUNCTION("""COMPUTED_VALUE"""),45365.66666666667)</f>
        <v>45365.66667</v>
      </c>
      <c r="C1069" s="2">
        <f>IFERROR(__xludf.DUMMYFUNCTION("""COMPUTED_VALUE"""),144.34)</f>
        <v>144.34</v>
      </c>
      <c r="D1069" s="2">
        <f t="shared" si="5"/>
        <v>0.02536051716</v>
      </c>
    </row>
    <row r="1070">
      <c r="A1070" s="1" t="s">
        <v>7</v>
      </c>
      <c r="B1070" s="3">
        <f>IFERROR(__xludf.DUMMYFUNCTION("""COMPUTED_VALUE"""),45366.66666666667)</f>
        <v>45366.66667</v>
      </c>
      <c r="C1070" s="2">
        <f>IFERROR(__xludf.DUMMYFUNCTION("""COMPUTED_VALUE"""),142.17)</f>
        <v>142.17</v>
      </c>
      <c r="D1070" s="2">
        <f t="shared" si="5"/>
        <v>-0.01503394762</v>
      </c>
    </row>
    <row r="1071">
      <c r="A1071" s="1" t="s">
        <v>7</v>
      </c>
      <c r="B1071" s="3">
        <f>IFERROR(__xludf.DUMMYFUNCTION("""COMPUTED_VALUE"""),45369.66666666667)</f>
        <v>45369.66667</v>
      </c>
      <c r="C1071" s="2">
        <f>IFERROR(__xludf.DUMMYFUNCTION("""COMPUTED_VALUE"""),148.48)</f>
        <v>148.48</v>
      </c>
      <c r="D1071" s="2">
        <f t="shared" si="5"/>
        <v>0.04438348456</v>
      </c>
    </row>
    <row r="1072">
      <c r="A1072" s="1" t="s">
        <v>7</v>
      </c>
      <c r="B1072" s="3">
        <f>IFERROR(__xludf.DUMMYFUNCTION("""COMPUTED_VALUE"""),45370.66666666667)</f>
        <v>45370.66667</v>
      </c>
      <c r="C1072" s="2">
        <f>IFERROR(__xludf.DUMMYFUNCTION("""COMPUTED_VALUE"""),147.92)</f>
        <v>147.92</v>
      </c>
      <c r="D1072" s="2">
        <f t="shared" si="5"/>
        <v>-0.003771551724</v>
      </c>
    </row>
    <row r="1073">
      <c r="A1073" s="1" t="s">
        <v>7</v>
      </c>
      <c r="B1073" s="3">
        <f>IFERROR(__xludf.DUMMYFUNCTION("""COMPUTED_VALUE"""),45371.66666666667)</f>
        <v>45371.66667</v>
      </c>
      <c r="C1073" s="2">
        <f>IFERROR(__xludf.DUMMYFUNCTION("""COMPUTED_VALUE"""),149.68)</f>
        <v>149.68</v>
      </c>
      <c r="D1073" s="2">
        <f t="shared" si="5"/>
        <v>0.01189832342</v>
      </c>
    </row>
    <row r="1074">
      <c r="A1074" s="1" t="s">
        <v>7</v>
      </c>
      <c r="B1074" s="3">
        <f>IFERROR(__xludf.DUMMYFUNCTION("""COMPUTED_VALUE"""),45372.66666666667)</f>
        <v>45372.66667</v>
      </c>
      <c r="C1074" s="2">
        <f>IFERROR(__xludf.DUMMYFUNCTION("""COMPUTED_VALUE"""),148.74)</f>
        <v>148.74</v>
      </c>
      <c r="D1074" s="2">
        <f t="shared" si="5"/>
        <v>-0.006280064137</v>
      </c>
    </row>
    <row r="1075">
      <c r="A1075" s="1" t="s">
        <v>7</v>
      </c>
      <c r="B1075" s="3">
        <f>IFERROR(__xludf.DUMMYFUNCTION("""COMPUTED_VALUE"""),45373.66666666667)</f>
        <v>45373.66667</v>
      </c>
      <c r="C1075" s="2">
        <f>IFERROR(__xludf.DUMMYFUNCTION("""COMPUTED_VALUE"""),151.77)</f>
        <v>151.77</v>
      </c>
      <c r="D1075" s="2">
        <f t="shared" si="5"/>
        <v>0.02037111739</v>
      </c>
    </row>
    <row r="1076">
      <c r="A1076" s="1" t="s">
        <v>7</v>
      </c>
      <c r="B1076" s="3">
        <f>IFERROR(__xludf.DUMMYFUNCTION("""COMPUTED_VALUE"""),45376.66666666667)</f>
        <v>45376.66667</v>
      </c>
      <c r="C1076" s="2">
        <f>IFERROR(__xludf.DUMMYFUNCTION("""COMPUTED_VALUE"""),151.15)</f>
        <v>151.15</v>
      </c>
      <c r="D1076" s="2">
        <f t="shared" si="5"/>
        <v>-0.004085128813</v>
      </c>
    </row>
    <row r="1077">
      <c r="A1077" s="1" t="s">
        <v>7</v>
      </c>
      <c r="B1077" s="3">
        <f>IFERROR(__xludf.DUMMYFUNCTION("""COMPUTED_VALUE"""),45377.66666666667)</f>
        <v>45377.66667</v>
      </c>
      <c r="C1077" s="2">
        <f>IFERROR(__xludf.DUMMYFUNCTION("""COMPUTED_VALUE"""),151.7)</f>
        <v>151.7</v>
      </c>
      <c r="D1077" s="2">
        <f t="shared" si="5"/>
        <v>0.003638769434</v>
      </c>
    </row>
    <row r="1078">
      <c r="A1078" s="1" t="s">
        <v>7</v>
      </c>
      <c r="B1078" s="3">
        <f>IFERROR(__xludf.DUMMYFUNCTION("""COMPUTED_VALUE"""),45378.66666666667)</f>
        <v>45378.66667</v>
      </c>
      <c r="C1078" s="2">
        <f>IFERROR(__xludf.DUMMYFUNCTION("""COMPUTED_VALUE"""),151.94)</f>
        <v>151.94</v>
      </c>
      <c r="D1078" s="2">
        <f t="shared" si="5"/>
        <v>0.001582069875</v>
      </c>
    </row>
    <row r="1079">
      <c r="A1079" s="1" t="s">
        <v>7</v>
      </c>
      <c r="B1079" s="3">
        <f>IFERROR(__xludf.DUMMYFUNCTION("""COMPUTED_VALUE"""),45379.66666666667)</f>
        <v>45379.66667</v>
      </c>
      <c r="C1079" s="2">
        <f>IFERROR(__xludf.DUMMYFUNCTION("""COMPUTED_VALUE"""),152.26)</f>
        <v>152.26</v>
      </c>
      <c r="D1079" s="2">
        <f t="shared" si="5"/>
        <v>0.002106094511</v>
      </c>
    </row>
    <row r="1080">
      <c r="A1080" s="1" t="s">
        <v>7</v>
      </c>
      <c r="B1080" s="3">
        <f>IFERROR(__xludf.DUMMYFUNCTION("""COMPUTED_VALUE"""),45383.66666666667)</f>
        <v>45383.66667</v>
      </c>
      <c r="C1080" s="2">
        <f>IFERROR(__xludf.DUMMYFUNCTION("""COMPUTED_VALUE"""),156.5)</f>
        <v>156.5</v>
      </c>
      <c r="D1080" s="2">
        <f t="shared" si="5"/>
        <v>0.02784710364</v>
      </c>
    </row>
    <row r="1081">
      <c r="A1081" s="1" t="s">
        <v>7</v>
      </c>
      <c r="B1081" s="3">
        <f>IFERROR(__xludf.DUMMYFUNCTION("""COMPUTED_VALUE"""),45384.66666666667)</f>
        <v>45384.66667</v>
      </c>
      <c r="C1081" s="2">
        <f>IFERROR(__xludf.DUMMYFUNCTION("""COMPUTED_VALUE"""),155.87)</f>
        <v>155.87</v>
      </c>
      <c r="D1081" s="2">
        <f t="shared" si="5"/>
        <v>-0.004025559105</v>
      </c>
    </row>
    <row r="1082">
      <c r="A1082" s="1" t="s">
        <v>7</v>
      </c>
      <c r="B1082" s="3">
        <f>IFERROR(__xludf.DUMMYFUNCTION("""COMPUTED_VALUE"""),45385.66666666667)</f>
        <v>45385.66667</v>
      </c>
      <c r="C1082" s="2">
        <f>IFERROR(__xludf.DUMMYFUNCTION("""COMPUTED_VALUE"""),156.37)</f>
        <v>156.37</v>
      </c>
      <c r="D1082" s="2">
        <f t="shared" si="5"/>
        <v>0.003207801373</v>
      </c>
    </row>
    <row r="1083">
      <c r="A1083" s="1" t="s">
        <v>7</v>
      </c>
      <c r="B1083" s="3">
        <f>IFERROR(__xludf.DUMMYFUNCTION("""COMPUTED_VALUE"""),45386.66666666667)</f>
        <v>45386.66667</v>
      </c>
      <c r="C1083" s="2">
        <f>IFERROR(__xludf.DUMMYFUNCTION("""COMPUTED_VALUE"""),151.94)</f>
        <v>151.94</v>
      </c>
      <c r="D1083" s="2">
        <f t="shared" si="5"/>
        <v>-0.02833024237</v>
      </c>
    </row>
    <row r="1084">
      <c r="A1084" s="1" t="s">
        <v>7</v>
      </c>
      <c r="B1084" s="3">
        <f>IFERROR(__xludf.DUMMYFUNCTION("""COMPUTED_VALUE"""),45387.66666666667)</f>
        <v>45387.66667</v>
      </c>
      <c r="C1084" s="2">
        <f>IFERROR(__xludf.DUMMYFUNCTION("""COMPUTED_VALUE"""),153.94)</f>
        <v>153.94</v>
      </c>
      <c r="D1084" s="2">
        <f t="shared" si="5"/>
        <v>0.01316309069</v>
      </c>
    </row>
    <row r="1085">
      <c r="A1085" s="1" t="s">
        <v>7</v>
      </c>
      <c r="B1085" s="3">
        <f>IFERROR(__xludf.DUMMYFUNCTION("""COMPUTED_VALUE"""),45390.66666666667)</f>
        <v>45390.66667</v>
      </c>
      <c r="C1085" s="2">
        <f>IFERROR(__xludf.DUMMYFUNCTION("""COMPUTED_VALUE"""),156.14)</f>
        <v>156.14</v>
      </c>
      <c r="D1085" s="2">
        <f t="shared" si="5"/>
        <v>0.01429128232</v>
      </c>
    </row>
    <row r="1086">
      <c r="A1086" s="1" t="s">
        <v>7</v>
      </c>
      <c r="B1086" s="3">
        <f>IFERROR(__xludf.DUMMYFUNCTION("""COMPUTED_VALUE"""),45391.66666666667)</f>
        <v>45391.66667</v>
      </c>
      <c r="C1086" s="2">
        <f>IFERROR(__xludf.DUMMYFUNCTION("""COMPUTED_VALUE"""),158.14)</f>
        <v>158.14</v>
      </c>
      <c r="D1086" s="2">
        <f t="shared" si="5"/>
        <v>0.01280901755</v>
      </c>
    </row>
    <row r="1087">
      <c r="A1087" s="1" t="s">
        <v>7</v>
      </c>
      <c r="B1087" s="3">
        <f>IFERROR(__xludf.DUMMYFUNCTION("""COMPUTED_VALUE"""),45392.66666666667)</f>
        <v>45392.66667</v>
      </c>
      <c r="C1087" s="2">
        <f>IFERROR(__xludf.DUMMYFUNCTION("""COMPUTED_VALUE"""),157.66)</f>
        <v>157.66</v>
      </c>
      <c r="D1087" s="2">
        <f t="shared" si="5"/>
        <v>-0.00303528519</v>
      </c>
    </row>
    <row r="1088">
      <c r="A1088" s="1" t="s">
        <v>7</v>
      </c>
      <c r="B1088" s="3">
        <f>IFERROR(__xludf.DUMMYFUNCTION("""COMPUTED_VALUE"""),45393.66666666667)</f>
        <v>45393.66667</v>
      </c>
      <c r="C1088" s="2">
        <f>IFERROR(__xludf.DUMMYFUNCTION("""COMPUTED_VALUE"""),160.79)</f>
        <v>160.79</v>
      </c>
      <c r="D1088" s="2">
        <f t="shared" si="5"/>
        <v>0.0198528479</v>
      </c>
    </row>
    <row r="1089">
      <c r="A1089" s="1" t="s">
        <v>7</v>
      </c>
      <c r="B1089" s="3">
        <f>IFERROR(__xludf.DUMMYFUNCTION("""COMPUTED_VALUE"""),45394.66666666667)</f>
        <v>45394.66667</v>
      </c>
      <c r="C1089" s="2">
        <f>IFERROR(__xludf.DUMMYFUNCTION("""COMPUTED_VALUE"""),159.19)</f>
        <v>159.19</v>
      </c>
      <c r="D1089" s="2">
        <f t="shared" si="5"/>
        <v>-0.009950867591</v>
      </c>
    </row>
    <row r="1090">
      <c r="A1090" s="1" t="s">
        <v>7</v>
      </c>
      <c r="B1090" s="3">
        <f>IFERROR(__xludf.DUMMYFUNCTION("""COMPUTED_VALUE"""),45397.66666666667)</f>
        <v>45397.66667</v>
      </c>
      <c r="C1090" s="2">
        <f>IFERROR(__xludf.DUMMYFUNCTION("""COMPUTED_VALUE"""),156.33)</f>
        <v>156.33</v>
      </c>
      <c r="D1090" s="2">
        <f t="shared" si="5"/>
        <v>-0.01796595264</v>
      </c>
    </row>
    <row r="1091">
      <c r="A1091" s="1" t="s">
        <v>7</v>
      </c>
      <c r="B1091" s="3">
        <f>IFERROR(__xludf.DUMMYFUNCTION("""COMPUTED_VALUE"""),45398.66666666667)</f>
        <v>45398.66667</v>
      </c>
      <c r="C1091" s="2">
        <f>IFERROR(__xludf.DUMMYFUNCTION("""COMPUTED_VALUE"""),156.0)</f>
        <v>156</v>
      </c>
      <c r="D1091" s="2">
        <f t="shared" si="5"/>
        <v>-0.002110919209</v>
      </c>
    </row>
    <row r="1092">
      <c r="A1092" s="1" t="s">
        <v>7</v>
      </c>
      <c r="B1092" s="3">
        <f>IFERROR(__xludf.DUMMYFUNCTION("""COMPUTED_VALUE"""),45399.66666666667)</f>
        <v>45399.66667</v>
      </c>
      <c r="C1092" s="2">
        <f>IFERROR(__xludf.DUMMYFUNCTION("""COMPUTED_VALUE"""),156.88)</f>
        <v>156.88</v>
      </c>
      <c r="D1092" s="2">
        <f t="shared" si="5"/>
        <v>0.005641025641</v>
      </c>
    </row>
    <row r="1093">
      <c r="A1093" s="1" t="s">
        <v>7</v>
      </c>
      <c r="B1093" s="3">
        <f>IFERROR(__xludf.DUMMYFUNCTION("""COMPUTED_VALUE"""),45400.66666666667)</f>
        <v>45400.66667</v>
      </c>
      <c r="C1093" s="2">
        <f>IFERROR(__xludf.DUMMYFUNCTION("""COMPUTED_VALUE"""),157.46)</f>
        <v>157.46</v>
      </c>
      <c r="D1093" s="2">
        <f t="shared" si="5"/>
        <v>0.00369709332</v>
      </c>
    </row>
    <row r="1094">
      <c r="A1094" s="1" t="s">
        <v>7</v>
      </c>
      <c r="B1094" s="3">
        <f>IFERROR(__xludf.DUMMYFUNCTION("""COMPUTED_VALUE"""),45401.66666666667)</f>
        <v>45401.66667</v>
      </c>
      <c r="C1094" s="2">
        <f>IFERROR(__xludf.DUMMYFUNCTION("""COMPUTED_VALUE"""),155.72)</f>
        <v>155.72</v>
      </c>
      <c r="D1094" s="2">
        <f t="shared" si="5"/>
        <v>-0.0110504255</v>
      </c>
    </row>
    <row r="1095">
      <c r="A1095" s="1" t="s">
        <v>7</v>
      </c>
      <c r="B1095" s="3">
        <f>IFERROR(__xludf.DUMMYFUNCTION("""COMPUTED_VALUE"""),45404.66666666667)</f>
        <v>45404.66667</v>
      </c>
      <c r="C1095" s="2">
        <f>IFERROR(__xludf.DUMMYFUNCTION("""COMPUTED_VALUE"""),157.95)</f>
        <v>157.95</v>
      </c>
      <c r="D1095" s="2">
        <f t="shared" si="5"/>
        <v>0.01432057539</v>
      </c>
    </row>
    <row r="1096">
      <c r="A1096" s="1" t="s">
        <v>7</v>
      </c>
      <c r="B1096" s="3">
        <f>IFERROR(__xludf.DUMMYFUNCTION("""COMPUTED_VALUE"""),45405.66666666667)</f>
        <v>45405.66667</v>
      </c>
      <c r="C1096" s="2">
        <f>IFERROR(__xludf.DUMMYFUNCTION("""COMPUTED_VALUE"""),159.92)</f>
        <v>159.92</v>
      </c>
      <c r="D1096" s="2">
        <f t="shared" si="5"/>
        <v>0.01247230136</v>
      </c>
    </row>
    <row r="1097">
      <c r="A1097" s="1" t="s">
        <v>7</v>
      </c>
      <c r="B1097" s="3">
        <f>IFERROR(__xludf.DUMMYFUNCTION("""COMPUTED_VALUE"""),45406.66666666667)</f>
        <v>45406.66667</v>
      </c>
      <c r="C1097" s="2">
        <f>IFERROR(__xludf.DUMMYFUNCTION("""COMPUTED_VALUE"""),161.1)</f>
        <v>161.1</v>
      </c>
      <c r="D1097" s="2">
        <f t="shared" si="5"/>
        <v>0.007378689345</v>
      </c>
    </row>
    <row r="1098">
      <c r="A1098" s="1" t="s">
        <v>7</v>
      </c>
      <c r="B1098" s="3">
        <f>IFERROR(__xludf.DUMMYFUNCTION("""COMPUTED_VALUE"""),45407.66666666667)</f>
        <v>45407.66667</v>
      </c>
      <c r="C1098" s="2">
        <f>IFERROR(__xludf.DUMMYFUNCTION("""COMPUTED_VALUE"""),157.95)</f>
        <v>157.95</v>
      </c>
      <c r="D1098" s="2">
        <f t="shared" si="5"/>
        <v>-0.01955307263</v>
      </c>
    </row>
    <row r="1099">
      <c r="A1099" s="1" t="s">
        <v>7</v>
      </c>
      <c r="B1099" s="3">
        <f>IFERROR(__xludf.DUMMYFUNCTION("""COMPUTED_VALUE"""),45408.66666666667)</f>
        <v>45408.66667</v>
      </c>
      <c r="C1099" s="2">
        <f>IFERROR(__xludf.DUMMYFUNCTION("""COMPUTED_VALUE"""),173.69)</f>
        <v>173.69</v>
      </c>
      <c r="D1099" s="2">
        <f t="shared" si="5"/>
        <v>0.09965178854</v>
      </c>
    </row>
    <row r="1100">
      <c r="A1100" s="1" t="s">
        <v>7</v>
      </c>
      <c r="B1100" s="3">
        <f>IFERROR(__xludf.DUMMYFUNCTION("""COMPUTED_VALUE"""),45411.66666666667)</f>
        <v>45411.66667</v>
      </c>
      <c r="C1100" s="2">
        <f>IFERROR(__xludf.DUMMYFUNCTION("""COMPUTED_VALUE"""),167.9)</f>
        <v>167.9</v>
      </c>
      <c r="D1100" s="2">
        <f t="shared" si="5"/>
        <v>-0.03333525246</v>
      </c>
    </row>
    <row r="1101">
      <c r="A1101" s="1" t="s">
        <v>7</v>
      </c>
      <c r="B1101" s="3">
        <f>IFERROR(__xludf.DUMMYFUNCTION("""COMPUTED_VALUE"""),45412.66666666667)</f>
        <v>45412.66667</v>
      </c>
      <c r="C1101" s="2">
        <f>IFERROR(__xludf.DUMMYFUNCTION("""COMPUTED_VALUE"""),164.64)</f>
        <v>164.64</v>
      </c>
      <c r="D1101" s="2">
        <f t="shared" si="5"/>
        <v>-0.01941631924</v>
      </c>
    </row>
    <row r="1102">
      <c r="A1102" s="1" t="s">
        <v>7</v>
      </c>
      <c r="B1102" s="3">
        <f>IFERROR(__xludf.DUMMYFUNCTION("""COMPUTED_VALUE"""),45413.66666666667)</f>
        <v>45413.66667</v>
      </c>
      <c r="C1102" s="2">
        <f>IFERROR(__xludf.DUMMYFUNCTION("""COMPUTED_VALUE"""),165.57)</f>
        <v>165.57</v>
      </c>
      <c r="D1102" s="2">
        <f t="shared" si="5"/>
        <v>0.005648688047</v>
      </c>
    </row>
    <row r="1103">
      <c r="A1103" s="1" t="s">
        <v>7</v>
      </c>
      <c r="B1103" s="3">
        <f>IFERROR(__xludf.DUMMYFUNCTION("""COMPUTED_VALUE"""),45414.66666666667)</f>
        <v>45414.66667</v>
      </c>
      <c r="C1103" s="2">
        <f>IFERROR(__xludf.DUMMYFUNCTION("""COMPUTED_VALUE"""),168.46)</f>
        <v>168.46</v>
      </c>
      <c r="D1103" s="2">
        <f t="shared" si="5"/>
        <v>0.01745485293</v>
      </c>
    </row>
    <row r="1104">
      <c r="A1104" s="1" t="s">
        <v>7</v>
      </c>
      <c r="B1104" s="3">
        <f>IFERROR(__xludf.DUMMYFUNCTION("""COMPUTED_VALUE"""),45415.66666666667)</f>
        <v>45415.66667</v>
      </c>
      <c r="C1104" s="2">
        <f>IFERROR(__xludf.DUMMYFUNCTION("""COMPUTED_VALUE"""),168.99)</f>
        <v>168.99</v>
      </c>
      <c r="D1104" s="2">
        <f t="shared" si="5"/>
        <v>0.003146147453</v>
      </c>
    </row>
    <row r="1105">
      <c r="A1105" s="1" t="s">
        <v>7</v>
      </c>
      <c r="B1105" s="3">
        <f>IFERROR(__xludf.DUMMYFUNCTION("""COMPUTED_VALUE"""),45418.66666666667)</f>
        <v>45418.66667</v>
      </c>
      <c r="C1105" s="2">
        <f>IFERROR(__xludf.DUMMYFUNCTION("""COMPUTED_VALUE"""),169.83)</f>
        <v>169.83</v>
      </c>
      <c r="D1105" s="2">
        <f t="shared" si="5"/>
        <v>0.004970708326</v>
      </c>
    </row>
    <row r="1106">
      <c r="A1106" s="1" t="s">
        <v>7</v>
      </c>
      <c r="B1106" s="3">
        <f>IFERROR(__xludf.DUMMYFUNCTION("""COMPUTED_VALUE"""),45419.66666666667)</f>
        <v>45419.66667</v>
      </c>
      <c r="C1106" s="2">
        <f>IFERROR(__xludf.DUMMYFUNCTION("""COMPUTED_VALUE"""),172.98)</f>
        <v>172.98</v>
      </c>
      <c r="D1106" s="2">
        <f t="shared" si="5"/>
        <v>0.01854795972</v>
      </c>
    </row>
    <row r="1107">
      <c r="A1107" s="1" t="s">
        <v>7</v>
      </c>
      <c r="B1107" s="3">
        <f>IFERROR(__xludf.DUMMYFUNCTION("""COMPUTED_VALUE"""),45420.66666666667)</f>
        <v>45420.66667</v>
      </c>
      <c r="C1107" s="2">
        <f>IFERROR(__xludf.DUMMYFUNCTION("""COMPUTED_VALUE"""),171.16)</f>
        <v>171.16</v>
      </c>
      <c r="D1107" s="2">
        <f t="shared" si="5"/>
        <v>-0.01052144757</v>
      </c>
    </row>
    <row r="1108">
      <c r="A1108" s="1" t="s">
        <v>7</v>
      </c>
      <c r="B1108" s="3">
        <f>IFERROR(__xludf.DUMMYFUNCTION("""COMPUTED_VALUE"""),45421.66666666667)</f>
        <v>45421.66667</v>
      </c>
      <c r="C1108" s="2">
        <f>IFERROR(__xludf.DUMMYFUNCTION("""COMPUTED_VALUE"""),171.58)</f>
        <v>171.58</v>
      </c>
      <c r="D1108" s="2">
        <f t="shared" si="5"/>
        <v>0.002453844356</v>
      </c>
    </row>
    <row r="1109">
      <c r="A1109" s="1" t="s">
        <v>7</v>
      </c>
      <c r="B1109" s="3">
        <f>IFERROR(__xludf.DUMMYFUNCTION("""COMPUTED_VALUE"""),45422.66666666667)</f>
        <v>45422.66667</v>
      </c>
      <c r="C1109" s="2">
        <f>IFERROR(__xludf.DUMMYFUNCTION("""COMPUTED_VALUE"""),170.29)</f>
        <v>170.29</v>
      </c>
      <c r="D1109" s="2">
        <f t="shared" si="5"/>
        <v>-0.007518358783</v>
      </c>
    </row>
    <row r="1110">
      <c r="A1110" s="1" t="s">
        <v>7</v>
      </c>
      <c r="B1110" s="3">
        <f>IFERROR(__xludf.DUMMYFUNCTION("""COMPUTED_VALUE"""),45425.66666666667)</f>
        <v>45425.66667</v>
      </c>
      <c r="C1110" s="2">
        <f>IFERROR(__xludf.DUMMYFUNCTION("""COMPUTED_VALUE"""),170.9)</f>
        <v>170.9</v>
      </c>
      <c r="D1110" s="2">
        <f t="shared" si="5"/>
        <v>0.003582124611</v>
      </c>
    </row>
    <row r="1111">
      <c r="A1111" s="1" t="s">
        <v>7</v>
      </c>
      <c r="B1111" s="3">
        <f>IFERROR(__xludf.DUMMYFUNCTION("""COMPUTED_VALUE"""),45426.66666666667)</f>
        <v>45426.66667</v>
      </c>
      <c r="C1111" s="2">
        <f>IFERROR(__xludf.DUMMYFUNCTION("""COMPUTED_VALUE"""),171.93)</f>
        <v>171.93</v>
      </c>
      <c r="D1111" s="2">
        <f t="shared" si="5"/>
        <v>0.006026916325</v>
      </c>
    </row>
    <row r="1112">
      <c r="A1112" s="1" t="s">
        <v>7</v>
      </c>
      <c r="B1112" s="3">
        <f>IFERROR(__xludf.DUMMYFUNCTION("""COMPUTED_VALUE"""),45427.66666666667)</f>
        <v>45427.66667</v>
      </c>
      <c r="C1112" s="2">
        <f>IFERROR(__xludf.DUMMYFUNCTION("""COMPUTED_VALUE"""),173.88)</f>
        <v>173.88</v>
      </c>
      <c r="D1112" s="2">
        <f t="shared" si="5"/>
        <v>0.01134182516</v>
      </c>
    </row>
    <row r="1113">
      <c r="A1113" s="1" t="s">
        <v>7</v>
      </c>
      <c r="B1113" s="3">
        <f>IFERROR(__xludf.DUMMYFUNCTION("""COMPUTED_VALUE"""),45428.66666666667)</f>
        <v>45428.66667</v>
      </c>
      <c r="C1113" s="2">
        <f>IFERROR(__xludf.DUMMYFUNCTION("""COMPUTED_VALUE"""),175.43)</f>
        <v>175.43</v>
      </c>
      <c r="D1113" s="2">
        <f t="shared" si="5"/>
        <v>0.008914193697</v>
      </c>
    </row>
    <row r="1114">
      <c r="A1114" s="1" t="s">
        <v>7</v>
      </c>
      <c r="B1114" s="3">
        <f>IFERROR(__xludf.DUMMYFUNCTION("""COMPUTED_VALUE"""),45429.66666666667)</f>
        <v>45429.66667</v>
      </c>
      <c r="C1114" s="2">
        <f>IFERROR(__xludf.DUMMYFUNCTION("""COMPUTED_VALUE"""),177.29)</f>
        <v>177.29</v>
      </c>
      <c r="D1114" s="2">
        <f t="shared" si="5"/>
        <v>0.01060251952</v>
      </c>
    </row>
    <row r="1115">
      <c r="A1115" s="1" t="s">
        <v>7</v>
      </c>
      <c r="B1115" s="3">
        <f>IFERROR(__xludf.DUMMYFUNCTION("""COMPUTED_VALUE"""),45432.66666666667)</f>
        <v>45432.66667</v>
      </c>
      <c r="C1115" s="2">
        <f>IFERROR(__xludf.DUMMYFUNCTION("""COMPUTED_VALUE"""),178.46)</f>
        <v>178.46</v>
      </c>
      <c r="D1115" s="2">
        <f t="shared" si="5"/>
        <v>0.006599356986</v>
      </c>
    </row>
    <row r="1116">
      <c r="A1116" s="1" t="s">
        <v>7</v>
      </c>
      <c r="B1116" s="3">
        <f>IFERROR(__xludf.DUMMYFUNCTION("""COMPUTED_VALUE"""),45433.66666666667)</f>
        <v>45433.66667</v>
      </c>
      <c r="C1116" s="2">
        <f>IFERROR(__xludf.DUMMYFUNCTION("""COMPUTED_VALUE"""),179.54)</f>
        <v>179.54</v>
      </c>
      <c r="D1116" s="2">
        <f t="shared" si="5"/>
        <v>0.006051776308</v>
      </c>
    </row>
    <row r="1117">
      <c r="A1117" s="1" t="s">
        <v>7</v>
      </c>
      <c r="B1117" s="3">
        <f>IFERROR(__xludf.DUMMYFUNCTION("""COMPUTED_VALUE"""),45434.66666666667)</f>
        <v>45434.66667</v>
      </c>
      <c r="C1117" s="2">
        <f>IFERROR(__xludf.DUMMYFUNCTION("""COMPUTED_VALUE"""),178.0)</f>
        <v>178</v>
      </c>
      <c r="D1117" s="2">
        <f t="shared" si="5"/>
        <v>-0.008577475771</v>
      </c>
    </row>
    <row r="1118">
      <c r="A1118" s="1" t="s">
        <v>7</v>
      </c>
      <c r="B1118" s="3">
        <f>IFERROR(__xludf.DUMMYFUNCTION("""COMPUTED_VALUE"""),45435.66666666667)</f>
        <v>45435.66667</v>
      </c>
      <c r="C1118" s="2">
        <f>IFERROR(__xludf.DUMMYFUNCTION("""COMPUTED_VALUE"""),175.06)</f>
        <v>175.06</v>
      </c>
      <c r="D1118" s="2">
        <f t="shared" si="5"/>
        <v>-0.01651685393</v>
      </c>
    </row>
    <row r="1119">
      <c r="A1119" s="1" t="s">
        <v>7</v>
      </c>
      <c r="B1119" s="3">
        <f>IFERROR(__xludf.DUMMYFUNCTION("""COMPUTED_VALUE"""),45436.66666666667)</f>
        <v>45436.66667</v>
      </c>
      <c r="C1119" s="2">
        <f>IFERROR(__xludf.DUMMYFUNCTION("""COMPUTED_VALUE"""),176.33)</f>
        <v>176.33</v>
      </c>
      <c r="D1119" s="2">
        <f t="shared" si="5"/>
        <v>0.007254655547</v>
      </c>
    </row>
    <row r="1120">
      <c r="A1120" s="1" t="s">
        <v>7</v>
      </c>
      <c r="B1120" s="3">
        <f>IFERROR(__xludf.DUMMYFUNCTION("""COMPUTED_VALUE"""),45440.66666666667)</f>
        <v>45440.66667</v>
      </c>
      <c r="C1120" s="2">
        <f>IFERROR(__xludf.DUMMYFUNCTION("""COMPUTED_VALUE"""),178.02)</f>
        <v>178.02</v>
      </c>
      <c r="D1120" s="2">
        <f t="shared" si="5"/>
        <v>0.009584302161</v>
      </c>
    </row>
    <row r="1121">
      <c r="A1121" s="1" t="s">
        <v>7</v>
      </c>
      <c r="B1121" s="3">
        <f>IFERROR(__xludf.DUMMYFUNCTION("""COMPUTED_VALUE"""),45441.66666666667)</f>
        <v>45441.66667</v>
      </c>
      <c r="C1121" s="2">
        <f>IFERROR(__xludf.DUMMYFUNCTION("""COMPUTED_VALUE"""),177.4)</f>
        <v>177.4</v>
      </c>
      <c r="D1121" s="2">
        <f t="shared" si="5"/>
        <v>-0.003482754747</v>
      </c>
    </row>
    <row r="1122">
      <c r="A1122" s="1" t="s">
        <v>7</v>
      </c>
      <c r="B1122" s="3">
        <f>IFERROR(__xludf.DUMMYFUNCTION("""COMPUTED_VALUE"""),45442.66666666667)</f>
        <v>45442.66667</v>
      </c>
      <c r="C1122" s="2">
        <f>IFERROR(__xludf.DUMMYFUNCTION("""COMPUTED_VALUE"""),173.56)</f>
        <v>173.56</v>
      </c>
      <c r="D1122" s="2">
        <f t="shared" si="5"/>
        <v>-0.02164599775</v>
      </c>
    </row>
    <row r="1123">
      <c r="A1123" s="1" t="s">
        <v>7</v>
      </c>
      <c r="B1123" s="3">
        <f>IFERROR(__xludf.DUMMYFUNCTION("""COMPUTED_VALUE"""),45443.66666666667)</f>
        <v>45443.66667</v>
      </c>
      <c r="C1123" s="2">
        <f>IFERROR(__xludf.DUMMYFUNCTION("""COMPUTED_VALUE"""),173.96)</f>
        <v>173.96</v>
      </c>
      <c r="D1123" s="2">
        <f t="shared" si="5"/>
        <v>0.002304678497</v>
      </c>
    </row>
    <row r="1124">
      <c r="A1124" s="1" t="s">
        <v>7</v>
      </c>
      <c r="B1124" s="3">
        <f>IFERROR(__xludf.DUMMYFUNCTION("""COMPUTED_VALUE"""),45446.66666666667)</f>
        <v>45446.66667</v>
      </c>
      <c r="C1124" s="2">
        <f>IFERROR(__xludf.DUMMYFUNCTION("""COMPUTED_VALUE"""),174.42)</f>
        <v>174.42</v>
      </c>
      <c r="D1124" s="2">
        <f t="shared" si="5"/>
        <v>0.002644286043</v>
      </c>
    </row>
    <row r="1125">
      <c r="A1125" s="1" t="s">
        <v>7</v>
      </c>
      <c r="B1125" s="3">
        <f>IFERROR(__xludf.DUMMYFUNCTION("""COMPUTED_VALUE"""),45447.66666666667)</f>
        <v>45447.66667</v>
      </c>
      <c r="C1125" s="2">
        <f>IFERROR(__xludf.DUMMYFUNCTION("""COMPUTED_VALUE"""),175.13)</f>
        <v>175.13</v>
      </c>
      <c r="D1125" s="2">
        <f t="shared" si="5"/>
        <v>0.004070634102</v>
      </c>
    </row>
    <row r="1126">
      <c r="A1126" s="1" t="s">
        <v>7</v>
      </c>
      <c r="B1126" s="3">
        <f>IFERROR(__xludf.DUMMYFUNCTION("""COMPUTED_VALUE"""),45448.66666666667)</f>
        <v>45448.66667</v>
      </c>
      <c r="C1126" s="2">
        <f>IFERROR(__xludf.DUMMYFUNCTION("""COMPUTED_VALUE"""),177.07)</f>
        <v>177.07</v>
      </c>
      <c r="D1126" s="2">
        <f t="shared" si="5"/>
        <v>0.0110774853</v>
      </c>
    </row>
    <row r="1127">
      <c r="A1127" s="1" t="s">
        <v>7</v>
      </c>
      <c r="B1127" s="3">
        <f>IFERROR(__xludf.DUMMYFUNCTION("""COMPUTED_VALUE"""),45449.66666666667)</f>
        <v>45449.66667</v>
      </c>
      <c r="C1127" s="2">
        <f>IFERROR(__xludf.DUMMYFUNCTION("""COMPUTED_VALUE"""),178.35)</f>
        <v>178.35</v>
      </c>
      <c r="D1127" s="2">
        <f t="shared" si="5"/>
        <v>0.007228779579</v>
      </c>
    </row>
    <row r="1128">
      <c r="A1128" s="1" t="s">
        <v>7</v>
      </c>
      <c r="B1128" s="3">
        <f>IFERROR(__xludf.DUMMYFUNCTION("""COMPUTED_VALUE"""),45450.66666666667)</f>
        <v>45450.66667</v>
      </c>
      <c r="C1128" s="2">
        <f>IFERROR(__xludf.DUMMYFUNCTION("""COMPUTED_VALUE"""),175.95)</f>
        <v>175.95</v>
      </c>
      <c r="D1128" s="2">
        <f t="shared" si="5"/>
        <v>-0.01345668629</v>
      </c>
    </row>
    <row r="1129">
      <c r="A1129" s="1" t="s">
        <v>7</v>
      </c>
      <c r="B1129" s="3">
        <f>IFERROR(__xludf.DUMMYFUNCTION("""COMPUTED_VALUE"""),45453.66666666667)</f>
        <v>45453.66667</v>
      </c>
      <c r="C1129" s="2">
        <f>IFERROR(__xludf.DUMMYFUNCTION("""COMPUTED_VALUE"""),176.63)</f>
        <v>176.63</v>
      </c>
      <c r="D1129" s="2">
        <f t="shared" si="5"/>
        <v>0.0038647343</v>
      </c>
    </row>
    <row r="1130">
      <c r="A1130" s="1" t="s">
        <v>7</v>
      </c>
      <c r="B1130" s="3">
        <f>IFERROR(__xludf.DUMMYFUNCTION("""COMPUTED_VALUE"""),45454.66666666667)</f>
        <v>45454.66667</v>
      </c>
      <c r="C1130" s="2">
        <f>IFERROR(__xludf.DUMMYFUNCTION("""COMPUTED_VALUE"""),178.19)</f>
        <v>178.19</v>
      </c>
      <c r="D1130" s="2">
        <f t="shared" si="5"/>
        <v>0.00883202174</v>
      </c>
    </row>
    <row r="1131">
      <c r="A1131" s="1" t="s">
        <v>7</v>
      </c>
      <c r="B1131" s="3">
        <f>IFERROR(__xludf.DUMMYFUNCTION("""COMPUTED_VALUE"""),45455.66666666667)</f>
        <v>45455.66667</v>
      </c>
      <c r="C1131" s="2">
        <f>IFERROR(__xludf.DUMMYFUNCTION("""COMPUTED_VALUE"""),179.56)</f>
        <v>179.56</v>
      </c>
      <c r="D1131" s="2">
        <f t="shared" si="5"/>
        <v>0.00768842247</v>
      </c>
    </row>
    <row r="1132">
      <c r="A1132" s="1" t="s">
        <v>7</v>
      </c>
      <c r="B1132" s="3">
        <f>IFERROR(__xludf.DUMMYFUNCTION("""COMPUTED_VALUE"""),45456.66666666667)</f>
        <v>45456.66667</v>
      </c>
      <c r="C1132" s="2">
        <f>IFERROR(__xludf.DUMMYFUNCTION("""COMPUTED_VALUE"""),176.74)</f>
        <v>176.74</v>
      </c>
      <c r="D1132" s="2">
        <f t="shared" si="5"/>
        <v>-0.01570505681</v>
      </c>
    </row>
    <row r="1133">
      <c r="A1133" s="1" t="s">
        <v>7</v>
      </c>
      <c r="B1133" s="3">
        <f>IFERROR(__xludf.DUMMYFUNCTION("""COMPUTED_VALUE"""),45457.66666666667)</f>
        <v>45457.66667</v>
      </c>
      <c r="C1133" s="2">
        <f>IFERROR(__xludf.DUMMYFUNCTION("""COMPUTED_VALUE"""),178.37)</f>
        <v>178.37</v>
      </c>
      <c r="D1133" s="2">
        <f t="shared" si="5"/>
        <v>0.009222586851</v>
      </c>
    </row>
    <row r="1134">
      <c r="A1134" s="1" t="s">
        <v>7</v>
      </c>
      <c r="B1134" s="3">
        <f>IFERROR(__xludf.DUMMYFUNCTION("""COMPUTED_VALUE"""),45460.66666666667)</f>
        <v>45460.66667</v>
      </c>
      <c r="C1134" s="2">
        <f>IFERROR(__xludf.DUMMYFUNCTION("""COMPUTED_VALUE"""),178.78)</f>
        <v>178.78</v>
      </c>
      <c r="D1134" s="2">
        <f t="shared" si="5"/>
        <v>0.002298592813</v>
      </c>
    </row>
    <row r="1135">
      <c r="A1135" s="1" t="s">
        <v>7</v>
      </c>
      <c r="B1135" s="3">
        <f>IFERROR(__xludf.DUMMYFUNCTION("""COMPUTED_VALUE"""),45461.66666666667)</f>
        <v>45461.66667</v>
      </c>
      <c r="C1135" s="2">
        <f>IFERROR(__xludf.DUMMYFUNCTION("""COMPUTED_VALUE"""),176.45)</f>
        <v>176.45</v>
      </c>
      <c r="D1135" s="2">
        <f t="shared" si="5"/>
        <v>-0.01303277772</v>
      </c>
    </row>
    <row r="1136">
      <c r="A1136" s="1" t="s">
        <v>7</v>
      </c>
      <c r="B1136" s="3">
        <f>IFERROR(__xludf.DUMMYFUNCTION("""COMPUTED_VALUE"""),45463.66666666667)</f>
        <v>45463.66667</v>
      </c>
      <c r="C1136" s="2">
        <f>IFERROR(__xludf.DUMMYFUNCTION("""COMPUTED_VALUE"""),177.71)</f>
        <v>177.71</v>
      </c>
      <c r="D1136" s="2">
        <f t="shared" si="5"/>
        <v>0.007140833097</v>
      </c>
    </row>
    <row r="1137">
      <c r="A1137" s="1" t="s">
        <v>7</v>
      </c>
      <c r="B1137" s="3">
        <f>IFERROR(__xludf.DUMMYFUNCTION("""COMPUTED_VALUE"""),45464.66666666667)</f>
        <v>45464.66667</v>
      </c>
      <c r="C1137" s="2">
        <f>IFERROR(__xludf.DUMMYFUNCTION("""COMPUTED_VALUE"""),180.26)</f>
        <v>180.26</v>
      </c>
      <c r="D1137" s="2">
        <f t="shared" si="5"/>
        <v>0.01434922064</v>
      </c>
    </row>
    <row r="1138">
      <c r="A1138" s="1" t="s">
        <v>7</v>
      </c>
      <c r="B1138" s="3">
        <f>IFERROR(__xludf.DUMMYFUNCTION("""COMPUTED_VALUE"""),45467.66666666667)</f>
        <v>45467.66667</v>
      </c>
      <c r="C1138" s="2">
        <f>IFERROR(__xludf.DUMMYFUNCTION("""COMPUTED_VALUE"""),180.79)</f>
        <v>180.79</v>
      </c>
      <c r="D1138" s="2">
        <f t="shared" si="5"/>
        <v>0.002940197493</v>
      </c>
    </row>
    <row r="1139">
      <c r="A1139" s="1" t="s">
        <v>7</v>
      </c>
      <c r="B1139" s="3">
        <f>IFERROR(__xludf.DUMMYFUNCTION("""COMPUTED_VALUE"""),45468.66666666667)</f>
        <v>45468.66667</v>
      </c>
      <c r="C1139" s="2">
        <f>IFERROR(__xludf.DUMMYFUNCTION("""COMPUTED_VALUE"""),185.58)</f>
        <v>185.58</v>
      </c>
      <c r="D1139" s="2">
        <f t="shared" si="5"/>
        <v>0.02649482825</v>
      </c>
    </row>
    <row r="1140">
      <c r="A1140" s="1" t="s">
        <v>7</v>
      </c>
      <c r="B1140" s="3">
        <f>IFERROR(__xludf.DUMMYFUNCTION("""COMPUTED_VALUE"""),45469.66666666667)</f>
        <v>45469.66667</v>
      </c>
      <c r="C1140" s="2">
        <f>IFERROR(__xludf.DUMMYFUNCTION("""COMPUTED_VALUE"""),185.37)</f>
        <v>185.37</v>
      </c>
      <c r="D1140" s="2">
        <f t="shared" si="5"/>
        <v>-0.001131587456</v>
      </c>
    </row>
    <row r="1141">
      <c r="A1141" s="1" t="s">
        <v>7</v>
      </c>
      <c r="B1141" s="3">
        <f>IFERROR(__xludf.DUMMYFUNCTION("""COMPUTED_VALUE"""),45470.66666666667)</f>
        <v>45470.66667</v>
      </c>
      <c r="C1141" s="2">
        <f>IFERROR(__xludf.DUMMYFUNCTION("""COMPUTED_VALUE"""),186.86)</f>
        <v>186.86</v>
      </c>
      <c r="D1141" s="2">
        <f t="shared" si="5"/>
        <v>0.008037978098</v>
      </c>
    </row>
    <row r="1142">
      <c r="A1142" s="1" t="s">
        <v>7</v>
      </c>
      <c r="B1142" s="3">
        <f>IFERROR(__xludf.DUMMYFUNCTION("""COMPUTED_VALUE"""),45471.66666666667)</f>
        <v>45471.66667</v>
      </c>
      <c r="C1142" s="2">
        <f>IFERROR(__xludf.DUMMYFUNCTION("""COMPUTED_VALUE"""),183.42)</f>
        <v>183.42</v>
      </c>
      <c r="D1142" s="2">
        <f t="shared" si="5"/>
        <v>-0.01840950444</v>
      </c>
    </row>
    <row r="1143">
      <c r="A1143" s="1" t="s">
        <v>7</v>
      </c>
      <c r="B1143" s="3">
        <f>IFERROR(__xludf.DUMMYFUNCTION("""COMPUTED_VALUE"""),45474.66666666667)</f>
        <v>45474.66667</v>
      </c>
      <c r="C1143" s="2">
        <f>IFERROR(__xludf.DUMMYFUNCTION("""COMPUTED_VALUE"""),184.49)</f>
        <v>184.49</v>
      </c>
      <c r="D1143" s="2">
        <f t="shared" si="5"/>
        <v>0.005833605932</v>
      </c>
    </row>
    <row r="1144">
      <c r="A1144" s="1" t="s">
        <v>7</v>
      </c>
      <c r="B1144" s="3">
        <f>IFERROR(__xludf.DUMMYFUNCTION("""COMPUTED_VALUE"""),45475.66666666667)</f>
        <v>45475.66667</v>
      </c>
      <c r="C1144" s="2">
        <f>IFERROR(__xludf.DUMMYFUNCTION("""COMPUTED_VALUE"""),186.61)</f>
        <v>186.61</v>
      </c>
      <c r="D1144" s="2">
        <f t="shared" si="5"/>
        <v>0.01149113773</v>
      </c>
    </row>
    <row r="1145">
      <c r="A1145" s="1" t="s">
        <v>7</v>
      </c>
      <c r="B1145" s="3">
        <f>IFERROR(__xludf.DUMMYFUNCTION("""COMPUTED_VALUE"""),45476.54513888889)</f>
        <v>45476.54514</v>
      </c>
      <c r="C1145" s="2">
        <f>IFERROR(__xludf.DUMMYFUNCTION("""COMPUTED_VALUE"""),187.39)</f>
        <v>187.39</v>
      </c>
      <c r="D1145" s="2">
        <f t="shared" si="5"/>
        <v>0.004179840309</v>
      </c>
    </row>
    <row r="1146">
      <c r="A1146" s="1" t="s">
        <v>7</v>
      </c>
      <c r="B1146" s="3">
        <f>IFERROR(__xludf.DUMMYFUNCTION("""COMPUTED_VALUE"""),45478.66666666667)</f>
        <v>45478.66667</v>
      </c>
      <c r="C1146" s="2">
        <f>IFERROR(__xludf.DUMMYFUNCTION("""COMPUTED_VALUE"""),191.96)</f>
        <v>191.96</v>
      </c>
      <c r="D1146" s="2">
        <f t="shared" si="5"/>
        <v>0.02438764075</v>
      </c>
    </row>
    <row r="1147">
      <c r="A1147" s="1" t="s">
        <v>7</v>
      </c>
      <c r="B1147" s="3">
        <f>IFERROR(__xludf.DUMMYFUNCTION("""COMPUTED_VALUE"""),45481.66666666667)</f>
        <v>45481.66667</v>
      </c>
      <c r="C1147" s="2">
        <f>IFERROR(__xludf.DUMMYFUNCTION("""COMPUTED_VALUE"""),190.48)</f>
        <v>190.48</v>
      </c>
      <c r="D1147" s="2">
        <f t="shared" si="5"/>
        <v>-0.007709939571</v>
      </c>
    </row>
    <row r="1148">
      <c r="A1148" s="1" t="s">
        <v>7</v>
      </c>
      <c r="B1148" s="3">
        <f>IFERROR(__xludf.DUMMYFUNCTION("""COMPUTED_VALUE"""),45482.66666666667)</f>
        <v>45482.66667</v>
      </c>
      <c r="C1148" s="2">
        <f>IFERROR(__xludf.DUMMYFUNCTION("""COMPUTED_VALUE"""),190.44)</f>
        <v>190.44</v>
      </c>
      <c r="D1148" s="2">
        <f t="shared" si="5"/>
        <v>-0.0002099958001</v>
      </c>
    </row>
    <row r="1149">
      <c r="A1149" s="1" t="s">
        <v>7</v>
      </c>
      <c r="B1149" s="3">
        <f>IFERROR(__xludf.DUMMYFUNCTION("""COMPUTED_VALUE"""),45483.66666666667)</f>
        <v>45483.66667</v>
      </c>
      <c r="C1149" s="2">
        <f>IFERROR(__xludf.DUMMYFUNCTION("""COMPUTED_VALUE"""),192.66)</f>
        <v>192.66</v>
      </c>
      <c r="D1149" s="2">
        <f t="shared" si="5"/>
        <v>0.01165721487</v>
      </c>
    </row>
    <row r="1150">
      <c r="A1150" s="1" t="s">
        <v>7</v>
      </c>
      <c r="B1150" s="3">
        <f>IFERROR(__xludf.DUMMYFUNCTION("""COMPUTED_VALUE"""),45484.66666666667)</f>
        <v>45484.66667</v>
      </c>
      <c r="C1150" s="2">
        <f>IFERROR(__xludf.DUMMYFUNCTION("""COMPUTED_VALUE"""),187.3)</f>
        <v>187.3</v>
      </c>
      <c r="D1150" s="2">
        <f t="shared" si="5"/>
        <v>-0.02782103187</v>
      </c>
    </row>
    <row r="1151">
      <c r="A1151" s="1" t="s">
        <v>7</v>
      </c>
      <c r="B1151" s="3">
        <f>IFERROR(__xludf.DUMMYFUNCTION("""COMPUTED_VALUE"""),45485.66666666667)</f>
        <v>45485.66667</v>
      </c>
      <c r="C1151" s="2">
        <f>IFERROR(__xludf.DUMMYFUNCTION("""COMPUTED_VALUE"""),186.78)</f>
        <v>186.78</v>
      </c>
      <c r="D1151" s="2">
        <f t="shared" si="5"/>
        <v>-0.002776294714</v>
      </c>
    </row>
    <row r="1152">
      <c r="A1152" s="1" t="s">
        <v>7</v>
      </c>
      <c r="B1152" s="3">
        <f>IFERROR(__xludf.DUMMYFUNCTION("""COMPUTED_VALUE"""),45488.66666666667)</f>
        <v>45488.66667</v>
      </c>
      <c r="C1152" s="2">
        <f>IFERROR(__xludf.DUMMYFUNCTION("""COMPUTED_VALUE"""),188.19)</f>
        <v>188.19</v>
      </c>
      <c r="D1152" s="2">
        <f t="shared" si="5"/>
        <v>0.007548988114</v>
      </c>
    </row>
    <row r="1153">
      <c r="A1153" s="1" t="s">
        <v>7</v>
      </c>
      <c r="B1153" s="3">
        <f>IFERROR(__xludf.DUMMYFUNCTION("""COMPUTED_VALUE"""),45489.66666666667)</f>
        <v>45489.66667</v>
      </c>
      <c r="C1153" s="2">
        <f>IFERROR(__xludf.DUMMYFUNCTION("""COMPUTED_VALUE"""),185.5)</f>
        <v>185.5</v>
      </c>
      <c r="D1153" s="2">
        <f t="shared" si="5"/>
        <v>-0.01429406451</v>
      </c>
    </row>
    <row r="1154">
      <c r="A1154" s="1" t="s">
        <v>7</v>
      </c>
      <c r="B1154" s="3">
        <f>IFERROR(__xludf.DUMMYFUNCTION("""COMPUTED_VALUE"""),45490.66666666667)</f>
        <v>45490.66667</v>
      </c>
      <c r="C1154" s="2">
        <f>IFERROR(__xludf.DUMMYFUNCTION("""COMPUTED_VALUE"""),182.62)</f>
        <v>182.62</v>
      </c>
      <c r="D1154" s="2">
        <f t="shared" si="5"/>
        <v>-0.01552560647</v>
      </c>
    </row>
    <row r="1155">
      <c r="A1155" s="1" t="s">
        <v>7</v>
      </c>
      <c r="B1155" s="3">
        <f>IFERROR(__xludf.DUMMYFUNCTION("""COMPUTED_VALUE"""),45491.66666666667)</f>
        <v>45491.66667</v>
      </c>
      <c r="C1155" s="2">
        <f>IFERROR(__xludf.DUMMYFUNCTION("""COMPUTED_VALUE"""),179.22)</f>
        <v>179.22</v>
      </c>
      <c r="D1155" s="2">
        <f t="shared" si="5"/>
        <v>-0.01861789508</v>
      </c>
    </row>
    <row r="1156">
      <c r="A1156" s="1" t="s">
        <v>7</v>
      </c>
      <c r="B1156" s="3">
        <f>IFERROR(__xludf.DUMMYFUNCTION("""COMPUTED_VALUE"""),45492.66666666667)</f>
        <v>45492.66667</v>
      </c>
      <c r="C1156" s="2">
        <f>IFERROR(__xludf.DUMMYFUNCTION("""COMPUTED_VALUE"""),179.39)</f>
        <v>179.39</v>
      </c>
      <c r="D1156" s="2">
        <f t="shared" si="5"/>
        <v>0.0009485548488</v>
      </c>
    </row>
    <row r="1157">
      <c r="A1157" s="1" t="s">
        <v>7</v>
      </c>
      <c r="B1157" s="3">
        <f>IFERROR(__xludf.DUMMYFUNCTION("""COMPUTED_VALUE"""),45495.66666666667)</f>
        <v>45495.66667</v>
      </c>
      <c r="C1157" s="2">
        <f>IFERROR(__xludf.DUMMYFUNCTION("""COMPUTED_VALUE"""),183.35)</f>
        <v>183.35</v>
      </c>
      <c r="D1157" s="2">
        <f t="shared" si="5"/>
        <v>0.02207480908</v>
      </c>
    </row>
    <row r="1158">
      <c r="A1158" s="1" t="s">
        <v>7</v>
      </c>
      <c r="B1158" s="3">
        <f>IFERROR(__xludf.DUMMYFUNCTION("""COMPUTED_VALUE"""),45496.66666666667)</f>
        <v>45496.66667</v>
      </c>
      <c r="C1158" s="2">
        <f>IFERROR(__xludf.DUMMYFUNCTION("""COMPUTED_VALUE"""),183.6)</f>
        <v>183.6</v>
      </c>
      <c r="D1158" s="2">
        <f t="shared" si="5"/>
        <v>0.001363512408</v>
      </c>
    </row>
    <row r="1159">
      <c r="A1159" s="1" t="s">
        <v>7</v>
      </c>
      <c r="B1159" s="3">
        <f>IFERROR(__xludf.DUMMYFUNCTION("""COMPUTED_VALUE"""),45497.66666666667)</f>
        <v>45497.66667</v>
      </c>
      <c r="C1159" s="2">
        <f>IFERROR(__xludf.DUMMYFUNCTION("""COMPUTED_VALUE"""),174.37)</f>
        <v>174.37</v>
      </c>
      <c r="D1159" s="2">
        <f t="shared" si="5"/>
        <v>-0.05027233115</v>
      </c>
    </row>
    <row r="1160">
      <c r="A1160" s="1" t="s">
        <v>7</v>
      </c>
      <c r="B1160" s="3">
        <f>IFERROR(__xludf.DUMMYFUNCTION("""COMPUTED_VALUE"""),45498.66666666667)</f>
        <v>45498.66667</v>
      </c>
      <c r="C1160" s="2">
        <f>IFERROR(__xludf.DUMMYFUNCTION("""COMPUTED_VALUE"""),169.16)</f>
        <v>169.16</v>
      </c>
      <c r="D1160" s="2">
        <f t="shared" si="5"/>
        <v>-0.02987899295</v>
      </c>
    </row>
    <row r="1161">
      <c r="A1161" s="1" t="s">
        <v>7</v>
      </c>
      <c r="B1161" s="3">
        <f>IFERROR(__xludf.DUMMYFUNCTION("""COMPUTED_VALUE"""),45499.66666666667)</f>
        <v>45499.66667</v>
      </c>
      <c r="C1161" s="2">
        <f>IFERROR(__xludf.DUMMYFUNCTION("""COMPUTED_VALUE"""),168.68)</f>
        <v>168.68</v>
      </c>
      <c r="D1161" s="2">
        <f t="shared" si="5"/>
        <v>-0.002837550248</v>
      </c>
    </row>
    <row r="1162">
      <c r="A1162" s="1" t="s">
        <v>7</v>
      </c>
      <c r="B1162" s="3">
        <f>IFERROR(__xludf.DUMMYFUNCTION("""COMPUTED_VALUE"""),45502.66666666667)</f>
        <v>45502.66667</v>
      </c>
      <c r="C1162" s="2">
        <f>IFERROR(__xludf.DUMMYFUNCTION("""COMPUTED_VALUE"""),171.13)</f>
        <v>171.13</v>
      </c>
      <c r="D1162" s="2">
        <f t="shared" si="5"/>
        <v>0.01452454351</v>
      </c>
    </row>
    <row r="1163">
      <c r="A1163" s="1" t="s">
        <v>7</v>
      </c>
      <c r="B1163" s="3">
        <f>IFERROR(__xludf.DUMMYFUNCTION("""COMPUTED_VALUE"""),45503.66666666667)</f>
        <v>45503.66667</v>
      </c>
      <c r="C1163" s="2">
        <f>IFERROR(__xludf.DUMMYFUNCTION("""COMPUTED_VALUE"""),171.86)</f>
        <v>171.86</v>
      </c>
      <c r="D1163" s="2">
        <f t="shared" si="5"/>
        <v>0.00426576287</v>
      </c>
    </row>
    <row r="1164">
      <c r="A1164" s="1" t="s">
        <v>7</v>
      </c>
      <c r="B1164" s="3">
        <f>IFERROR(__xludf.DUMMYFUNCTION("""COMPUTED_VALUE"""),45504.66666666667)</f>
        <v>45504.66667</v>
      </c>
      <c r="C1164" s="2">
        <f>IFERROR(__xludf.DUMMYFUNCTION("""COMPUTED_VALUE"""),173.15)</f>
        <v>173.15</v>
      </c>
      <c r="D1164" s="2">
        <f t="shared" si="5"/>
        <v>0.007506109624</v>
      </c>
    </row>
    <row r="1165">
      <c r="A1165" s="1" t="s">
        <v>7</v>
      </c>
      <c r="B1165" s="3">
        <f>IFERROR(__xludf.DUMMYFUNCTION("""COMPUTED_VALUE"""),45505.66666666667)</f>
        <v>45505.66667</v>
      </c>
      <c r="C1165" s="2">
        <f>IFERROR(__xludf.DUMMYFUNCTION("""COMPUTED_VALUE"""),172.45)</f>
        <v>172.45</v>
      </c>
      <c r="D1165" s="2">
        <f t="shared" si="5"/>
        <v>-0.004042737511</v>
      </c>
    </row>
    <row r="1166">
      <c r="A1166" s="1" t="s">
        <v>7</v>
      </c>
      <c r="B1166" s="3">
        <f>IFERROR(__xludf.DUMMYFUNCTION("""COMPUTED_VALUE"""),45506.66666666667)</f>
        <v>45506.66667</v>
      </c>
      <c r="C1166" s="2">
        <f>IFERROR(__xludf.DUMMYFUNCTION("""COMPUTED_VALUE"""),168.4)</f>
        <v>168.4</v>
      </c>
      <c r="D1166" s="2">
        <f t="shared" si="5"/>
        <v>-0.02348506814</v>
      </c>
    </row>
    <row r="1167">
      <c r="A1167" s="1" t="s">
        <v>7</v>
      </c>
      <c r="B1167" s="3">
        <f>IFERROR(__xludf.DUMMYFUNCTION("""COMPUTED_VALUE"""),45509.66666666667)</f>
        <v>45509.66667</v>
      </c>
      <c r="C1167" s="2">
        <f>IFERROR(__xludf.DUMMYFUNCTION("""COMPUTED_VALUE"""),160.64)</f>
        <v>160.64</v>
      </c>
      <c r="D1167" s="2">
        <f t="shared" si="5"/>
        <v>-0.0460807601</v>
      </c>
    </row>
    <row r="1168">
      <c r="A1168" s="1" t="s">
        <v>7</v>
      </c>
      <c r="B1168" s="3">
        <f>IFERROR(__xludf.DUMMYFUNCTION("""COMPUTED_VALUE"""),45510.66666666667)</f>
        <v>45510.66667</v>
      </c>
      <c r="C1168" s="2">
        <f>IFERROR(__xludf.DUMMYFUNCTION("""COMPUTED_VALUE"""),160.54)</f>
        <v>160.54</v>
      </c>
      <c r="D1168" s="2">
        <f t="shared" si="5"/>
        <v>-0.0006225099602</v>
      </c>
    </row>
    <row r="1169">
      <c r="A1169" s="1" t="s">
        <v>7</v>
      </c>
      <c r="B1169" s="3">
        <f>IFERROR(__xludf.DUMMYFUNCTION("""COMPUTED_VALUE"""),45511.66666666667)</f>
        <v>45511.66667</v>
      </c>
      <c r="C1169" s="2">
        <f>IFERROR(__xludf.DUMMYFUNCTION("""COMPUTED_VALUE"""),160.75)</f>
        <v>160.75</v>
      </c>
      <c r="D1169" s="2">
        <f t="shared" si="5"/>
        <v>0.001308085212</v>
      </c>
    </row>
    <row r="1170">
      <c r="A1170" s="1" t="s">
        <v>7</v>
      </c>
      <c r="B1170" s="3">
        <f>IFERROR(__xludf.DUMMYFUNCTION("""COMPUTED_VALUE"""),45512.66666666667)</f>
        <v>45512.66667</v>
      </c>
      <c r="C1170" s="2">
        <f>IFERROR(__xludf.DUMMYFUNCTION("""COMPUTED_VALUE"""),163.84)</f>
        <v>163.84</v>
      </c>
      <c r="D1170" s="2">
        <f t="shared" si="5"/>
        <v>0.01922239502</v>
      </c>
    </row>
    <row r="1171">
      <c r="A1171" s="1" t="s">
        <v>7</v>
      </c>
      <c r="B1171" s="3">
        <f>IFERROR(__xludf.DUMMYFUNCTION("""COMPUTED_VALUE"""),45513.66666666667)</f>
        <v>45513.66667</v>
      </c>
      <c r="C1171" s="2">
        <f>IFERROR(__xludf.DUMMYFUNCTION("""COMPUTED_VALUE"""),165.39)</f>
        <v>165.39</v>
      </c>
      <c r="D1171" s="2">
        <f t="shared" si="5"/>
        <v>0.009460449219</v>
      </c>
    </row>
    <row r="1172">
      <c r="A1172" s="1" t="s">
        <v>7</v>
      </c>
      <c r="B1172" s="3">
        <f>IFERROR(__xludf.DUMMYFUNCTION("""COMPUTED_VALUE"""),45516.66666666667)</f>
        <v>45516.66667</v>
      </c>
      <c r="C1172" s="2">
        <f>IFERROR(__xludf.DUMMYFUNCTION("""COMPUTED_VALUE"""),163.95)</f>
        <v>163.95</v>
      </c>
      <c r="D1172" s="2">
        <f t="shared" si="5"/>
        <v>-0.00870669327</v>
      </c>
    </row>
    <row r="1173">
      <c r="A1173" s="1" t="s">
        <v>7</v>
      </c>
      <c r="B1173" s="3">
        <f>IFERROR(__xludf.DUMMYFUNCTION("""COMPUTED_VALUE"""),45517.66666666667)</f>
        <v>45517.66667</v>
      </c>
      <c r="C1173" s="2">
        <f>IFERROR(__xludf.DUMMYFUNCTION("""COMPUTED_VALUE"""),165.93)</f>
        <v>165.93</v>
      </c>
      <c r="D1173" s="2">
        <f t="shared" si="5"/>
        <v>0.0120768527</v>
      </c>
    </row>
    <row r="1174">
      <c r="A1174" s="1" t="s">
        <v>7</v>
      </c>
      <c r="B1174" s="3">
        <f>IFERROR(__xludf.DUMMYFUNCTION("""COMPUTED_VALUE"""),45518.66666666667)</f>
        <v>45518.66667</v>
      </c>
      <c r="C1174" s="2">
        <f>IFERROR(__xludf.DUMMYFUNCTION("""COMPUTED_VALUE"""),162.03)</f>
        <v>162.03</v>
      </c>
      <c r="D1174" s="2">
        <f t="shared" si="5"/>
        <v>-0.02350388718</v>
      </c>
    </row>
    <row r="1175">
      <c r="A1175" s="1" t="s">
        <v>7</v>
      </c>
      <c r="B1175" s="3">
        <f>IFERROR(__xludf.DUMMYFUNCTION("""COMPUTED_VALUE"""),45519.66666666667)</f>
        <v>45519.66667</v>
      </c>
      <c r="C1175" s="2">
        <f>IFERROR(__xludf.DUMMYFUNCTION("""COMPUTED_VALUE"""),163.17)</f>
        <v>163.17</v>
      </c>
      <c r="D1175" s="2">
        <f t="shared" si="5"/>
        <v>0.007035734123</v>
      </c>
    </row>
    <row r="1176">
      <c r="A1176" s="1" t="s">
        <v>7</v>
      </c>
      <c r="B1176" s="3">
        <f>IFERROR(__xludf.DUMMYFUNCTION("""COMPUTED_VALUE"""),45520.66666666667)</f>
        <v>45520.66667</v>
      </c>
      <c r="C1176" s="2">
        <f>IFERROR(__xludf.DUMMYFUNCTION("""COMPUTED_VALUE"""),164.74)</f>
        <v>164.74</v>
      </c>
      <c r="D1176" s="2">
        <f t="shared" si="5"/>
        <v>0.009621866765</v>
      </c>
    </row>
    <row r="1177">
      <c r="A1177" s="1" t="s">
        <v>7</v>
      </c>
      <c r="B1177" s="3">
        <f>IFERROR(__xludf.DUMMYFUNCTION("""COMPUTED_VALUE"""),45523.66666666667)</f>
        <v>45523.66667</v>
      </c>
      <c r="C1177" s="2">
        <f>IFERROR(__xludf.DUMMYFUNCTION("""COMPUTED_VALUE"""),168.4)</f>
        <v>168.4</v>
      </c>
      <c r="D1177" s="2">
        <f t="shared" si="5"/>
        <v>0.02221682651</v>
      </c>
    </row>
    <row r="1178">
      <c r="A1178" s="1" t="s">
        <v>7</v>
      </c>
      <c r="B1178" s="3">
        <f>IFERROR(__xludf.DUMMYFUNCTION("""COMPUTED_VALUE"""),45524.66666666667)</f>
        <v>45524.66667</v>
      </c>
      <c r="C1178" s="2">
        <f>IFERROR(__xludf.DUMMYFUNCTION("""COMPUTED_VALUE"""),168.96)</f>
        <v>168.96</v>
      </c>
      <c r="D1178" s="2">
        <f t="shared" si="5"/>
        <v>0.003325415677</v>
      </c>
    </row>
    <row r="1179">
      <c r="A1179" s="1" t="s">
        <v>7</v>
      </c>
      <c r="B1179" s="3">
        <f>IFERROR(__xludf.DUMMYFUNCTION("""COMPUTED_VALUE"""),45525.66666666667)</f>
        <v>45525.66667</v>
      </c>
      <c r="C1179" s="2">
        <f>IFERROR(__xludf.DUMMYFUNCTION("""COMPUTED_VALUE"""),167.63)</f>
        <v>167.63</v>
      </c>
      <c r="D1179" s="2">
        <f t="shared" si="5"/>
        <v>-0.007871685606</v>
      </c>
    </row>
    <row r="1180">
      <c r="A1180" s="1" t="s">
        <v>7</v>
      </c>
      <c r="B1180" s="3">
        <f>IFERROR(__xludf.DUMMYFUNCTION("""COMPUTED_VALUE"""),45526.66666666667)</f>
        <v>45526.66667</v>
      </c>
      <c r="C1180" s="2">
        <f>IFERROR(__xludf.DUMMYFUNCTION("""COMPUTED_VALUE"""),165.49)</f>
        <v>165.49</v>
      </c>
      <c r="D1180" s="2">
        <f t="shared" si="5"/>
        <v>-0.0127662113</v>
      </c>
    </row>
    <row r="1181">
      <c r="A1181" s="1" t="s">
        <v>7</v>
      </c>
      <c r="B1181" s="3">
        <f>IFERROR(__xludf.DUMMYFUNCTION("""COMPUTED_VALUE"""),45527.66666666667)</f>
        <v>45527.66667</v>
      </c>
      <c r="C1181" s="2">
        <f>IFERROR(__xludf.DUMMYFUNCTION("""COMPUTED_VALUE"""),167.43)</f>
        <v>167.43</v>
      </c>
      <c r="D1181" s="2">
        <f t="shared" si="5"/>
        <v>0.0117227627</v>
      </c>
    </row>
    <row r="1182">
      <c r="A1182" s="1" t="s">
        <v>7</v>
      </c>
      <c r="B1182" s="3">
        <f>IFERROR(__xludf.DUMMYFUNCTION("""COMPUTED_VALUE"""),45530.66666666667)</f>
        <v>45530.66667</v>
      </c>
      <c r="C1182" s="2">
        <f>IFERROR(__xludf.DUMMYFUNCTION("""COMPUTED_VALUE"""),167.93)</f>
        <v>167.93</v>
      </c>
      <c r="D1182" s="2">
        <f t="shared" si="5"/>
        <v>0.002986322642</v>
      </c>
    </row>
    <row r="1183">
      <c r="A1183" s="1" t="s">
        <v>7</v>
      </c>
      <c r="B1183" s="3">
        <f>IFERROR(__xludf.DUMMYFUNCTION("""COMPUTED_VALUE"""),45531.66666666667)</f>
        <v>45531.66667</v>
      </c>
      <c r="C1183" s="2">
        <f>IFERROR(__xludf.DUMMYFUNCTION("""COMPUTED_VALUE"""),166.38)</f>
        <v>166.38</v>
      </c>
      <c r="D1183" s="2">
        <f t="shared" si="5"/>
        <v>-0.009230036325</v>
      </c>
    </row>
    <row r="1184">
      <c r="A1184" s="1" t="s">
        <v>7</v>
      </c>
      <c r="B1184" s="3">
        <f>IFERROR(__xludf.DUMMYFUNCTION("""COMPUTED_VALUE"""),45532.66666666667)</f>
        <v>45532.66667</v>
      </c>
      <c r="C1184" s="2">
        <f>IFERROR(__xludf.DUMMYFUNCTION("""COMPUTED_VALUE"""),164.5)</f>
        <v>164.5</v>
      </c>
      <c r="D1184" s="2">
        <f t="shared" si="5"/>
        <v>-0.01129943503</v>
      </c>
    </row>
    <row r="1185">
      <c r="A1185" s="1" t="s">
        <v>7</v>
      </c>
      <c r="B1185" s="3">
        <f>IFERROR(__xludf.DUMMYFUNCTION("""COMPUTED_VALUE"""),45533.66666666667)</f>
        <v>45533.66667</v>
      </c>
      <c r="C1185" s="2">
        <f>IFERROR(__xludf.DUMMYFUNCTION("""COMPUTED_VALUE"""),163.4)</f>
        <v>163.4</v>
      </c>
      <c r="D1185" s="2">
        <f t="shared" si="5"/>
        <v>-0.006686930091</v>
      </c>
    </row>
    <row r="1186">
      <c r="A1186" s="1" t="s">
        <v>7</v>
      </c>
      <c r="B1186" s="3">
        <f>IFERROR(__xludf.DUMMYFUNCTION("""COMPUTED_VALUE"""),45534.66666666667)</f>
        <v>45534.66667</v>
      </c>
      <c r="C1186" s="2">
        <f>IFERROR(__xludf.DUMMYFUNCTION("""COMPUTED_VALUE"""),165.11)</f>
        <v>165.11</v>
      </c>
      <c r="D1186" s="2">
        <f t="shared" si="5"/>
        <v>0.01046511628</v>
      </c>
    </row>
    <row r="1187">
      <c r="A1187" s="1" t="s">
        <v>7</v>
      </c>
      <c r="B1187" s="3">
        <f>IFERROR(__xludf.DUMMYFUNCTION("""COMPUTED_VALUE"""),45538.66666666667)</f>
        <v>45538.66667</v>
      </c>
      <c r="C1187" s="2">
        <f>IFERROR(__xludf.DUMMYFUNCTION("""COMPUTED_VALUE"""),158.61)</f>
        <v>158.61</v>
      </c>
      <c r="D1187" s="2">
        <f t="shared" si="5"/>
        <v>-0.03936769426</v>
      </c>
    </row>
    <row r="1188">
      <c r="A1188" s="1" t="s">
        <v>7</v>
      </c>
      <c r="B1188" s="3">
        <f>IFERROR(__xludf.DUMMYFUNCTION("""COMPUTED_VALUE"""),45539.66666666667)</f>
        <v>45539.66667</v>
      </c>
      <c r="C1188" s="2">
        <f>IFERROR(__xludf.DUMMYFUNCTION("""COMPUTED_VALUE"""),157.81)</f>
        <v>157.81</v>
      </c>
      <c r="D1188" s="2">
        <f t="shared" si="5"/>
        <v>-0.00504381817</v>
      </c>
    </row>
    <row r="1189">
      <c r="A1189" s="1" t="s">
        <v>7</v>
      </c>
      <c r="B1189" s="3">
        <f>IFERROR(__xludf.DUMMYFUNCTION("""COMPUTED_VALUE"""),45540.66666666667)</f>
        <v>45540.66667</v>
      </c>
      <c r="C1189" s="2">
        <f>IFERROR(__xludf.DUMMYFUNCTION("""COMPUTED_VALUE"""),158.6)</f>
        <v>158.6</v>
      </c>
      <c r="D1189" s="2">
        <f t="shared" si="5"/>
        <v>0.005006019897</v>
      </c>
    </row>
    <row r="1190">
      <c r="A1190" s="1" t="s">
        <v>7</v>
      </c>
      <c r="B1190" s="3">
        <f>IFERROR(__xludf.DUMMYFUNCTION("""COMPUTED_VALUE"""),45541.66666666667)</f>
        <v>45541.66667</v>
      </c>
      <c r="C1190" s="2">
        <f>IFERROR(__xludf.DUMMYFUNCTION("""COMPUTED_VALUE"""),152.13)</f>
        <v>152.13</v>
      </c>
      <c r="D1190" s="2">
        <f t="shared" si="5"/>
        <v>-0.04079445145</v>
      </c>
    </row>
    <row r="1191">
      <c r="A1191" s="1" t="s">
        <v>7</v>
      </c>
      <c r="B1191" s="3">
        <f>IFERROR(__xludf.DUMMYFUNCTION("""COMPUTED_VALUE"""),45544.66666666667)</f>
        <v>45544.66667</v>
      </c>
      <c r="C1191" s="2">
        <f>IFERROR(__xludf.DUMMYFUNCTION("""COMPUTED_VALUE"""),149.54)</f>
        <v>149.54</v>
      </c>
      <c r="D1191" s="2">
        <f t="shared" si="5"/>
        <v>-0.0170249129</v>
      </c>
    </row>
    <row r="1192">
      <c r="A1192" s="1" t="s">
        <v>7</v>
      </c>
      <c r="B1192" s="3">
        <f>IFERROR(__xludf.DUMMYFUNCTION("""COMPUTED_VALUE"""),45545.66666666667)</f>
        <v>45545.66667</v>
      </c>
      <c r="C1192" s="2">
        <f>IFERROR(__xludf.DUMMYFUNCTION("""COMPUTED_VALUE"""),150.01)</f>
        <v>150.01</v>
      </c>
      <c r="D1192" s="2">
        <f t="shared" si="5"/>
        <v>0.00314297178</v>
      </c>
    </row>
    <row r="1193">
      <c r="A1193" s="1" t="s">
        <v>7</v>
      </c>
      <c r="B1193" s="3">
        <f>IFERROR(__xludf.DUMMYFUNCTION("""COMPUTED_VALUE"""),45546.66666666667)</f>
        <v>45546.66667</v>
      </c>
      <c r="C1193" s="2">
        <f>IFERROR(__xludf.DUMMYFUNCTION("""COMPUTED_VALUE"""),152.15)</f>
        <v>152.15</v>
      </c>
      <c r="D1193" s="2">
        <f t="shared" si="5"/>
        <v>0.01426571562</v>
      </c>
    </row>
    <row r="1194">
      <c r="A1194" s="1" t="s">
        <v>7</v>
      </c>
      <c r="B1194" s="3">
        <f>IFERROR(__xludf.DUMMYFUNCTION("""COMPUTED_VALUE"""),45547.66666666667)</f>
        <v>45547.66667</v>
      </c>
      <c r="C1194" s="2">
        <f>IFERROR(__xludf.DUMMYFUNCTION("""COMPUTED_VALUE"""),155.54)</f>
        <v>155.54</v>
      </c>
      <c r="D1194" s="2">
        <f t="shared" si="5"/>
        <v>0.0222806441</v>
      </c>
    </row>
    <row r="1195">
      <c r="A1195" s="1" t="s">
        <v>7</v>
      </c>
      <c r="B1195" s="3">
        <f>IFERROR(__xludf.DUMMYFUNCTION("""COMPUTED_VALUE"""),45548.66666666667)</f>
        <v>45548.66667</v>
      </c>
      <c r="C1195" s="2">
        <f>IFERROR(__xludf.DUMMYFUNCTION("""COMPUTED_VALUE"""),158.37)</f>
        <v>158.37</v>
      </c>
      <c r="D1195" s="2">
        <f t="shared" si="5"/>
        <v>0.01819467661</v>
      </c>
    </row>
    <row r="1196">
      <c r="A1196" s="1" t="s">
        <v>7</v>
      </c>
      <c r="B1196" s="3">
        <f>IFERROR(__xludf.DUMMYFUNCTION("""COMPUTED_VALUE"""),45551.66666666667)</f>
        <v>45551.66667</v>
      </c>
      <c r="C1196" s="2">
        <f>IFERROR(__xludf.DUMMYFUNCTION("""COMPUTED_VALUE"""),158.99)</f>
        <v>158.99</v>
      </c>
      <c r="D1196" s="2">
        <f t="shared" si="5"/>
        <v>0.003914882869</v>
      </c>
    </row>
    <row r="1197">
      <c r="A1197" s="1" t="s">
        <v>7</v>
      </c>
      <c r="B1197" s="3">
        <f>IFERROR(__xludf.DUMMYFUNCTION("""COMPUTED_VALUE"""),45552.66666666667)</f>
        <v>45552.66667</v>
      </c>
      <c r="C1197" s="2">
        <f>IFERROR(__xludf.DUMMYFUNCTION("""COMPUTED_VALUE"""),160.28)</f>
        <v>160.28</v>
      </c>
      <c r="D1197" s="2">
        <f t="shared" si="5"/>
        <v>0.008113717844</v>
      </c>
    </row>
    <row r="1198">
      <c r="A1198" s="1" t="s">
        <v>7</v>
      </c>
      <c r="B1198" s="3">
        <f>IFERROR(__xludf.DUMMYFUNCTION("""COMPUTED_VALUE"""),45553.66666666667)</f>
        <v>45553.66667</v>
      </c>
      <c r="C1198" s="2">
        <f>IFERROR(__xludf.DUMMYFUNCTION("""COMPUTED_VALUE"""),160.81)</f>
        <v>160.81</v>
      </c>
      <c r="D1198" s="2">
        <f t="shared" si="5"/>
        <v>0.003306713252</v>
      </c>
    </row>
    <row r="1199">
      <c r="A1199" s="1" t="s">
        <v>7</v>
      </c>
      <c r="B1199" s="3">
        <f>IFERROR(__xludf.DUMMYFUNCTION("""COMPUTED_VALUE"""),45554.66666666667)</f>
        <v>45554.66667</v>
      </c>
      <c r="C1199" s="2">
        <f>IFERROR(__xludf.DUMMYFUNCTION("""COMPUTED_VALUE"""),163.24)</f>
        <v>163.24</v>
      </c>
      <c r="D1199" s="2">
        <f t="shared" si="5"/>
        <v>0.01511100056</v>
      </c>
    </row>
    <row r="1200">
      <c r="A1200" s="1" t="s">
        <v>7</v>
      </c>
      <c r="B1200" s="3">
        <f>IFERROR(__xludf.DUMMYFUNCTION("""COMPUTED_VALUE"""),45555.66666666667)</f>
        <v>45555.66667</v>
      </c>
      <c r="C1200" s="2">
        <f>IFERROR(__xludf.DUMMYFUNCTION("""COMPUTED_VALUE"""),164.64)</f>
        <v>164.64</v>
      </c>
      <c r="D1200" s="2">
        <f t="shared" si="5"/>
        <v>0.008576329331</v>
      </c>
    </row>
    <row r="1201">
      <c r="A1201" s="1" t="s">
        <v>7</v>
      </c>
      <c r="B1201" s="3">
        <f>IFERROR(__xludf.DUMMYFUNCTION("""COMPUTED_VALUE"""),45558.66666666667)</f>
        <v>45558.66667</v>
      </c>
      <c r="C1201" s="2">
        <f>IFERROR(__xludf.DUMMYFUNCTION("""COMPUTED_VALUE"""),163.07)</f>
        <v>163.07</v>
      </c>
      <c r="D1201" s="2">
        <f t="shared" si="5"/>
        <v>-0.00953595724</v>
      </c>
    </row>
    <row r="1202">
      <c r="A1202" s="1" t="s">
        <v>7</v>
      </c>
      <c r="B1202" s="3">
        <f>IFERROR(__xludf.DUMMYFUNCTION("""COMPUTED_VALUE"""),45559.66666666667)</f>
        <v>45559.66667</v>
      </c>
      <c r="C1202" s="2">
        <f>IFERROR(__xludf.DUMMYFUNCTION("""COMPUTED_VALUE"""),163.64)</f>
        <v>163.64</v>
      </c>
      <c r="D1202" s="2">
        <f t="shared" si="5"/>
        <v>0.00349543141</v>
      </c>
    </row>
    <row r="1203">
      <c r="A1203" s="1" t="s">
        <v>7</v>
      </c>
      <c r="B1203" s="3">
        <f>IFERROR(__xludf.DUMMYFUNCTION("""COMPUTED_VALUE"""),45560.66666666667)</f>
        <v>45560.66667</v>
      </c>
      <c r="C1203" s="2">
        <f>IFERROR(__xludf.DUMMYFUNCTION("""COMPUTED_VALUE"""),162.99)</f>
        <v>162.99</v>
      </c>
      <c r="D1203" s="2">
        <f t="shared" si="5"/>
        <v>-0.003972133953</v>
      </c>
    </row>
    <row r="1204">
      <c r="A1204" s="1" t="s">
        <v>7</v>
      </c>
      <c r="B1204" s="3">
        <f>IFERROR(__xludf.DUMMYFUNCTION("""COMPUTED_VALUE"""),45561.66666666667)</f>
        <v>45561.66667</v>
      </c>
      <c r="C1204" s="2">
        <f>IFERROR(__xludf.DUMMYFUNCTION("""COMPUTED_VALUE"""),163.83)</f>
        <v>163.83</v>
      </c>
      <c r="D1204" s="2">
        <f t="shared" si="5"/>
        <v>0.00515369041</v>
      </c>
    </row>
    <row r="1205">
      <c r="A1205" s="1" t="s">
        <v>7</v>
      </c>
      <c r="B1205" s="3">
        <f>IFERROR(__xludf.DUMMYFUNCTION("""COMPUTED_VALUE"""),45562.66666666667)</f>
        <v>45562.66667</v>
      </c>
      <c r="C1205" s="2">
        <f>IFERROR(__xludf.DUMMYFUNCTION("""COMPUTED_VALUE"""),165.29)</f>
        <v>165.29</v>
      </c>
      <c r="D1205" s="2">
        <f t="shared" si="5"/>
        <v>0.008911676738</v>
      </c>
    </row>
    <row r="1206">
      <c r="A1206" s="1" t="s">
        <v>7</v>
      </c>
      <c r="B1206" s="3">
        <f>IFERROR(__xludf.DUMMYFUNCTION("""COMPUTED_VALUE"""),45565.66666666667)</f>
        <v>45565.66667</v>
      </c>
      <c r="C1206" s="2">
        <f>IFERROR(__xludf.DUMMYFUNCTION("""COMPUTED_VALUE"""),167.19)</f>
        <v>167.19</v>
      </c>
      <c r="D1206" s="2">
        <f t="shared" si="5"/>
        <v>0.01149494827</v>
      </c>
    </row>
    <row r="1207">
      <c r="A1207" s="1" t="s">
        <v>7</v>
      </c>
      <c r="B1207" s="3">
        <f>IFERROR(__xludf.DUMMYFUNCTION("""COMPUTED_VALUE"""),45566.66666666667)</f>
        <v>45566.66667</v>
      </c>
      <c r="C1207" s="2">
        <f>IFERROR(__xludf.DUMMYFUNCTION("""COMPUTED_VALUE"""),168.42)</f>
        <v>168.42</v>
      </c>
      <c r="D1207" s="2">
        <f t="shared" si="5"/>
        <v>0.007356899336</v>
      </c>
    </row>
    <row r="1208">
      <c r="A1208" s="1" t="s">
        <v>7</v>
      </c>
      <c r="B1208" s="3">
        <f>IFERROR(__xludf.DUMMYFUNCTION("""COMPUTED_VALUE"""),45567.66666666667)</f>
        <v>45567.66667</v>
      </c>
      <c r="C1208" s="2">
        <f>IFERROR(__xludf.DUMMYFUNCTION("""COMPUTED_VALUE"""),167.31)</f>
        <v>167.31</v>
      </c>
      <c r="D1208" s="2">
        <f t="shared" si="5"/>
        <v>-0.006590666192</v>
      </c>
    </row>
    <row r="1209">
      <c r="A1209" s="1" t="s">
        <v>7</v>
      </c>
      <c r="B1209" s="3">
        <f>IFERROR(__xludf.DUMMYFUNCTION("""COMPUTED_VALUE"""),45568.66666666667)</f>
        <v>45568.66667</v>
      </c>
      <c r="C1209" s="2">
        <f>IFERROR(__xludf.DUMMYFUNCTION("""COMPUTED_VALUE"""),167.21)</f>
        <v>167.21</v>
      </c>
      <c r="D1209" s="2">
        <f t="shared" si="5"/>
        <v>-0.0005976929054</v>
      </c>
    </row>
    <row r="1210">
      <c r="A1210" s="1" t="s">
        <v>7</v>
      </c>
      <c r="B1210" s="3">
        <f>IFERROR(__xludf.DUMMYFUNCTION("""COMPUTED_VALUE"""),45569.66666666667)</f>
        <v>45569.66667</v>
      </c>
      <c r="C1210" s="2">
        <f>IFERROR(__xludf.DUMMYFUNCTION("""COMPUTED_VALUE"""),168.56)</f>
        <v>168.56</v>
      </c>
      <c r="D1210" s="2">
        <f t="shared" si="5"/>
        <v>0.008073679804</v>
      </c>
    </row>
    <row r="1211">
      <c r="A1211" s="1" t="s">
        <v>7</v>
      </c>
      <c r="B1211" s="3">
        <f>IFERROR(__xludf.DUMMYFUNCTION("""COMPUTED_VALUE"""),45572.66666666667)</f>
        <v>45572.66667</v>
      </c>
      <c r="C1211" s="2">
        <f>IFERROR(__xludf.DUMMYFUNCTION("""COMPUTED_VALUE"""),164.39)</f>
        <v>164.39</v>
      </c>
      <c r="D1211" s="2">
        <f t="shared" si="5"/>
        <v>-0.02473896535</v>
      </c>
    </row>
    <row r="1212">
      <c r="A1212" s="1" t="s">
        <v>7</v>
      </c>
      <c r="B1212" s="3">
        <f>IFERROR(__xludf.DUMMYFUNCTION("""COMPUTED_VALUE"""),45573.66666666667)</f>
        <v>45573.66667</v>
      </c>
      <c r="C1212" s="2">
        <f>IFERROR(__xludf.DUMMYFUNCTION("""COMPUTED_VALUE"""),165.7)</f>
        <v>165.7</v>
      </c>
      <c r="D1212" s="2">
        <f t="shared" si="5"/>
        <v>0.007968854553</v>
      </c>
    </row>
    <row r="1213">
      <c r="A1213" s="1" t="s">
        <v>7</v>
      </c>
      <c r="B1213" s="3">
        <f>IFERROR(__xludf.DUMMYFUNCTION("""COMPUTED_VALUE"""),45574.66666666667)</f>
        <v>45574.66667</v>
      </c>
      <c r="C1213" s="2">
        <f>IFERROR(__xludf.DUMMYFUNCTION("""COMPUTED_VALUE"""),163.06)</f>
        <v>163.06</v>
      </c>
      <c r="D1213" s="2">
        <f t="shared" si="5"/>
        <v>-0.01593240797</v>
      </c>
    </row>
    <row r="1214">
      <c r="A1214" s="1" t="s">
        <v>7</v>
      </c>
      <c r="B1214" s="3">
        <f>IFERROR(__xludf.DUMMYFUNCTION("""COMPUTED_VALUE"""),45575.66666666667)</f>
        <v>45575.66667</v>
      </c>
      <c r="C1214" s="2">
        <f>IFERROR(__xludf.DUMMYFUNCTION("""COMPUTED_VALUE"""),163.18)</f>
        <v>163.18</v>
      </c>
      <c r="D1214" s="2">
        <f t="shared" si="5"/>
        <v>0.0007359254262</v>
      </c>
    </row>
    <row r="1215">
      <c r="A1215" s="1" t="s">
        <v>7</v>
      </c>
      <c r="B1215" s="3">
        <f>IFERROR(__xludf.DUMMYFUNCTION("""COMPUTED_VALUE"""),45576.66666666667)</f>
        <v>45576.66667</v>
      </c>
      <c r="C1215" s="2">
        <f>IFERROR(__xludf.DUMMYFUNCTION("""COMPUTED_VALUE"""),164.52)</f>
        <v>164.52</v>
      </c>
      <c r="D1215" s="2">
        <f t="shared" si="5"/>
        <v>0.008211790661</v>
      </c>
    </row>
    <row r="1216">
      <c r="A1216" s="1" t="s">
        <v>7</v>
      </c>
      <c r="B1216" s="3">
        <f>IFERROR(__xludf.DUMMYFUNCTION("""COMPUTED_VALUE"""),45579.66666666667)</f>
        <v>45579.66667</v>
      </c>
      <c r="C1216" s="2">
        <f>IFERROR(__xludf.DUMMYFUNCTION("""COMPUTED_VALUE"""),166.35)</f>
        <v>166.35</v>
      </c>
      <c r="D1216" s="2">
        <f t="shared" si="5"/>
        <v>0.01112326769</v>
      </c>
    </row>
    <row r="1217">
      <c r="A1217" s="1" t="s">
        <v>7</v>
      </c>
      <c r="B1217" s="3">
        <f>IFERROR(__xludf.DUMMYFUNCTION("""COMPUTED_VALUE"""),45580.66666666667)</f>
        <v>45580.66667</v>
      </c>
      <c r="C1217" s="2">
        <f>IFERROR(__xludf.DUMMYFUNCTION("""COMPUTED_VALUE"""),166.9)</f>
        <v>166.9</v>
      </c>
      <c r="D1217" s="2">
        <f t="shared" si="5"/>
        <v>0.003306281936</v>
      </c>
    </row>
    <row r="1218">
      <c r="A1218" s="1" t="s">
        <v>7</v>
      </c>
      <c r="B1218" s="3">
        <f>IFERROR(__xludf.DUMMYFUNCTION("""COMPUTED_VALUE"""),45581.66666666667)</f>
        <v>45581.66667</v>
      </c>
      <c r="C1218" s="2">
        <f>IFERROR(__xludf.DUMMYFUNCTION("""COMPUTED_VALUE"""),166.74)</f>
        <v>166.74</v>
      </c>
      <c r="D1218" s="2">
        <f t="shared" si="5"/>
        <v>-0.000958657879</v>
      </c>
    </row>
    <row r="1219">
      <c r="A1219" s="1" t="s">
        <v>7</v>
      </c>
      <c r="B1219" s="3">
        <f>IFERROR(__xludf.DUMMYFUNCTION("""COMPUTED_VALUE"""),45582.66666666667)</f>
        <v>45582.66667</v>
      </c>
      <c r="C1219" s="2">
        <f>IFERROR(__xludf.DUMMYFUNCTION("""COMPUTED_VALUE"""),164.51)</f>
        <v>164.51</v>
      </c>
      <c r="D1219" s="2">
        <f t="shared" si="5"/>
        <v>-0.01337411539</v>
      </c>
    </row>
    <row r="1220">
      <c r="A1220" s="1" t="s">
        <v>7</v>
      </c>
      <c r="B1220" s="3">
        <f>IFERROR(__xludf.DUMMYFUNCTION("""COMPUTED_VALUE"""),45583.66666666667)</f>
        <v>45583.66667</v>
      </c>
      <c r="C1220" s="2">
        <f>IFERROR(__xludf.DUMMYFUNCTION("""COMPUTED_VALUE"""),165.05)</f>
        <v>165.05</v>
      </c>
      <c r="D1220" s="2">
        <f t="shared" si="5"/>
        <v>0.003282475229</v>
      </c>
    </row>
    <row r="1221">
      <c r="A1221" s="1" t="s">
        <v>7</v>
      </c>
      <c r="B1221" s="3">
        <f>IFERROR(__xludf.DUMMYFUNCTION("""COMPUTED_VALUE"""),45586.66666666667)</f>
        <v>45586.66667</v>
      </c>
      <c r="C1221" s="2">
        <f>IFERROR(__xludf.DUMMYFUNCTION("""COMPUTED_VALUE"""),165.8)</f>
        <v>165.8</v>
      </c>
      <c r="D1221" s="2">
        <f t="shared" si="5"/>
        <v>0.004544077552</v>
      </c>
    </row>
    <row r="1222">
      <c r="A1222" s="1" t="s">
        <v>7</v>
      </c>
      <c r="B1222" s="3">
        <f>IFERROR(__xludf.DUMMYFUNCTION("""COMPUTED_VALUE"""),45587.66666666667)</f>
        <v>45587.66667</v>
      </c>
      <c r="C1222" s="2">
        <f>IFERROR(__xludf.DUMMYFUNCTION("""COMPUTED_VALUE"""),166.82)</f>
        <v>166.82</v>
      </c>
      <c r="D1222" s="2">
        <f t="shared" si="5"/>
        <v>0.00615199035</v>
      </c>
    </row>
    <row r="1223">
      <c r="A1223" s="1" t="s">
        <v>7</v>
      </c>
      <c r="B1223" s="3">
        <f>IFERROR(__xludf.DUMMYFUNCTION("""COMPUTED_VALUE"""),45588.66666666667)</f>
        <v>45588.66667</v>
      </c>
      <c r="C1223" s="2">
        <f>IFERROR(__xludf.DUMMYFUNCTION("""COMPUTED_VALUE"""),164.48)</f>
        <v>164.48</v>
      </c>
      <c r="D1223" s="2">
        <f t="shared" si="5"/>
        <v>-0.01402709507</v>
      </c>
    </row>
    <row r="1224">
      <c r="A1224" s="1" t="s">
        <v>7</v>
      </c>
      <c r="B1224" s="3">
        <f>IFERROR(__xludf.DUMMYFUNCTION("""COMPUTED_VALUE"""),45589.66666666667)</f>
        <v>45589.66667</v>
      </c>
      <c r="C1224" s="2">
        <f>IFERROR(__xludf.DUMMYFUNCTION("""COMPUTED_VALUE"""),164.53)</f>
        <v>164.53</v>
      </c>
      <c r="D1224" s="2">
        <f t="shared" si="5"/>
        <v>0.0003039883268</v>
      </c>
    </row>
    <row r="1225">
      <c r="A1225" s="1" t="s">
        <v>7</v>
      </c>
      <c r="B1225" s="3">
        <f>IFERROR(__xludf.DUMMYFUNCTION("""COMPUTED_VALUE"""),45590.66666666667)</f>
        <v>45590.66667</v>
      </c>
      <c r="C1225" s="2">
        <f>IFERROR(__xludf.DUMMYFUNCTION("""COMPUTED_VALUE"""),166.99)</f>
        <v>166.99</v>
      </c>
      <c r="D1225" s="2">
        <f t="shared" si="5"/>
        <v>0.01495168054</v>
      </c>
    </row>
    <row r="1226">
      <c r="A1226" s="1" t="s">
        <v>7</v>
      </c>
      <c r="B1226" s="3">
        <f>IFERROR(__xludf.DUMMYFUNCTION("""COMPUTED_VALUE"""),45593.66666666667)</f>
        <v>45593.66667</v>
      </c>
      <c r="C1226" s="2">
        <f>IFERROR(__xludf.DUMMYFUNCTION("""COMPUTED_VALUE"""),168.34)</f>
        <v>168.34</v>
      </c>
      <c r="D1226" s="2">
        <f t="shared" si="5"/>
        <v>0.008084316426</v>
      </c>
    </row>
    <row r="1227">
      <c r="A1227" s="1" t="s">
        <v>7</v>
      </c>
      <c r="B1227" s="3">
        <f>IFERROR(__xludf.DUMMYFUNCTION("""COMPUTED_VALUE"""),45594.66666666667)</f>
        <v>45594.66667</v>
      </c>
      <c r="C1227" s="2">
        <f>IFERROR(__xludf.DUMMYFUNCTION("""COMPUTED_VALUE"""),171.14)</f>
        <v>171.14</v>
      </c>
      <c r="D1227" s="2">
        <f t="shared" si="5"/>
        <v>0.01663300463</v>
      </c>
    </row>
    <row r="1228">
      <c r="A1228" s="1" t="s">
        <v>7</v>
      </c>
      <c r="B1228" s="3">
        <f>IFERROR(__xludf.DUMMYFUNCTION("""COMPUTED_VALUE"""),45595.66666666667)</f>
        <v>45595.66667</v>
      </c>
      <c r="C1228" s="2">
        <f>IFERROR(__xludf.DUMMYFUNCTION("""COMPUTED_VALUE"""),176.14)</f>
        <v>176.14</v>
      </c>
      <c r="D1228" s="2">
        <f t="shared" si="5"/>
        <v>0.02921584668</v>
      </c>
    </row>
    <row r="1229">
      <c r="A1229" s="1" t="s">
        <v>7</v>
      </c>
      <c r="B1229" s="3">
        <f>IFERROR(__xludf.DUMMYFUNCTION("""COMPUTED_VALUE"""),45596.66666666667)</f>
        <v>45596.66667</v>
      </c>
      <c r="C1229" s="2">
        <f>IFERROR(__xludf.DUMMYFUNCTION("""COMPUTED_VALUE"""),172.69)</f>
        <v>172.69</v>
      </c>
      <c r="D1229" s="2">
        <f t="shared" si="5"/>
        <v>-0.0195866924</v>
      </c>
    </row>
    <row r="1230">
      <c r="A1230" s="1" t="s">
        <v>7</v>
      </c>
      <c r="B1230" s="3">
        <f>IFERROR(__xludf.DUMMYFUNCTION("""COMPUTED_VALUE"""),45597.66666666667)</f>
        <v>45597.66667</v>
      </c>
      <c r="C1230" s="2">
        <f>IFERROR(__xludf.DUMMYFUNCTION("""COMPUTED_VALUE"""),172.65)</f>
        <v>172.65</v>
      </c>
      <c r="D1230" s="2">
        <f t="shared" si="5"/>
        <v>-0.0002316289305</v>
      </c>
    </row>
    <row r="1231">
      <c r="A1231" s="1" t="s">
        <v>7</v>
      </c>
      <c r="B1231" s="3">
        <f>IFERROR(__xludf.DUMMYFUNCTION("""COMPUTED_VALUE"""),45600.66666666667)</f>
        <v>45600.66667</v>
      </c>
      <c r="C1231" s="2">
        <f>IFERROR(__xludf.DUMMYFUNCTION("""COMPUTED_VALUE"""),170.68)</f>
        <v>170.68</v>
      </c>
      <c r="D1231" s="2">
        <f t="shared" si="5"/>
        <v>-0.0114103678</v>
      </c>
    </row>
    <row r="1232">
      <c r="A1232" s="1" t="s">
        <v>7</v>
      </c>
      <c r="B1232" s="3">
        <f>IFERROR(__xludf.DUMMYFUNCTION("""COMPUTED_VALUE"""),45601.66666666667)</f>
        <v>45601.66667</v>
      </c>
      <c r="C1232" s="2">
        <f>IFERROR(__xludf.DUMMYFUNCTION("""COMPUTED_VALUE"""),171.41)</f>
        <v>171.41</v>
      </c>
      <c r="D1232" s="2">
        <f t="shared" si="5"/>
        <v>0.004277009609</v>
      </c>
    </row>
    <row r="1233">
      <c r="A1233" s="1" t="s">
        <v>7</v>
      </c>
      <c r="B1233" s="3">
        <f>IFERROR(__xludf.DUMMYFUNCTION("""COMPUTED_VALUE"""),45602.66666666667)</f>
        <v>45602.66667</v>
      </c>
      <c r="C1233" s="2">
        <f>IFERROR(__xludf.DUMMYFUNCTION("""COMPUTED_VALUE"""),178.33)</f>
        <v>178.33</v>
      </c>
      <c r="D1233" s="2">
        <f t="shared" si="5"/>
        <v>0.0403710402</v>
      </c>
    </row>
    <row r="1234">
      <c r="A1234" s="1" t="s">
        <v>7</v>
      </c>
      <c r="B1234" s="3">
        <f>IFERROR(__xludf.DUMMYFUNCTION("""COMPUTED_VALUE"""),45603.66666666667)</f>
        <v>45603.66667</v>
      </c>
      <c r="C1234" s="2">
        <f>IFERROR(__xludf.DUMMYFUNCTION("""COMPUTED_VALUE"""),182.28)</f>
        <v>182.28</v>
      </c>
      <c r="D1234" s="2">
        <f t="shared" si="5"/>
        <v>0.02214994673</v>
      </c>
    </row>
    <row r="1235">
      <c r="A1235" s="1" t="s">
        <v>7</v>
      </c>
      <c r="B1235" s="3">
        <f>IFERROR(__xludf.DUMMYFUNCTION("""COMPUTED_VALUE"""),45604.66666666667)</f>
        <v>45604.66667</v>
      </c>
      <c r="C1235" s="2">
        <f>IFERROR(__xludf.DUMMYFUNCTION("""COMPUTED_VALUE"""),179.86)</f>
        <v>179.86</v>
      </c>
      <c r="D1235" s="2">
        <f t="shared" si="5"/>
        <v>-0.01327627825</v>
      </c>
    </row>
    <row r="1236">
      <c r="A1236" s="1" t="s">
        <v>7</v>
      </c>
      <c r="B1236" s="3">
        <f>IFERROR(__xludf.DUMMYFUNCTION("""COMPUTED_VALUE"""),45607.66666666667)</f>
        <v>45607.66667</v>
      </c>
      <c r="C1236" s="2">
        <f>IFERROR(__xludf.DUMMYFUNCTION("""COMPUTED_VALUE"""),181.97)</f>
        <v>181.97</v>
      </c>
      <c r="D1236" s="2">
        <f t="shared" si="5"/>
        <v>0.0117313466</v>
      </c>
    </row>
    <row r="1237">
      <c r="A1237" s="1" t="s">
        <v>7</v>
      </c>
      <c r="B1237" s="3">
        <f>IFERROR(__xludf.DUMMYFUNCTION("""COMPUTED_VALUE"""),45608.66666666667)</f>
        <v>45608.66667</v>
      </c>
      <c r="C1237" s="2">
        <f>IFERROR(__xludf.DUMMYFUNCTION("""COMPUTED_VALUE"""),183.32)</f>
        <v>183.32</v>
      </c>
      <c r="D1237" s="2">
        <f t="shared" si="5"/>
        <v>0.007418805298</v>
      </c>
    </row>
    <row r="1238">
      <c r="A1238" s="1" t="s">
        <v>7</v>
      </c>
      <c r="B1238" s="3">
        <f>IFERROR(__xludf.DUMMYFUNCTION("""COMPUTED_VALUE"""),45609.66666666667)</f>
        <v>45609.66667</v>
      </c>
      <c r="C1238" s="2">
        <f>IFERROR(__xludf.DUMMYFUNCTION("""COMPUTED_VALUE"""),180.49)</f>
        <v>180.49</v>
      </c>
      <c r="D1238" s="2">
        <f t="shared" si="5"/>
        <v>-0.01543748636</v>
      </c>
    </row>
    <row r="1239">
      <c r="A1239" s="1" t="s">
        <v>7</v>
      </c>
      <c r="B1239" s="3">
        <f>IFERROR(__xludf.DUMMYFUNCTION("""COMPUTED_VALUE"""),45610.66666666667)</f>
        <v>45610.66667</v>
      </c>
      <c r="C1239" s="2">
        <f>IFERROR(__xludf.DUMMYFUNCTION("""COMPUTED_VALUE"""),177.35)</f>
        <v>177.35</v>
      </c>
      <c r="D1239" s="2">
        <f t="shared" si="5"/>
        <v>-0.01739708571</v>
      </c>
    </row>
    <row r="1240">
      <c r="A1240" s="1" t="s">
        <v>7</v>
      </c>
      <c r="B1240" s="3">
        <f>IFERROR(__xludf.DUMMYFUNCTION("""COMPUTED_VALUE"""),45611.66666666667)</f>
        <v>45611.66667</v>
      </c>
      <c r="C1240" s="2">
        <f>IFERROR(__xludf.DUMMYFUNCTION("""COMPUTED_VALUE"""),173.89)</f>
        <v>173.89</v>
      </c>
      <c r="D1240" s="2">
        <f t="shared" si="5"/>
        <v>-0.0195094446</v>
      </c>
    </row>
    <row r="1241">
      <c r="A1241" s="1" t="s">
        <v>7</v>
      </c>
      <c r="B1241" s="3">
        <f>IFERROR(__xludf.DUMMYFUNCTION("""COMPUTED_VALUE"""),45614.66666666667)</f>
        <v>45614.66667</v>
      </c>
      <c r="C1241" s="2">
        <f>IFERROR(__xludf.DUMMYFUNCTION("""COMPUTED_VALUE"""),176.8)</f>
        <v>176.8</v>
      </c>
      <c r="D1241" s="2">
        <f t="shared" si="5"/>
        <v>0.01673471735</v>
      </c>
    </row>
    <row r="1242">
      <c r="A1242" s="1" t="s">
        <v>7</v>
      </c>
      <c r="B1242" s="3">
        <f>IFERROR(__xludf.DUMMYFUNCTION("""COMPUTED_VALUE"""),45615.66666666667)</f>
        <v>45615.66667</v>
      </c>
      <c r="C1242" s="2">
        <f>IFERROR(__xludf.DUMMYFUNCTION("""COMPUTED_VALUE"""),179.58)</f>
        <v>179.58</v>
      </c>
      <c r="D1242" s="2">
        <f t="shared" si="5"/>
        <v>0.0157239819</v>
      </c>
    </row>
    <row r="1243">
      <c r="A1243" s="1" t="s">
        <v>7</v>
      </c>
      <c r="B1243" s="3">
        <f>IFERROR(__xludf.DUMMYFUNCTION("""COMPUTED_VALUE"""),45616.66666666667)</f>
        <v>45616.66667</v>
      </c>
      <c r="C1243" s="2">
        <f>IFERROR(__xludf.DUMMYFUNCTION("""COMPUTED_VALUE"""),177.33)</f>
        <v>177.33</v>
      </c>
      <c r="D1243" s="2">
        <f t="shared" si="5"/>
        <v>-0.01252923488</v>
      </c>
    </row>
    <row r="1244">
      <c r="A1244" s="1" t="s">
        <v>7</v>
      </c>
      <c r="B1244" s="3">
        <f>IFERROR(__xludf.DUMMYFUNCTION("""COMPUTED_VALUE"""),45617.66666666667)</f>
        <v>45617.66667</v>
      </c>
      <c r="C1244" s="2">
        <f>IFERROR(__xludf.DUMMYFUNCTION("""COMPUTED_VALUE"""),169.24)</f>
        <v>169.24</v>
      </c>
      <c r="D1244" s="2">
        <f t="shared" si="5"/>
        <v>-0.04562115829</v>
      </c>
    </row>
    <row r="1245">
      <c r="A1245" s="1" t="s">
        <v>7</v>
      </c>
      <c r="B1245" s="3">
        <f>IFERROR(__xludf.DUMMYFUNCTION("""COMPUTED_VALUE"""),45618.66666666667)</f>
        <v>45618.66667</v>
      </c>
      <c r="C1245" s="2">
        <f>IFERROR(__xludf.DUMMYFUNCTION("""COMPUTED_VALUE"""),166.57)</f>
        <v>166.57</v>
      </c>
      <c r="D1245" s="2">
        <f t="shared" si="5"/>
        <v>-0.0157764122</v>
      </c>
    </row>
    <row r="1246">
      <c r="A1246" s="1" t="s">
        <v>7</v>
      </c>
      <c r="B1246" s="3">
        <f>IFERROR(__xludf.DUMMYFUNCTION("""COMPUTED_VALUE"""),45621.66666666667)</f>
        <v>45621.66667</v>
      </c>
      <c r="C1246" s="2">
        <f>IFERROR(__xludf.DUMMYFUNCTION("""COMPUTED_VALUE"""),169.43)</f>
        <v>169.43</v>
      </c>
      <c r="D1246" s="2">
        <f t="shared" si="5"/>
        <v>0.01716995858</v>
      </c>
    </row>
    <row r="1247">
      <c r="A1247" s="1" t="s">
        <v>7</v>
      </c>
      <c r="B1247" s="3">
        <f>IFERROR(__xludf.DUMMYFUNCTION("""COMPUTED_VALUE"""),45622.66666666667)</f>
        <v>45622.66667</v>
      </c>
      <c r="C1247" s="2">
        <f>IFERROR(__xludf.DUMMYFUNCTION("""COMPUTED_VALUE"""),170.62)</f>
        <v>170.62</v>
      </c>
      <c r="D1247" s="2">
        <f t="shared" si="5"/>
        <v>0.007023549548</v>
      </c>
    </row>
    <row r="1248">
      <c r="A1248" s="1" t="s">
        <v>7</v>
      </c>
      <c r="B1248" s="3">
        <f>IFERROR(__xludf.DUMMYFUNCTION("""COMPUTED_VALUE"""),45623.66666666667)</f>
        <v>45623.66667</v>
      </c>
      <c r="C1248" s="2">
        <f>IFERROR(__xludf.DUMMYFUNCTION("""COMPUTED_VALUE"""),170.82)</f>
        <v>170.82</v>
      </c>
      <c r="D1248" s="2">
        <f t="shared" si="5"/>
        <v>0.001172195522</v>
      </c>
    </row>
    <row r="1249">
      <c r="A1249" s="1" t="s">
        <v>7</v>
      </c>
      <c r="B1249" s="3">
        <f>IFERROR(__xludf.DUMMYFUNCTION("""COMPUTED_VALUE"""),45625.54513888889)</f>
        <v>45625.54514</v>
      </c>
      <c r="C1249" s="2">
        <f>IFERROR(__xludf.DUMMYFUNCTION("""COMPUTED_VALUE"""),170.49)</f>
        <v>170.49</v>
      </c>
      <c r="D1249" s="2">
        <f t="shared" si="5"/>
        <v>-0.001931858096</v>
      </c>
    </row>
    <row r="1250">
      <c r="A1250" s="1" t="s">
        <v>7</v>
      </c>
      <c r="B1250" s="3">
        <f>IFERROR(__xludf.DUMMYFUNCTION("""COMPUTED_VALUE"""),45628.66666666667)</f>
        <v>45628.66667</v>
      </c>
      <c r="C1250" s="2">
        <f>IFERROR(__xludf.DUMMYFUNCTION("""COMPUTED_VALUE"""),172.98)</f>
        <v>172.98</v>
      </c>
      <c r="D1250" s="2">
        <f t="shared" si="5"/>
        <v>0.01460496217</v>
      </c>
    </row>
    <row r="1251">
      <c r="A1251" s="1" t="s">
        <v>7</v>
      </c>
      <c r="B1251" s="3">
        <f>IFERROR(__xludf.DUMMYFUNCTION("""COMPUTED_VALUE"""),45629.66666666667)</f>
        <v>45629.66667</v>
      </c>
      <c r="C1251" s="2">
        <f>IFERROR(__xludf.DUMMYFUNCTION("""COMPUTED_VALUE"""),173.02)</f>
        <v>173.02</v>
      </c>
      <c r="D1251" s="2">
        <f t="shared" si="5"/>
        <v>0.0002312406059</v>
      </c>
    </row>
    <row r="1252">
      <c r="A1252" s="1" t="s">
        <v>7</v>
      </c>
      <c r="B1252" s="3">
        <f>IFERROR(__xludf.DUMMYFUNCTION("""COMPUTED_VALUE"""),45630.66666666667)</f>
        <v>45630.66667</v>
      </c>
      <c r="C1252" s="2">
        <f>IFERROR(__xludf.DUMMYFUNCTION("""COMPUTED_VALUE"""),176.09)</f>
        <v>176.09</v>
      </c>
      <c r="D1252" s="2">
        <f t="shared" si="5"/>
        <v>0.01774361346</v>
      </c>
    </row>
    <row r="1253">
      <c r="A1253" s="1" t="s">
        <v>7</v>
      </c>
      <c r="B1253" s="3">
        <f>IFERROR(__xludf.DUMMYFUNCTION("""COMPUTED_VALUE"""),45631.66666666667)</f>
        <v>45631.66667</v>
      </c>
      <c r="C1253" s="2">
        <f>IFERROR(__xludf.DUMMYFUNCTION("""COMPUTED_VALUE"""),174.31)</f>
        <v>174.31</v>
      </c>
      <c r="D1253" s="2">
        <f t="shared" si="5"/>
        <v>-0.01010846726</v>
      </c>
    </row>
    <row r="1254">
      <c r="A1254" s="1" t="s">
        <v>7</v>
      </c>
      <c r="B1254" s="3">
        <f>IFERROR(__xludf.DUMMYFUNCTION("""COMPUTED_VALUE"""),45632.66666666667)</f>
        <v>45632.66667</v>
      </c>
      <c r="C1254" s="2">
        <f>IFERROR(__xludf.DUMMYFUNCTION("""COMPUTED_VALUE"""),176.49)</f>
        <v>176.49</v>
      </c>
      <c r="D1254" s="2">
        <f t="shared" si="5"/>
        <v>0.01250645402</v>
      </c>
    </row>
    <row r="1255">
      <c r="A1255" s="1" t="s">
        <v>7</v>
      </c>
      <c r="B1255" s="3">
        <f>IFERROR(__xludf.DUMMYFUNCTION("""COMPUTED_VALUE"""),45635.66666666667)</f>
        <v>45635.66667</v>
      </c>
      <c r="C1255" s="2">
        <f>IFERROR(__xludf.DUMMYFUNCTION("""COMPUTED_VALUE"""),177.1)</f>
        <v>177.1</v>
      </c>
      <c r="D1255" s="2">
        <f t="shared" si="5"/>
        <v>0.003456286475</v>
      </c>
    </row>
    <row r="1256">
      <c r="A1256" s="1" t="s">
        <v>7</v>
      </c>
      <c r="B1256" s="3">
        <f>IFERROR(__xludf.DUMMYFUNCTION("""COMPUTED_VALUE"""),45636.66666666667)</f>
        <v>45636.66667</v>
      </c>
      <c r="C1256" s="2">
        <f>IFERROR(__xludf.DUMMYFUNCTION("""COMPUTED_VALUE"""),186.53)</f>
        <v>186.53</v>
      </c>
      <c r="D1256" s="2">
        <f t="shared" si="5"/>
        <v>0.05324675325</v>
      </c>
    </row>
    <row r="1257">
      <c r="A1257" s="1" t="s">
        <v>7</v>
      </c>
      <c r="B1257" s="3">
        <f>IFERROR(__xludf.DUMMYFUNCTION("""COMPUTED_VALUE"""),45637.66666666667)</f>
        <v>45637.66667</v>
      </c>
      <c r="C1257" s="2">
        <f>IFERROR(__xludf.DUMMYFUNCTION("""COMPUTED_VALUE"""),196.71)</f>
        <v>196.71</v>
      </c>
      <c r="D1257" s="2">
        <f t="shared" si="5"/>
        <v>0.05457567147</v>
      </c>
    </row>
    <row r="1258">
      <c r="A1258" s="1" t="s">
        <v>7</v>
      </c>
      <c r="B1258" s="3">
        <f>IFERROR(__xludf.DUMMYFUNCTION("""COMPUTED_VALUE"""),45638.66666666667)</f>
        <v>45638.66667</v>
      </c>
      <c r="C1258" s="2">
        <f>IFERROR(__xludf.DUMMYFUNCTION("""COMPUTED_VALUE"""),193.63)</f>
        <v>193.63</v>
      </c>
      <c r="D1258" s="2">
        <f t="shared" si="5"/>
        <v>-0.01565756698</v>
      </c>
    </row>
    <row r="1259">
      <c r="A1259" s="1" t="s">
        <v>7</v>
      </c>
      <c r="B1259" s="3">
        <f>IFERROR(__xludf.DUMMYFUNCTION("""COMPUTED_VALUE"""),45639.66666666667)</f>
        <v>45639.66667</v>
      </c>
      <c r="C1259" s="2">
        <f>IFERROR(__xludf.DUMMYFUNCTION("""COMPUTED_VALUE"""),191.38)</f>
        <v>191.38</v>
      </c>
      <c r="D1259" s="2">
        <f t="shared" si="5"/>
        <v>-0.01162010019</v>
      </c>
    </row>
    <row r="1260">
      <c r="A1260" s="1" t="s">
        <v>7</v>
      </c>
      <c r="B1260" s="3">
        <f>IFERROR(__xludf.DUMMYFUNCTION("""COMPUTED_VALUE"""),45642.66666666667)</f>
        <v>45642.66667</v>
      </c>
      <c r="C1260" s="2">
        <f>IFERROR(__xludf.DUMMYFUNCTION("""COMPUTED_VALUE"""),198.16)</f>
        <v>198.16</v>
      </c>
      <c r="D1260" s="2">
        <f t="shared" si="5"/>
        <v>0.03542689936</v>
      </c>
    </row>
  </sheetData>
  <drawing r:id="rId1"/>
</worksheet>
</file>