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Pratima - ASU\Desktop\Self Learning\Projects\ASU Dashboard\"/>
    </mc:Choice>
  </mc:AlternateContent>
  <xr:revisionPtr revIDLastSave="0" documentId="13_ncr:1_{58ACECA0-1F0A-4591-B123-EF9F6F750A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itution Characteristics" sheetId="1" r:id="rId1"/>
    <sheet name="Admission and Test scores " sheetId="23" r:id="rId2"/>
    <sheet name="Student Charge - Attendance" sheetId="3" r:id="rId3"/>
    <sheet name="Student Charges - Living Cost" sheetId="22" r:id="rId4"/>
    <sheet name="Student Charges - by level" sheetId="13" r:id="rId5"/>
    <sheet name="Student Financial Aid" sheetId="4" r:id="rId6"/>
    <sheet name="Average Net Price" sheetId="5" r:id="rId7"/>
    <sheet name="Average Net Price - 2" sheetId="14" r:id="rId8"/>
    <sheet name="Enrollment - by student level" sheetId="6" r:id="rId9"/>
    <sheet name="Enrollment - 2" sheetId="16" r:id="rId10"/>
    <sheet name="Enrollment -by race &amp; ethnicity" sheetId="20" r:id="rId11"/>
    <sheet name="Enrollment - by age" sheetId="19" r:id="rId12"/>
    <sheet name="Enrollment - by distance edu" sheetId="18" r:id="rId13"/>
    <sheet name="Enrollment - by residence" sheetId="15" r:id="rId14"/>
    <sheet name="% distribution of core revenue" sheetId="27" r:id="rId15"/>
    <sheet name="Core revenues per FTE enrollmen" sheetId="28" r:id="rId16"/>
    <sheet name="% distribution of core expenses" sheetId="29" r:id="rId17"/>
    <sheet name="Core expenses per FTE enrollmen" sheetId="3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9" l="1"/>
  <c r="B7" i="29"/>
  <c r="B6" i="29"/>
  <c r="B5" i="29"/>
  <c r="B4" i="29"/>
  <c r="B3" i="29"/>
  <c r="B2" i="29"/>
  <c r="B8" i="27"/>
  <c r="B7" i="27"/>
  <c r="B6" i="27"/>
  <c r="B5" i="27"/>
  <c r="B4" i="27"/>
  <c r="B3" i="27"/>
  <c r="B2" i="27"/>
  <c r="B5" i="15"/>
  <c r="B4" i="15"/>
  <c r="B3" i="15"/>
  <c r="B2" i="15"/>
  <c r="C7" i="18"/>
  <c r="C6" i="18"/>
  <c r="C5" i="18"/>
  <c r="C4" i="18"/>
  <c r="C3" i="18"/>
  <c r="C2" i="18"/>
  <c r="C5" i="19"/>
  <c r="C4" i="19"/>
  <c r="C3" i="19"/>
  <c r="C2" i="19"/>
  <c r="B10" i="20"/>
  <c r="B9" i="20"/>
  <c r="B8" i="20"/>
  <c r="B7" i="20"/>
  <c r="B6" i="20"/>
  <c r="B5" i="20"/>
  <c r="B4" i="20"/>
  <c r="B3" i="20"/>
  <c r="B2" i="20"/>
</calcChain>
</file>

<file path=xl/sharedStrings.xml><?xml version="1.0" encoding="utf-8"?>
<sst xmlns="http://schemas.openxmlformats.org/spreadsheetml/2006/main" count="288" uniqueCount="157">
  <si>
    <t>National Center for Education Statistics - IPEDS</t>
  </si>
  <si>
    <t>http://nces.ed.gov/ipeds</t>
  </si>
  <si>
    <t>104151 - Arizona State University Campus Immersion</t>
  </si>
  <si>
    <t>General information: Academic year 2023-24</t>
  </si>
  <si>
    <t/>
  </si>
  <si>
    <t>UnitId</t>
  </si>
  <si>
    <t>Name</t>
  </si>
  <si>
    <t>Arizona State University Campus Immersion</t>
  </si>
  <si>
    <t>City</t>
  </si>
  <si>
    <t>Tempe</t>
  </si>
  <si>
    <t>State</t>
  </si>
  <si>
    <t>AZ</t>
  </si>
  <si>
    <t>Web Address</t>
  </si>
  <si>
    <t>www.asu.edu/</t>
  </si>
  <si>
    <t>OPEID</t>
  </si>
  <si>
    <t xml:space="preserve">00108100  </t>
  </si>
  <si>
    <t>Title IV Institution</t>
  </si>
  <si>
    <t>Participates in Title IV federal financial aid programs</t>
  </si>
  <si>
    <t>Control</t>
  </si>
  <si>
    <t>Public</t>
  </si>
  <si>
    <t>Level</t>
  </si>
  <si>
    <t>Four or more years</t>
  </si>
  <si>
    <t>Institution Category</t>
  </si>
  <si>
    <t>Degree-granting, primarily baccalaureate or above</t>
  </si>
  <si>
    <t>Carnegie Classification</t>
  </si>
  <si>
    <t>Doctoral Universities: Highest Research Activity</t>
  </si>
  <si>
    <t>Award levels</t>
  </si>
  <si>
    <t xml:space="preserve">Less than one year certificate; One but less than two years certificate; Associate's degree; Bachelor's degree; Postbaccalaureate certificate; Master's degree; Post-master's certificate; Doctor's degree - research/scholarship; Doctor's degree - professional practice; </t>
  </si>
  <si>
    <t>Religious Affiliation</t>
  </si>
  <si>
    <t>Not applicable</t>
  </si>
  <si>
    <t>Calendar System</t>
  </si>
  <si>
    <t>Semester</t>
  </si>
  <si>
    <t>Reporting Method</t>
  </si>
  <si>
    <t>Student charges for full academic year and fall GR/SFA/retention rate cohort</t>
  </si>
  <si>
    <t>Campus Setting</t>
  </si>
  <si>
    <t>City: Midsize</t>
  </si>
  <si>
    <t>Distance Learning</t>
  </si>
  <si>
    <t>Offers undergraduate courses and/or programs</t>
  </si>
  <si>
    <t>Date Release Date: August 21, 2024</t>
  </si>
  <si>
    <t>SOURCE: U.S. Department of Education, National Center for Education Statistics, IPEDS, Fall 2023-24, Institutional Characteristics  (provisional data)</t>
  </si>
  <si>
    <t>Number applied</t>
  </si>
  <si>
    <t>Number admitted</t>
  </si>
  <si>
    <t>Total</t>
  </si>
  <si>
    <t>Men</t>
  </si>
  <si>
    <t>Women</t>
  </si>
  <si>
    <t>Cost of attendance</t>
  </si>
  <si>
    <t>Published tuition and required fees</t>
  </si>
  <si>
    <t>-</t>
  </si>
  <si>
    <t xml:space="preserve">    In-state</t>
  </si>
  <si>
    <t xml:space="preserve">    Out-of-state</t>
  </si>
  <si>
    <t>Books and supplies</t>
  </si>
  <si>
    <t>On-campus food and housing</t>
  </si>
  <si>
    <t>On-campus other expenses</t>
  </si>
  <si>
    <t>Off-campus (not with family) food and housing</t>
  </si>
  <si>
    <t>Off-campus (not with family) other expenses</t>
  </si>
  <si>
    <t>Off-campus (with family) other expenses</t>
  </si>
  <si>
    <t>Total cost</t>
  </si>
  <si>
    <t>In-state</t>
  </si>
  <si>
    <t>Out-of-state</t>
  </si>
  <si>
    <t>On-campus</t>
  </si>
  <si>
    <t>Off-campus (not with family)</t>
  </si>
  <si>
    <t>Off-campus  (with family)</t>
  </si>
  <si>
    <t>Level of student</t>
  </si>
  <si>
    <t>Undergraduate</t>
  </si>
  <si>
    <t>Graduate</t>
  </si>
  <si>
    <t>Doctor's professional practice</t>
  </si>
  <si>
    <t xml:space="preserve">    Law</t>
  </si>
  <si>
    <t>Percent awarded aid</t>
  </si>
  <si>
    <t>Average amount of aid awarded</t>
  </si>
  <si>
    <t>Degree/certificate-seeking undergraduate students</t>
  </si>
  <si>
    <t>Any grant or scholarship aid</t>
  </si>
  <si>
    <t xml:space="preserve">    Pell grants</t>
  </si>
  <si>
    <t>Federal student loans</t>
  </si>
  <si>
    <t>Non-degree/non-certificate-seeking undergraduate students</t>
  </si>
  <si>
    <t>Full-time, first-time, degree/certificate-seeking undergraduate students</t>
  </si>
  <si>
    <t>Any student financial aid</t>
  </si>
  <si>
    <t>Grants or scholarship aid</t>
  </si>
  <si>
    <t xml:space="preserve">    Federal grants</t>
  </si>
  <si>
    <t xml:space="preserve">        Pell grants</t>
  </si>
  <si>
    <t xml:space="preserve">        Other federal grants</t>
  </si>
  <si>
    <t xml:space="preserve">    State or local grants and scholarships</t>
  </si>
  <si>
    <t xml:space="preserve">    Institutional grants and scholarships</t>
  </si>
  <si>
    <t>Student loan aid</t>
  </si>
  <si>
    <t xml:space="preserve">    Federal student loans</t>
  </si>
  <si>
    <t xml:space="preserve">    Other student loans</t>
  </si>
  <si>
    <t>2021-22</t>
  </si>
  <si>
    <t>2022-23</t>
  </si>
  <si>
    <t>2023-24</t>
  </si>
  <si>
    <t>Income</t>
  </si>
  <si>
    <t>$0 - $30,000</t>
  </si>
  <si>
    <t>$30,001 - $48,000</t>
  </si>
  <si>
    <t>$48,001 - $75,000</t>
  </si>
  <si>
    <t>$75,001 - $110,000</t>
  </si>
  <si>
    <t>$110,001 and more</t>
  </si>
  <si>
    <t>Headcounts</t>
  </si>
  <si>
    <t>FTE</t>
  </si>
  <si>
    <t>All students</t>
  </si>
  <si>
    <t xml:space="preserve">    Undergraduate</t>
  </si>
  <si>
    <t xml:space="preserve">        Degree/certificate seeking</t>
  </si>
  <si>
    <t xml:space="preserve">            First-time</t>
  </si>
  <si>
    <t xml:space="preserve">            Transfer-ins</t>
  </si>
  <si>
    <t xml:space="preserve">            Continuing</t>
  </si>
  <si>
    <t xml:space="preserve">        Nondegree/certificate seeking</t>
  </si>
  <si>
    <t xml:space="preserve">    Graduate</t>
  </si>
  <si>
    <t>Full-time students</t>
  </si>
  <si>
    <t>Part-time students</t>
  </si>
  <si>
    <t>American Indian or Alaska Native</t>
  </si>
  <si>
    <t>Asian</t>
  </si>
  <si>
    <t>Black or African American</t>
  </si>
  <si>
    <t>Hispanic</t>
  </si>
  <si>
    <t>Native Hawaiian or Other Pacific Islander</t>
  </si>
  <si>
    <t>White</t>
  </si>
  <si>
    <t>Two or more races</t>
  </si>
  <si>
    <t>Race/ethnicity unknown</t>
  </si>
  <si>
    <t>U.S. Nonresident</t>
  </si>
  <si>
    <t>24 and under</t>
  </si>
  <si>
    <t>25 and over</t>
  </si>
  <si>
    <t>Unknown</t>
  </si>
  <si>
    <t>Enrolled only in distance education</t>
  </si>
  <si>
    <t>Enrolled in some distance education</t>
  </si>
  <si>
    <t>Not enrolled in any distance education</t>
  </si>
  <si>
    <t>Foreign countries</t>
  </si>
  <si>
    <t>Degree/certificate seekers by residence</t>
  </si>
  <si>
    <t>Race/ethnicity</t>
  </si>
  <si>
    <t>Source</t>
  </si>
  <si>
    <t>Percent</t>
  </si>
  <si>
    <t>Tuition and fees</t>
  </si>
  <si>
    <t>State appropriations</t>
  </si>
  <si>
    <t>Local appropriations</t>
  </si>
  <si>
    <t>Government grants and contracts</t>
  </si>
  <si>
    <t>Private gifts, grants, and contracts</t>
  </si>
  <si>
    <t>Investment return</t>
  </si>
  <si>
    <t>Other core revenues</t>
  </si>
  <si>
    <t>Revenue</t>
  </si>
  <si>
    <t>Instruction</t>
  </si>
  <si>
    <t>Research</t>
  </si>
  <si>
    <t>Public service</t>
  </si>
  <si>
    <t>Academic support</t>
  </si>
  <si>
    <t>Student services</t>
  </si>
  <si>
    <t>Institutional support</t>
  </si>
  <si>
    <t>Other core expenses</t>
  </si>
  <si>
    <t>Expenses</t>
  </si>
  <si>
    <t>Category</t>
  </si>
  <si>
    <t>Stage</t>
  </si>
  <si>
    <t>Count</t>
  </si>
  <si>
    <t>Number enrolled (Full-time)</t>
  </si>
  <si>
    <t>Number enrolled (Part-time)</t>
  </si>
  <si>
    <t>Academic Year</t>
  </si>
  <si>
    <t>Net Price</t>
  </si>
  <si>
    <t>Student Level</t>
  </si>
  <si>
    <t>No. of students</t>
  </si>
  <si>
    <t>Type</t>
  </si>
  <si>
    <t>Enrollment</t>
  </si>
  <si>
    <t>Age</t>
  </si>
  <si>
    <t>Enrollment (%)</t>
  </si>
  <si>
    <t>Distance Education Status</t>
  </si>
  <si>
    <t>Student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</si>
</sst>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409]* #,##0.00_ ;_-[$$-409]* \-#,##0.00\ ;_-[$$-409]* &quot;-&quot;??_ ;_-@_ "/>
  </numFmts>
  <fonts count="7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/>
    <xf numFmtId="10" fontId="0" fillId="0" borderId="0" xfId="0" applyNumberFormat="1"/>
    <xf numFmtId="9" fontId="0" fillId="0" borderId="0" xfId="1" applyFont="1"/>
    <xf numFmtId="9" fontId="6" fillId="0" borderId="0" xfId="1" applyFont="1"/>
    <xf numFmtId="10" fontId="0" fillId="0" borderId="0" xfId="1" applyNumberFormat="1" applyFont="1"/>
    <xf numFmtId="10" fontId="6" fillId="0" borderId="0" xfId="1" applyNumberFormat="1" applyFont="1"/>
    <xf numFmtId="10" fontId="0" fillId="0" borderId="0" xfId="0" applyNumberFormat="1" applyAlignment="1">
      <alignment horizontal="right"/>
    </xf>
    <xf numFmtId="10" fontId="6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1" fontId="2" fillId="0" borderId="0" xfId="0" applyNumberFormat="1" applyFont="1"/>
    <xf numFmtId="0" fontId="0" fillId="2" borderId="0" xfId="0" applyFill="1"/>
  </cellXfs>
  <cellStyles count="3">
    <cellStyle name="Normal" xfId="0" builtinId="0"/>
    <cellStyle name="Normal 2" xfId="2" xr:uid="{D2F17176-B091-4A2C-AAC5-DCB6E328773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25" sqref="A25"/>
    </sheetView>
  </sheetViews>
  <sheetFormatPr defaultRowHeight="14.4"/>
  <cols>
    <col min="1" max="1" width="24.33203125" customWidth="1"/>
    <col min="2" max="2" width="31.77734375" customWidth="1"/>
  </cols>
  <sheetData>
    <row r="1" spans="1:2" ht="18">
      <c r="A1" s="2" t="s">
        <v>0</v>
      </c>
    </row>
    <row r="2" spans="1:2">
      <c r="A2" t="s">
        <v>1</v>
      </c>
    </row>
    <row r="3" spans="1:2">
      <c r="A3" s="19" t="s">
        <v>2</v>
      </c>
    </row>
    <row r="4" spans="1:2" ht="15.6">
      <c r="A4" s="3" t="s">
        <v>3</v>
      </c>
    </row>
    <row r="5" spans="1:2">
      <c r="A5" t="s">
        <v>5</v>
      </c>
      <c r="B5">
        <v>104151</v>
      </c>
    </row>
    <row r="6" spans="1:2">
      <c r="A6" t="s">
        <v>6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10</v>
      </c>
      <c r="B8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s="19" t="s">
        <v>18</v>
      </c>
      <c r="B12" s="19" t="s">
        <v>19</v>
      </c>
    </row>
    <row r="13" spans="1:2">
      <c r="A13" s="19" t="s">
        <v>20</v>
      </c>
      <c r="B13" s="19" t="s">
        <v>21</v>
      </c>
    </row>
    <row r="14" spans="1:2">
      <c r="A14" t="s">
        <v>22</v>
      </c>
      <c r="B14" t="s">
        <v>23</v>
      </c>
    </row>
    <row r="15" spans="1:2">
      <c r="A15" t="s">
        <v>24</v>
      </c>
      <c r="B15" t="s">
        <v>25</v>
      </c>
    </row>
    <row r="16" spans="1:2">
      <c r="A16" t="s">
        <v>26</v>
      </c>
      <c r="B16" t="s">
        <v>27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  <row r="19" spans="1:2">
      <c r="A19" t="s">
        <v>32</v>
      </c>
      <c r="B19" t="s">
        <v>33</v>
      </c>
    </row>
    <row r="20" spans="1:2">
      <c r="A20" t="s">
        <v>34</v>
      </c>
      <c r="B20" t="s">
        <v>35</v>
      </c>
    </row>
    <row r="21" spans="1:2">
      <c r="A21" t="s">
        <v>36</v>
      </c>
      <c r="B21" t="s">
        <v>37</v>
      </c>
    </row>
    <row r="22" spans="1:2">
      <c r="A22" s="4" t="s">
        <v>38</v>
      </c>
    </row>
    <row r="23" spans="1:2">
      <c r="A23" s="4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256B-0260-4CC2-8B73-0DC624AA02CB}">
  <dimension ref="A1:D25"/>
  <sheetViews>
    <sheetView workbookViewId="0">
      <selection activeCell="A15" sqref="A15"/>
    </sheetView>
  </sheetViews>
  <sheetFormatPr defaultRowHeight="14.4"/>
  <cols>
    <col min="1" max="1" width="117.5546875" bestFit="1" customWidth="1"/>
    <col min="2" max="2" width="22.77734375" customWidth="1"/>
    <col min="3" max="3" width="21.21875" customWidth="1"/>
    <col min="4" max="4" width="12.88671875" customWidth="1"/>
  </cols>
  <sheetData>
    <row r="1" spans="1:4">
      <c r="A1" s="1" t="s">
        <v>4</v>
      </c>
      <c r="B1" s="1" t="s">
        <v>42</v>
      </c>
      <c r="C1" s="1" t="s">
        <v>43</v>
      </c>
      <c r="D1" s="1" t="s">
        <v>44</v>
      </c>
    </row>
    <row r="2" spans="1:4">
      <c r="A2" t="s">
        <v>96</v>
      </c>
      <c r="B2" s="5">
        <v>79593</v>
      </c>
      <c r="C2" s="5">
        <v>41702</v>
      </c>
      <c r="D2" s="5">
        <v>37891</v>
      </c>
    </row>
    <row r="3" spans="1:4">
      <c r="A3" t="s">
        <v>97</v>
      </c>
      <c r="B3" s="5">
        <v>65174</v>
      </c>
      <c r="C3" s="5">
        <v>33578</v>
      </c>
      <c r="D3" s="5">
        <v>31596</v>
      </c>
    </row>
    <row r="4" spans="1:4">
      <c r="A4" t="s">
        <v>98</v>
      </c>
      <c r="B4" s="5">
        <v>64398</v>
      </c>
      <c r="C4" s="5">
        <v>33196</v>
      </c>
      <c r="D4" s="5">
        <v>31202</v>
      </c>
    </row>
    <row r="5" spans="1:4">
      <c r="A5" t="s">
        <v>99</v>
      </c>
      <c r="B5" s="5">
        <v>14102</v>
      </c>
      <c r="C5" s="5">
        <v>7176</v>
      </c>
      <c r="D5" s="5">
        <v>6926</v>
      </c>
    </row>
    <row r="6" spans="1:4">
      <c r="A6" t="s">
        <v>100</v>
      </c>
      <c r="B6" s="5">
        <v>3991</v>
      </c>
      <c r="C6" s="5">
        <v>2049</v>
      </c>
      <c r="D6" s="5">
        <v>1942</v>
      </c>
    </row>
    <row r="7" spans="1:4">
      <c r="A7" t="s">
        <v>101</v>
      </c>
      <c r="B7" s="5">
        <v>46305</v>
      </c>
      <c r="C7" s="5">
        <v>23971</v>
      </c>
      <c r="D7" s="5">
        <v>22334</v>
      </c>
    </row>
    <row r="8" spans="1:4">
      <c r="A8" t="s">
        <v>102</v>
      </c>
      <c r="B8" s="5">
        <v>776</v>
      </c>
      <c r="C8" s="5">
        <v>382</v>
      </c>
      <c r="D8" s="5">
        <v>394</v>
      </c>
    </row>
    <row r="9" spans="1:4">
      <c r="A9" t="s">
        <v>103</v>
      </c>
      <c r="B9" s="5">
        <v>14419</v>
      </c>
      <c r="C9" s="5">
        <v>8124</v>
      </c>
      <c r="D9" s="5">
        <v>6295</v>
      </c>
    </row>
    <row r="10" spans="1:4">
      <c r="A10" t="s">
        <v>104</v>
      </c>
      <c r="B10" s="5">
        <v>70971</v>
      </c>
      <c r="C10" s="5">
        <v>37024</v>
      </c>
      <c r="D10" s="5">
        <v>33947</v>
      </c>
    </row>
    <row r="11" spans="1:4">
      <c r="A11" t="s">
        <v>97</v>
      </c>
      <c r="B11" s="5">
        <v>59707</v>
      </c>
      <c r="C11" s="5">
        <v>30494</v>
      </c>
      <c r="D11" s="5">
        <v>29213</v>
      </c>
    </row>
    <row r="12" spans="1:4">
      <c r="A12" t="s">
        <v>98</v>
      </c>
      <c r="B12" s="5">
        <v>59551</v>
      </c>
      <c r="C12" s="5">
        <v>30408</v>
      </c>
      <c r="D12" s="5">
        <v>29143</v>
      </c>
    </row>
    <row r="13" spans="1:4">
      <c r="A13" t="s">
        <v>99</v>
      </c>
      <c r="B13" s="5">
        <v>13987</v>
      </c>
      <c r="C13" s="5">
        <v>7123</v>
      </c>
      <c r="D13" s="5">
        <v>6864</v>
      </c>
    </row>
    <row r="14" spans="1:4">
      <c r="A14" t="s">
        <v>100</v>
      </c>
      <c r="B14" s="5">
        <v>3405</v>
      </c>
      <c r="C14" s="5">
        <v>1734</v>
      </c>
      <c r="D14" s="5">
        <v>1671</v>
      </c>
    </row>
    <row r="15" spans="1:4">
      <c r="A15" t="s">
        <v>101</v>
      </c>
      <c r="B15" s="5">
        <v>42159</v>
      </c>
      <c r="C15" s="5">
        <v>21551</v>
      </c>
      <c r="D15" s="5">
        <v>20608</v>
      </c>
    </row>
    <row r="16" spans="1:4">
      <c r="A16" t="s">
        <v>102</v>
      </c>
      <c r="B16" s="5">
        <v>156</v>
      </c>
      <c r="C16" s="5">
        <v>86</v>
      </c>
      <c r="D16" s="5">
        <v>70</v>
      </c>
    </row>
    <row r="17" spans="1:4">
      <c r="A17" t="s">
        <v>103</v>
      </c>
      <c r="B17" s="5">
        <v>11264</v>
      </c>
      <c r="C17" s="5">
        <v>6530</v>
      </c>
      <c r="D17" s="5">
        <v>4734</v>
      </c>
    </row>
    <row r="18" spans="1:4">
      <c r="A18" t="s">
        <v>105</v>
      </c>
      <c r="B18" s="5">
        <v>8622</v>
      </c>
      <c r="C18" s="5">
        <v>4678</v>
      </c>
      <c r="D18" s="5">
        <v>3944</v>
      </c>
    </row>
    <row r="19" spans="1:4">
      <c r="A19" t="s">
        <v>97</v>
      </c>
      <c r="B19" s="5">
        <v>5467</v>
      </c>
      <c r="C19" s="5">
        <v>3084</v>
      </c>
      <c r="D19" s="5">
        <v>2383</v>
      </c>
    </row>
    <row r="20" spans="1:4">
      <c r="A20" t="s">
        <v>98</v>
      </c>
      <c r="B20" s="5">
        <v>4847</v>
      </c>
      <c r="C20" s="5">
        <v>2788</v>
      </c>
      <c r="D20" s="5">
        <v>2059</v>
      </c>
    </row>
    <row r="21" spans="1:4">
      <c r="A21" t="s">
        <v>99</v>
      </c>
      <c r="B21" s="5">
        <v>115</v>
      </c>
      <c r="C21" s="5">
        <v>53</v>
      </c>
      <c r="D21" s="5">
        <v>62</v>
      </c>
    </row>
    <row r="22" spans="1:4">
      <c r="A22" t="s">
        <v>100</v>
      </c>
      <c r="B22" s="5">
        <v>586</v>
      </c>
      <c r="C22" s="5">
        <v>315</v>
      </c>
      <c r="D22" s="5">
        <v>271</v>
      </c>
    </row>
    <row r="23" spans="1:4">
      <c r="A23" t="s">
        <v>101</v>
      </c>
      <c r="B23" s="5">
        <v>4146</v>
      </c>
      <c r="C23" s="5">
        <v>2420</v>
      </c>
      <c r="D23" s="5">
        <v>1726</v>
      </c>
    </row>
    <row r="24" spans="1:4">
      <c r="A24" t="s">
        <v>102</v>
      </c>
      <c r="B24" s="5">
        <v>620</v>
      </c>
      <c r="C24" s="5">
        <v>296</v>
      </c>
      <c r="D24" s="5">
        <v>324</v>
      </c>
    </row>
    <row r="25" spans="1:4">
      <c r="A25" t="s">
        <v>103</v>
      </c>
      <c r="B25" s="5">
        <v>3155</v>
      </c>
      <c r="C25" s="5">
        <v>1594</v>
      </c>
      <c r="D25" s="5">
        <v>1561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A605-C7C8-4AF3-BC7B-8087DC2944D2}">
  <dimension ref="A1:B10"/>
  <sheetViews>
    <sheetView workbookViewId="0">
      <selection activeCell="E5" sqref="E5"/>
    </sheetView>
  </sheetViews>
  <sheetFormatPr defaultRowHeight="14.4"/>
  <cols>
    <col min="1" max="1" width="35.6640625" bestFit="1" customWidth="1"/>
    <col min="2" max="2" width="9.88671875" style="9" bestFit="1" customWidth="1"/>
  </cols>
  <sheetData>
    <row r="1" spans="1:2">
      <c r="A1" s="7" t="s">
        <v>123</v>
      </c>
      <c r="B1" s="10" t="s">
        <v>152</v>
      </c>
    </row>
    <row r="2" spans="1:2">
      <c r="A2" s="1" t="s">
        <v>106</v>
      </c>
      <c r="B2" s="12">
        <f>100%/100</f>
        <v>0.01</v>
      </c>
    </row>
    <row r="3" spans="1:2">
      <c r="A3" s="1" t="s">
        <v>107</v>
      </c>
      <c r="B3" s="11">
        <f>830%/100</f>
        <v>8.3000000000000004E-2</v>
      </c>
    </row>
    <row r="4" spans="1:2">
      <c r="A4" s="1" t="s">
        <v>108</v>
      </c>
      <c r="B4" s="11">
        <f>390%/100</f>
        <v>3.9E-2</v>
      </c>
    </row>
    <row r="5" spans="1:2">
      <c r="A5" s="1" t="s">
        <v>109</v>
      </c>
      <c r="B5" s="11">
        <f>2280%/100</f>
        <v>0.22800000000000001</v>
      </c>
    </row>
    <row r="6" spans="1:2">
      <c r="A6" s="1" t="s">
        <v>110</v>
      </c>
      <c r="B6" s="11">
        <f>20%/100</f>
        <v>2E-3</v>
      </c>
    </row>
    <row r="7" spans="1:2">
      <c r="A7" s="1" t="s">
        <v>111</v>
      </c>
      <c r="B7" s="11">
        <f>4030%/100</f>
        <v>0.40299999999999997</v>
      </c>
    </row>
    <row r="8" spans="1:2">
      <c r="A8" s="1" t="s">
        <v>112</v>
      </c>
      <c r="B8" s="11">
        <f>450%/100</f>
        <v>4.4999999999999998E-2</v>
      </c>
    </row>
    <row r="9" spans="1:2">
      <c r="A9" s="1" t="s">
        <v>113</v>
      </c>
      <c r="B9" s="11">
        <f>350%/100</f>
        <v>3.5000000000000003E-2</v>
      </c>
    </row>
    <row r="10" spans="1:2">
      <c r="A10" s="1" t="s">
        <v>114</v>
      </c>
      <c r="B10" s="11">
        <f>1550%/100</f>
        <v>0.155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D79B-6829-4CE7-BDC6-AB0580C40BBE}">
  <dimension ref="A1:C7"/>
  <sheetViews>
    <sheetView workbookViewId="0">
      <selection activeCell="D11" sqref="D11"/>
    </sheetView>
  </sheetViews>
  <sheetFormatPr defaultRowHeight="14.4"/>
  <cols>
    <col min="1" max="1" width="24" customWidth="1"/>
    <col min="2" max="2" width="22.77734375" customWidth="1"/>
    <col min="3" max="3" width="21.21875" customWidth="1"/>
    <col min="4" max="4" width="12.88671875" customWidth="1"/>
  </cols>
  <sheetData>
    <row r="1" spans="1:3">
      <c r="A1" s="7" t="s">
        <v>153</v>
      </c>
      <c r="B1" s="7" t="s">
        <v>149</v>
      </c>
      <c r="C1" s="7" t="s">
        <v>154</v>
      </c>
    </row>
    <row r="2" spans="1:3">
      <c r="A2" s="1" t="s">
        <v>115</v>
      </c>
      <c r="B2" t="s">
        <v>63</v>
      </c>
      <c r="C2" s="8">
        <f>9230%/100</f>
        <v>0.92299999999999993</v>
      </c>
    </row>
    <row r="3" spans="1:3">
      <c r="A3" s="1" t="s">
        <v>115</v>
      </c>
      <c r="B3" t="s">
        <v>64</v>
      </c>
      <c r="C3" s="8">
        <f>4190%/100</f>
        <v>0.41899999999999998</v>
      </c>
    </row>
    <row r="4" spans="1:3">
      <c r="A4" s="1" t="s">
        <v>116</v>
      </c>
      <c r="B4" t="s">
        <v>63</v>
      </c>
      <c r="C4" s="8">
        <f>770%/100</f>
        <v>7.6999999999999999E-2</v>
      </c>
    </row>
    <row r="5" spans="1:3">
      <c r="A5" s="1" t="s">
        <v>116</v>
      </c>
      <c r="B5" t="s">
        <v>64</v>
      </c>
      <c r="C5" s="8">
        <f>5810%/100</f>
        <v>0.58099999999999996</v>
      </c>
    </row>
    <row r="6" spans="1:3">
      <c r="A6" s="1" t="s">
        <v>117</v>
      </c>
      <c r="B6" t="s">
        <v>63</v>
      </c>
      <c r="C6" s="8">
        <v>0</v>
      </c>
    </row>
    <row r="7" spans="1:3">
      <c r="A7" s="1" t="s">
        <v>117</v>
      </c>
      <c r="B7" t="s">
        <v>64</v>
      </c>
      <c r="C7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A7AD0-9198-47A7-A2E0-7410575E71D9}">
  <dimension ref="A1:C7"/>
  <sheetViews>
    <sheetView workbookViewId="0">
      <selection activeCell="C13" sqref="C13"/>
    </sheetView>
  </sheetViews>
  <sheetFormatPr defaultRowHeight="14.4"/>
  <cols>
    <col min="1" max="1" width="29" customWidth="1"/>
    <col min="2" max="2" width="22.77734375" customWidth="1"/>
    <col min="3" max="3" width="21.21875" style="8" customWidth="1"/>
    <col min="4" max="4" width="12.88671875" customWidth="1"/>
  </cols>
  <sheetData>
    <row r="1" spans="1:3">
      <c r="A1" s="7" t="s">
        <v>155</v>
      </c>
      <c r="B1" s="7" t="s">
        <v>156</v>
      </c>
      <c r="C1" s="14" t="s">
        <v>154</v>
      </c>
    </row>
    <row r="2" spans="1:3">
      <c r="A2" s="1" t="s">
        <v>118</v>
      </c>
      <c r="B2" t="s">
        <v>63</v>
      </c>
      <c r="C2" s="8">
        <f>550%/100</f>
        <v>5.5E-2</v>
      </c>
    </row>
    <row r="3" spans="1:3">
      <c r="A3" s="1" t="s">
        <v>118</v>
      </c>
      <c r="B3" t="s">
        <v>64</v>
      </c>
      <c r="C3" s="8">
        <f>280%/100</f>
        <v>2.7999999999999997E-2</v>
      </c>
    </row>
    <row r="4" spans="1:3">
      <c r="A4" s="1" t="s">
        <v>119</v>
      </c>
      <c r="B4" t="s">
        <v>63</v>
      </c>
      <c r="C4" s="8">
        <f>6050%/100</f>
        <v>0.60499999999999998</v>
      </c>
    </row>
    <row r="5" spans="1:3">
      <c r="A5" s="1" t="s">
        <v>119</v>
      </c>
      <c r="B5" t="s">
        <v>64</v>
      </c>
      <c r="C5" s="8">
        <f>1720%/100</f>
        <v>0.17199999999999999</v>
      </c>
    </row>
    <row r="6" spans="1:3">
      <c r="A6" s="1" t="s">
        <v>120</v>
      </c>
      <c r="B6" t="s">
        <v>63</v>
      </c>
      <c r="C6" s="8">
        <f>3400%/100</f>
        <v>0.34</v>
      </c>
    </row>
    <row r="7" spans="1:3">
      <c r="A7" s="1" t="s">
        <v>120</v>
      </c>
      <c r="B7" t="s">
        <v>64</v>
      </c>
      <c r="C7" s="8">
        <f>8000%/100</f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6255-BC69-494F-A39B-FFA53AB0D3C4}">
  <dimension ref="A1:B5"/>
  <sheetViews>
    <sheetView workbookViewId="0">
      <selection activeCell="C21" sqref="C21"/>
    </sheetView>
  </sheetViews>
  <sheetFormatPr defaultRowHeight="14.4"/>
  <cols>
    <col min="1" max="1" width="40.5546875" customWidth="1"/>
    <col min="2" max="2" width="22.77734375" style="8" customWidth="1"/>
    <col min="3" max="3" width="21.21875" customWidth="1"/>
    <col min="4" max="4" width="12.88671875" customWidth="1"/>
  </cols>
  <sheetData>
    <row r="1" spans="1:2">
      <c r="A1" t="s">
        <v>122</v>
      </c>
      <c r="B1" s="14" t="s">
        <v>154</v>
      </c>
    </row>
    <row r="2" spans="1:2">
      <c r="A2" s="1" t="s">
        <v>57</v>
      </c>
      <c r="B2" s="8">
        <f>6110%/100</f>
        <v>0.61099999999999999</v>
      </c>
    </row>
    <row r="3" spans="1:2">
      <c r="A3" s="1" t="s">
        <v>58</v>
      </c>
      <c r="B3" s="8">
        <f>3150%/100</f>
        <v>0.315</v>
      </c>
    </row>
    <row r="4" spans="1:2">
      <c r="A4" s="1" t="s">
        <v>121</v>
      </c>
      <c r="B4" s="8">
        <f>730%/100</f>
        <v>7.2999999999999995E-2</v>
      </c>
    </row>
    <row r="5" spans="1:2">
      <c r="A5" s="1" t="s">
        <v>117</v>
      </c>
      <c r="B5" s="8">
        <f>10%/100</f>
        <v>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5F3E-F094-47AC-814F-8C07550AB9D0}">
  <dimension ref="A1:B8"/>
  <sheetViews>
    <sheetView workbookViewId="0">
      <selection activeCell="D7" sqref="D7"/>
    </sheetView>
  </sheetViews>
  <sheetFormatPr defaultRowHeight="14.4"/>
  <cols>
    <col min="1" max="1" width="28.88671875" bestFit="1" customWidth="1"/>
    <col min="2" max="2" width="11" bestFit="1" customWidth="1"/>
  </cols>
  <sheetData>
    <row r="1" spans="1:2">
      <c r="A1" s="1" t="s">
        <v>124</v>
      </c>
      <c r="B1" s="1" t="s">
        <v>125</v>
      </c>
    </row>
    <row r="2" spans="1:2">
      <c r="A2" t="s">
        <v>126</v>
      </c>
      <c r="B2" s="8">
        <f>53/100</f>
        <v>0.53</v>
      </c>
    </row>
    <row r="3" spans="1:2">
      <c r="A3" t="s">
        <v>127</v>
      </c>
      <c r="B3" s="8">
        <f>11/100</f>
        <v>0.11</v>
      </c>
    </row>
    <row r="4" spans="1:2">
      <c r="A4" t="s">
        <v>128</v>
      </c>
      <c r="B4" s="8">
        <f>0/100</f>
        <v>0</v>
      </c>
    </row>
    <row r="5" spans="1:2">
      <c r="A5" t="s">
        <v>129</v>
      </c>
      <c r="B5" s="8">
        <f>20/100</f>
        <v>0.2</v>
      </c>
    </row>
    <row r="6" spans="1:2">
      <c r="A6" t="s">
        <v>130</v>
      </c>
      <c r="B6" s="8">
        <f>6/100</f>
        <v>0.06</v>
      </c>
    </row>
    <row r="7" spans="1:2">
      <c r="A7" t="s">
        <v>131</v>
      </c>
      <c r="B7" s="8">
        <f>2/100</f>
        <v>0.02</v>
      </c>
    </row>
    <row r="8" spans="1:2">
      <c r="A8" t="s">
        <v>132</v>
      </c>
      <c r="B8" s="8">
        <f>7/100</f>
        <v>7.0000000000000007E-2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1BC-262D-4695-BC23-3590E976D556}">
  <dimension ref="A1:B8"/>
  <sheetViews>
    <sheetView workbookViewId="0">
      <selection activeCell="B1" sqref="B1:B1048576"/>
    </sheetView>
  </sheetViews>
  <sheetFormatPr defaultRowHeight="14.4"/>
  <cols>
    <col min="2" max="2" width="11.109375" style="17" bestFit="1" customWidth="1"/>
  </cols>
  <sheetData>
    <row r="1" spans="1:2">
      <c r="A1" s="1" t="s">
        <v>124</v>
      </c>
      <c r="B1" s="18" t="s">
        <v>133</v>
      </c>
    </row>
    <row r="2" spans="1:2">
      <c r="A2" t="s">
        <v>126</v>
      </c>
      <c r="B2" s="17">
        <v>20067</v>
      </c>
    </row>
    <row r="3" spans="1:2">
      <c r="A3" t="s">
        <v>127</v>
      </c>
      <c r="B3" s="17">
        <v>4302</v>
      </c>
    </row>
    <row r="4" spans="1:2">
      <c r="A4" t="s">
        <v>128</v>
      </c>
      <c r="B4" s="17">
        <v>0</v>
      </c>
    </row>
    <row r="5" spans="1:2">
      <c r="A5" t="s">
        <v>129</v>
      </c>
      <c r="B5" s="17">
        <v>7688</v>
      </c>
    </row>
    <row r="6" spans="1:2">
      <c r="A6" t="s">
        <v>130</v>
      </c>
      <c r="B6" s="17">
        <v>2432</v>
      </c>
    </row>
    <row r="7" spans="1:2">
      <c r="A7" t="s">
        <v>131</v>
      </c>
      <c r="B7" s="17">
        <v>640</v>
      </c>
    </row>
    <row r="8" spans="1:2">
      <c r="A8" t="s">
        <v>132</v>
      </c>
      <c r="B8" s="17">
        <v>2565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B6AD-1D0C-4A04-A531-EB22CFFB6E51}">
  <dimension ref="A1:B8"/>
  <sheetViews>
    <sheetView workbookViewId="0">
      <selection activeCell="D10" sqref="D10"/>
    </sheetView>
  </sheetViews>
  <sheetFormatPr defaultRowHeight="14.4"/>
  <cols>
    <col min="1" max="1" width="17.88671875" bestFit="1" customWidth="1"/>
  </cols>
  <sheetData>
    <row r="1" spans="1:2">
      <c r="A1" s="1" t="s">
        <v>124</v>
      </c>
      <c r="B1" s="1" t="s">
        <v>125</v>
      </c>
    </row>
    <row r="2" spans="1:2">
      <c r="A2" t="s">
        <v>134</v>
      </c>
      <c r="B2" s="8">
        <f>41/100</f>
        <v>0.41</v>
      </c>
    </row>
    <row r="3" spans="1:2">
      <c r="A3" t="s">
        <v>135</v>
      </c>
      <c r="B3" s="8">
        <f>15/100</f>
        <v>0.15</v>
      </c>
    </row>
    <row r="4" spans="1:2">
      <c r="A4" t="s">
        <v>136</v>
      </c>
      <c r="B4" s="8">
        <f>2/100</f>
        <v>0.02</v>
      </c>
    </row>
    <row r="5" spans="1:2">
      <c r="A5" t="s">
        <v>137</v>
      </c>
      <c r="B5" s="8">
        <f>16/100</f>
        <v>0.16</v>
      </c>
    </row>
    <row r="6" spans="1:2">
      <c r="A6" t="s">
        <v>138</v>
      </c>
      <c r="B6" s="8">
        <f>7/100</f>
        <v>7.0000000000000007E-2</v>
      </c>
    </row>
    <row r="7" spans="1:2">
      <c r="A7" t="s">
        <v>139</v>
      </c>
      <c r="B7" s="8">
        <f>8/100</f>
        <v>0.08</v>
      </c>
    </row>
    <row r="8" spans="1:2">
      <c r="A8" t="s">
        <v>140</v>
      </c>
      <c r="B8" s="8">
        <f>10/100</f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0D7F-47B8-4EFE-A528-84CAB50BF386}">
  <dimension ref="A1:B8"/>
  <sheetViews>
    <sheetView workbookViewId="0">
      <selection activeCell="F9" sqref="F9"/>
    </sheetView>
  </sheetViews>
  <sheetFormatPr defaultRowHeight="14.4"/>
  <cols>
    <col min="1" max="1" width="8.88671875" customWidth="1"/>
    <col min="2" max="2" width="11.109375" bestFit="1" customWidth="1"/>
  </cols>
  <sheetData>
    <row r="1" spans="1:2">
      <c r="A1" s="1" t="s">
        <v>124</v>
      </c>
      <c r="B1" s="1" t="s">
        <v>141</v>
      </c>
    </row>
    <row r="2" spans="1:2">
      <c r="A2" t="s">
        <v>134</v>
      </c>
      <c r="B2" s="17">
        <v>14362</v>
      </c>
    </row>
    <row r="3" spans="1:2">
      <c r="A3" t="s">
        <v>135</v>
      </c>
      <c r="B3" s="17">
        <v>5394</v>
      </c>
    </row>
    <row r="4" spans="1:2">
      <c r="A4" t="s">
        <v>136</v>
      </c>
      <c r="B4" s="17">
        <v>607</v>
      </c>
    </row>
    <row r="5" spans="1:2">
      <c r="A5" t="s">
        <v>137</v>
      </c>
      <c r="B5" s="17">
        <v>5712</v>
      </c>
    </row>
    <row r="6" spans="1:2">
      <c r="A6" t="s">
        <v>138</v>
      </c>
      <c r="B6" s="17">
        <v>2591</v>
      </c>
    </row>
    <row r="7" spans="1:2">
      <c r="A7" t="s">
        <v>139</v>
      </c>
      <c r="B7" s="17">
        <v>2730</v>
      </c>
    </row>
    <row r="8" spans="1:2">
      <c r="A8" t="s">
        <v>140</v>
      </c>
      <c r="B8" s="17">
        <v>3484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9C92-C2F8-4A6B-A523-436CA478044A}">
  <dimension ref="A1:C13"/>
  <sheetViews>
    <sheetView workbookViewId="0">
      <selection activeCell="G22" sqref="G22"/>
    </sheetView>
  </sheetViews>
  <sheetFormatPr defaultRowHeight="14.4"/>
  <cols>
    <col min="1" max="1" width="8.33203125" bestFit="1" customWidth="1"/>
    <col min="2" max="2" width="24.21875" bestFit="1" customWidth="1"/>
  </cols>
  <sheetData>
    <row r="1" spans="1:3">
      <c r="A1" t="s">
        <v>142</v>
      </c>
      <c r="B1" t="s">
        <v>143</v>
      </c>
      <c r="C1" t="s">
        <v>144</v>
      </c>
    </row>
    <row r="2" spans="1:3">
      <c r="A2" t="s">
        <v>42</v>
      </c>
      <c r="B2" t="s">
        <v>40</v>
      </c>
      <c r="C2">
        <v>68840</v>
      </c>
    </row>
    <row r="3" spans="1:3">
      <c r="A3" t="s">
        <v>43</v>
      </c>
      <c r="B3" t="s">
        <v>40</v>
      </c>
      <c r="C3">
        <v>34493</v>
      </c>
    </row>
    <row r="4" spans="1:3">
      <c r="A4" t="s">
        <v>44</v>
      </c>
      <c r="B4" t="s">
        <v>40</v>
      </c>
      <c r="C4">
        <v>34346</v>
      </c>
    </row>
    <row r="5" spans="1:3">
      <c r="A5" t="s">
        <v>42</v>
      </c>
      <c r="B5" t="s">
        <v>41</v>
      </c>
      <c r="C5">
        <v>62084</v>
      </c>
    </row>
    <row r="6" spans="1:3">
      <c r="A6" t="s">
        <v>43</v>
      </c>
      <c r="B6" t="s">
        <v>41</v>
      </c>
      <c r="C6">
        <v>30814</v>
      </c>
    </row>
    <row r="7" spans="1:3">
      <c r="A7" t="s">
        <v>44</v>
      </c>
      <c r="B7" t="s">
        <v>41</v>
      </c>
      <c r="C7">
        <v>31269</v>
      </c>
    </row>
    <row r="8" spans="1:3">
      <c r="A8" t="s">
        <v>42</v>
      </c>
      <c r="B8" t="s">
        <v>145</v>
      </c>
      <c r="C8">
        <v>13987</v>
      </c>
    </row>
    <row r="9" spans="1:3">
      <c r="A9" t="s">
        <v>43</v>
      </c>
      <c r="B9" t="s">
        <v>145</v>
      </c>
      <c r="C9">
        <v>7122</v>
      </c>
    </row>
    <row r="10" spans="1:3">
      <c r="A10" t="s">
        <v>44</v>
      </c>
      <c r="B10" t="s">
        <v>145</v>
      </c>
      <c r="C10">
        <v>6864</v>
      </c>
    </row>
    <row r="11" spans="1:3">
      <c r="A11" t="s">
        <v>42</v>
      </c>
      <c r="B11" t="s">
        <v>146</v>
      </c>
      <c r="C11">
        <v>115</v>
      </c>
    </row>
    <row r="12" spans="1:3">
      <c r="A12" t="s">
        <v>43</v>
      </c>
      <c r="B12" t="s">
        <v>146</v>
      </c>
      <c r="C12">
        <v>53</v>
      </c>
    </row>
    <row r="13" spans="1:3">
      <c r="A13" t="s">
        <v>44</v>
      </c>
      <c r="B13" t="s">
        <v>146</v>
      </c>
      <c r="C13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17" sqref="A17"/>
    </sheetView>
  </sheetViews>
  <sheetFormatPr defaultRowHeight="14.4"/>
  <cols>
    <col min="1" max="1" width="122.33203125" bestFit="1" customWidth="1"/>
    <col min="2" max="2" width="15.88671875" customWidth="1"/>
  </cols>
  <sheetData>
    <row r="1" spans="1:2">
      <c r="A1" s="1" t="s">
        <v>142</v>
      </c>
      <c r="B1" s="1" t="s">
        <v>45</v>
      </c>
    </row>
    <row r="2" spans="1:2">
      <c r="A2" t="s">
        <v>46</v>
      </c>
      <c r="B2" s="6" t="s">
        <v>47</v>
      </c>
    </row>
    <row r="3" spans="1:2">
      <c r="A3" t="s">
        <v>48</v>
      </c>
      <c r="B3" s="5">
        <v>12051</v>
      </c>
    </row>
    <row r="4" spans="1:2">
      <c r="A4" t="s">
        <v>49</v>
      </c>
      <c r="B4" s="5">
        <v>32193</v>
      </c>
    </row>
    <row r="5" spans="1:2">
      <c r="A5" t="s">
        <v>50</v>
      </c>
      <c r="B5" s="5">
        <v>1320</v>
      </c>
    </row>
    <row r="6" spans="1:2">
      <c r="A6" t="s">
        <v>51</v>
      </c>
      <c r="B6" s="5">
        <v>16091</v>
      </c>
    </row>
    <row r="7" spans="1:2">
      <c r="A7" t="s">
        <v>52</v>
      </c>
      <c r="B7" s="5">
        <v>3808</v>
      </c>
    </row>
    <row r="8" spans="1:2">
      <c r="A8" t="s">
        <v>53</v>
      </c>
      <c r="B8" s="5">
        <v>13932</v>
      </c>
    </row>
    <row r="9" spans="1:2">
      <c r="A9" t="s">
        <v>54</v>
      </c>
      <c r="B9" s="5">
        <v>5054</v>
      </c>
    </row>
    <row r="10" spans="1:2">
      <c r="A10" t="s">
        <v>55</v>
      </c>
      <c r="B10" s="5">
        <v>5054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3F94-8089-4573-92E6-0099D0D1FE15}">
  <dimension ref="A1:C4"/>
  <sheetViews>
    <sheetView workbookViewId="0">
      <selection activeCell="A17" sqref="A17"/>
    </sheetView>
  </sheetViews>
  <sheetFormatPr defaultRowHeight="14.4"/>
  <cols>
    <col min="1" max="1" width="122.33203125" bestFit="1" customWidth="1"/>
    <col min="2" max="2" width="15.88671875" customWidth="1"/>
  </cols>
  <sheetData>
    <row r="1" spans="1:3">
      <c r="A1" s="1" t="s">
        <v>56</v>
      </c>
      <c r="B1" s="1" t="s">
        <v>57</v>
      </c>
      <c r="C1" s="1" t="s">
        <v>58</v>
      </c>
    </row>
    <row r="2" spans="1:3">
      <c r="A2" t="s">
        <v>59</v>
      </c>
      <c r="B2" s="5">
        <v>33270</v>
      </c>
      <c r="C2" s="5">
        <v>53412</v>
      </c>
    </row>
    <row r="3" spans="1:3">
      <c r="A3" t="s">
        <v>60</v>
      </c>
      <c r="B3" s="5">
        <v>32357</v>
      </c>
      <c r="C3" s="5">
        <v>52499</v>
      </c>
    </row>
    <row r="4" spans="1:3">
      <c r="A4" t="s">
        <v>61</v>
      </c>
      <c r="B4" s="5">
        <v>18425</v>
      </c>
      <c r="C4" s="5">
        <v>38567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132E-B59B-4A8E-8326-BFD81A27EEF0}">
  <dimension ref="A1:C5"/>
  <sheetViews>
    <sheetView workbookViewId="0">
      <selection activeCell="A11" sqref="A6:XFD11"/>
    </sheetView>
  </sheetViews>
  <sheetFormatPr defaultRowHeight="14.4"/>
  <cols>
    <col min="1" max="1" width="122.33203125" bestFit="1" customWidth="1"/>
    <col min="2" max="2" width="15.88671875" customWidth="1"/>
  </cols>
  <sheetData>
    <row r="1" spans="1:3">
      <c r="A1" s="1" t="s">
        <v>62</v>
      </c>
      <c r="B1" s="1" t="s">
        <v>57</v>
      </c>
      <c r="C1" s="1" t="s">
        <v>58</v>
      </c>
    </row>
    <row r="2" spans="1:3">
      <c r="A2" t="s">
        <v>63</v>
      </c>
      <c r="B2" s="5">
        <v>12051</v>
      </c>
      <c r="C2" s="5">
        <v>32193</v>
      </c>
    </row>
    <row r="3" spans="1:3">
      <c r="A3" t="s">
        <v>64</v>
      </c>
      <c r="B3" s="5">
        <v>13389</v>
      </c>
      <c r="C3" s="5">
        <v>26735</v>
      </c>
    </row>
    <row r="4" spans="1:3">
      <c r="A4" s="1" t="s">
        <v>65</v>
      </c>
      <c r="B4" s="6" t="s">
        <v>47</v>
      </c>
      <c r="C4" s="6" t="s">
        <v>47</v>
      </c>
    </row>
    <row r="5" spans="1:3">
      <c r="A5" t="s">
        <v>66</v>
      </c>
      <c r="B5" s="5">
        <v>28839</v>
      </c>
      <c r="C5" s="5">
        <v>50317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23" sqref="A23"/>
    </sheetView>
  </sheetViews>
  <sheetFormatPr defaultRowHeight="14.4"/>
  <cols>
    <col min="1" max="1" width="62" bestFit="1" customWidth="1"/>
    <col min="2" max="2" width="18.44140625" bestFit="1" customWidth="1"/>
    <col min="3" max="3" width="28.44140625" bestFit="1" customWidth="1"/>
  </cols>
  <sheetData>
    <row r="1" spans="1:3">
      <c r="A1" s="1" t="s">
        <v>4</v>
      </c>
      <c r="B1" s="1" t="s">
        <v>67</v>
      </c>
      <c r="C1" s="1" t="s">
        <v>68</v>
      </c>
    </row>
    <row r="2" spans="1:3">
      <c r="A2" s="1" t="s">
        <v>69</v>
      </c>
      <c r="B2" s="6" t="s">
        <v>47</v>
      </c>
      <c r="C2" s="6" t="s">
        <v>47</v>
      </c>
    </row>
    <row r="3" spans="1:3">
      <c r="A3" t="s">
        <v>70</v>
      </c>
      <c r="B3" s="5">
        <v>78</v>
      </c>
      <c r="C3" s="5">
        <v>12413</v>
      </c>
    </row>
    <row r="4" spans="1:3">
      <c r="A4" t="s">
        <v>71</v>
      </c>
      <c r="B4" s="5">
        <v>30</v>
      </c>
      <c r="C4" s="5">
        <v>5434</v>
      </c>
    </row>
    <row r="5" spans="1:3">
      <c r="A5" t="s">
        <v>72</v>
      </c>
      <c r="B5" s="5">
        <v>29</v>
      </c>
      <c r="C5" s="5">
        <v>6616</v>
      </c>
    </row>
    <row r="6" spans="1:3">
      <c r="A6" s="1" t="s">
        <v>73</v>
      </c>
      <c r="B6" s="6" t="s">
        <v>47</v>
      </c>
      <c r="C6" s="6" t="s">
        <v>47</v>
      </c>
    </row>
    <row r="7" spans="1:3">
      <c r="A7" t="s">
        <v>70</v>
      </c>
      <c r="B7" s="5">
        <v>25</v>
      </c>
      <c r="C7" s="5">
        <v>7812</v>
      </c>
    </row>
    <row r="8" spans="1:3">
      <c r="A8" t="s">
        <v>71</v>
      </c>
      <c r="B8" s="5">
        <v>0</v>
      </c>
      <c r="C8" s="6" t="s">
        <v>47</v>
      </c>
    </row>
    <row r="9" spans="1:3">
      <c r="A9" t="s">
        <v>72</v>
      </c>
      <c r="B9" s="5">
        <v>0</v>
      </c>
      <c r="C9" s="6" t="s">
        <v>47</v>
      </c>
    </row>
    <row r="10" spans="1:3">
      <c r="A10" s="1" t="s">
        <v>74</v>
      </c>
      <c r="B10" s="6" t="s">
        <v>47</v>
      </c>
      <c r="C10" s="6" t="s">
        <v>47</v>
      </c>
    </row>
    <row r="11" spans="1:3">
      <c r="A11" t="s">
        <v>75</v>
      </c>
      <c r="B11" s="5">
        <v>93</v>
      </c>
      <c r="C11" s="6" t="s">
        <v>47</v>
      </c>
    </row>
    <row r="12" spans="1:3">
      <c r="A12" t="s">
        <v>76</v>
      </c>
      <c r="B12" s="5">
        <v>89</v>
      </c>
      <c r="C12" s="5">
        <v>11992</v>
      </c>
    </row>
    <row r="13" spans="1:3">
      <c r="A13" t="s">
        <v>77</v>
      </c>
      <c r="B13" s="5">
        <v>29</v>
      </c>
      <c r="C13" s="5">
        <v>6234</v>
      </c>
    </row>
    <row r="14" spans="1:3">
      <c r="A14" t="s">
        <v>78</v>
      </c>
      <c r="B14" s="5">
        <v>29</v>
      </c>
      <c r="C14" s="5">
        <v>5732</v>
      </c>
    </row>
    <row r="15" spans="1:3">
      <c r="A15" t="s">
        <v>79</v>
      </c>
      <c r="B15" s="5">
        <v>14</v>
      </c>
      <c r="C15" s="5">
        <v>1065</v>
      </c>
    </row>
    <row r="16" spans="1:3">
      <c r="A16" t="s">
        <v>80</v>
      </c>
      <c r="B16" s="5">
        <v>14</v>
      </c>
      <c r="C16" s="5">
        <v>4558</v>
      </c>
    </row>
    <row r="17" spans="1:3">
      <c r="A17" t="s">
        <v>81</v>
      </c>
      <c r="B17" s="5">
        <v>85</v>
      </c>
      <c r="C17" s="5">
        <v>9787</v>
      </c>
    </row>
    <row r="18" spans="1:3">
      <c r="A18" t="s">
        <v>82</v>
      </c>
      <c r="B18" s="5">
        <v>30</v>
      </c>
      <c r="C18" s="5">
        <v>8308</v>
      </c>
    </row>
    <row r="19" spans="1:3">
      <c r="A19" t="s">
        <v>83</v>
      </c>
      <c r="B19" s="5">
        <v>29</v>
      </c>
      <c r="C19" s="5">
        <v>5213</v>
      </c>
    </row>
    <row r="20" spans="1:3">
      <c r="A20" t="s">
        <v>84</v>
      </c>
      <c r="B20" s="5">
        <v>4</v>
      </c>
      <c r="C20" s="5">
        <v>25944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G9" sqref="G9"/>
    </sheetView>
  </sheetViews>
  <sheetFormatPr defaultRowHeight="14.4"/>
  <cols>
    <col min="1" max="1" width="15.44140625" customWidth="1"/>
    <col min="2" max="2" width="8.5546875" style="16" bestFit="1" customWidth="1"/>
  </cols>
  <sheetData>
    <row r="1" spans="1:2">
      <c r="A1" s="1" t="s">
        <v>147</v>
      </c>
      <c r="B1" s="15" t="s">
        <v>148</v>
      </c>
    </row>
    <row r="2" spans="1:2">
      <c r="A2" s="1" t="s">
        <v>85</v>
      </c>
      <c r="B2" s="16">
        <v>14934</v>
      </c>
    </row>
    <row r="3" spans="1:2">
      <c r="A3" s="1" t="s">
        <v>86</v>
      </c>
      <c r="B3" s="16">
        <v>14808</v>
      </c>
    </row>
    <row r="4" spans="1:2">
      <c r="A4" s="1" t="s">
        <v>87</v>
      </c>
      <c r="B4" s="16">
        <v>16401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9E26-5032-4A05-897B-F76BD051DA7F}">
  <dimension ref="A1:C16"/>
  <sheetViews>
    <sheetView workbookViewId="0">
      <selection activeCell="F9" sqref="F9"/>
    </sheetView>
  </sheetViews>
  <sheetFormatPr defaultRowHeight="14.4"/>
  <cols>
    <col min="1" max="1" width="37.109375" customWidth="1"/>
    <col min="2" max="4" width="7.6640625" bestFit="1" customWidth="1"/>
  </cols>
  <sheetData>
    <row r="1" spans="1:3">
      <c r="A1" s="1" t="s">
        <v>147</v>
      </c>
      <c r="B1" s="1" t="s">
        <v>88</v>
      </c>
      <c r="C1" s="1" t="s">
        <v>148</v>
      </c>
    </row>
    <row r="2" spans="1:3">
      <c r="A2" s="1" t="s">
        <v>85</v>
      </c>
      <c r="B2" t="s">
        <v>89</v>
      </c>
      <c r="C2" s="5">
        <v>8920</v>
      </c>
    </row>
    <row r="3" spans="1:3">
      <c r="A3" s="1" t="s">
        <v>85</v>
      </c>
      <c r="B3" t="s">
        <v>90</v>
      </c>
      <c r="C3" s="5">
        <v>10693</v>
      </c>
    </row>
    <row r="4" spans="1:3">
      <c r="A4" s="1" t="s">
        <v>85</v>
      </c>
      <c r="B4" t="s">
        <v>91</v>
      </c>
      <c r="C4" s="5">
        <v>15308</v>
      </c>
    </row>
    <row r="5" spans="1:3">
      <c r="A5" s="1" t="s">
        <v>85</v>
      </c>
      <c r="B5" t="s">
        <v>92</v>
      </c>
      <c r="C5" s="5">
        <v>18953</v>
      </c>
    </row>
    <row r="6" spans="1:3">
      <c r="A6" s="1" t="s">
        <v>85</v>
      </c>
      <c r="B6" t="s">
        <v>93</v>
      </c>
      <c r="C6" s="5">
        <v>20904</v>
      </c>
    </row>
    <row r="7" spans="1:3">
      <c r="A7" s="1" t="s">
        <v>86</v>
      </c>
      <c r="B7" t="s">
        <v>89</v>
      </c>
      <c r="C7" s="5">
        <v>8088</v>
      </c>
    </row>
    <row r="8" spans="1:3">
      <c r="A8" s="1" t="s">
        <v>86</v>
      </c>
      <c r="B8" t="s">
        <v>90</v>
      </c>
      <c r="C8" s="5">
        <v>10194</v>
      </c>
    </row>
    <row r="9" spans="1:3">
      <c r="A9" s="1" t="s">
        <v>86</v>
      </c>
      <c r="B9" t="s">
        <v>91</v>
      </c>
      <c r="C9" s="5">
        <v>15137</v>
      </c>
    </row>
    <row r="10" spans="1:3">
      <c r="A10" s="1" t="s">
        <v>86</v>
      </c>
      <c r="B10" t="s">
        <v>92</v>
      </c>
      <c r="C10" s="5">
        <v>18632</v>
      </c>
    </row>
    <row r="11" spans="1:3">
      <c r="A11" s="1" t="s">
        <v>86</v>
      </c>
      <c r="B11" t="s">
        <v>93</v>
      </c>
      <c r="C11" s="5">
        <v>20466</v>
      </c>
    </row>
    <row r="12" spans="1:3">
      <c r="A12" s="1" t="s">
        <v>87</v>
      </c>
      <c r="B12" t="s">
        <v>89</v>
      </c>
      <c r="C12" s="5">
        <v>8909</v>
      </c>
    </row>
    <row r="13" spans="1:3">
      <c r="A13" s="1" t="s">
        <v>87</v>
      </c>
      <c r="B13" t="s">
        <v>90</v>
      </c>
      <c r="C13" s="5">
        <v>10562</v>
      </c>
    </row>
    <row r="14" spans="1:3">
      <c r="A14" s="1" t="s">
        <v>87</v>
      </c>
      <c r="B14" t="s">
        <v>91</v>
      </c>
      <c r="C14" s="5">
        <v>15764</v>
      </c>
    </row>
    <row r="15" spans="1:3">
      <c r="A15" s="1" t="s">
        <v>87</v>
      </c>
      <c r="B15" t="s">
        <v>92</v>
      </c>
      <c r="C15" s="5">
        <v>19651</v>
      </c>
    </row>
    <row r="16" spans="1:3">
      <c r="A16" s="1" t="s">
        <v>87</v>
      </c>
      <c r="B16" t="s">
        <v>93</v>
      </c>
      <c r="C16" s="5">
        <v>21772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18" sqref="C18"/>
    </sheetView>
  </sheetViews>
  <sheetFormatPr defaultRowHeight="14.4"/>
  <cols>
    <col min="1" max="1" width="23.21875" customWidth="1"/>
    <col min="2" max="2" width="22.77734375" customWidth="1"/>
    <col min="3" max="3" width="21.21875" customWidth="1"/>
    <col min="4" max="4" width="12.88671875" customWidth="1"/>
  </cols>
  <sheetData>
    <row r="1" spans="1:3">
      <c r="A1" s="7" t="s">
        <v>151</v>
      </c>
      <c r="B1" s="7" t="s">
        <v>149</v>
      </c>
      <c r="C1" s="7" t="s">
        <v>150</v>
      </c>
    </row>
    <row r="2" spans="1:3">
      <c r="A2" s="1" t="s">
        <v>94</v>
      </c>
      <c r="B2" t="s">
        <v>42</v>
      </c>
      <c r="C2" s="5">
        <v>87154</v>
      </c>
    </row>
    <row r="3" spans="1:3">
      <c r="A3" s="1" t="s">
        <v>94</v>
      </c>
      <c r="B3" t="s">
        <v>63</v>
      </c>
      <c r="C3" s="5">
        <v>70646</v>
      </c>
    </row>
    <row r="4" spans="1:3">
      <c r="A4" s="1" t="s">
        <v>94</v>
      </c>
      <c r="B4" t="s">
        <v>64</v>
      </c>
      <c r="C4" s="5">
        <v>16508</v>
      </c>
    </row>
    <row r="5" spans="1:3">
      <c r="A5" s="1" t="s">
        <v>95</v>
      </c>
      <c r="B5" t="s">
        <v>42</v>
      </c>
      <c r="C5" s="5">
        <v>78148</v>
      </c>
    </row>
    <row r="6" spans="1:3">
      <c r="A6" s="1" t="s">
        <v>95</v>
      </c>
      <c r="B6" t="s">
        <v>63</v>
      </c>
      <c r="C6" s="5">
        <v>65894</v>
      </c>
    </row>
    <row r="7" spans="1:3">
      <c r="A7" s="1" t="s">
        <v>95</v>
      </c>
      <c r="B7" t="s">
        <v>64</v>
      </c>
      <c r="C7" s="5">
        <v>12254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Institution Characteristics</vt:lpstr>
      <vt:lpstr>Admission and Test scores </vt:lpstr>
      <vt:lpstr>Student Charge - Attendance</vt:lpstr>
      <vt:lpstr>Student Charges - Living Cost</vt:lpstr>
      <vt:lpstr>Student Charges - by level</vt:lpstr>
      <vt:lpstr>Student Financial Aid</vt:lpstr>
      <vt:lpstr>Average Net Price</vt:lpstr>
      <vt:lpstr>Average Net Price - 2</vt:lpstr>
      <vt:lpstr>Enrollment - by student level</vt:lpstr>
      <vt:lpstr>Enrollment - 2</vt:lpstr>
      <vt:lpstr>Enrollment -by race &amp; ethnicity</vt:lpstr>
      <vt:lpstr>Enrollment - by age</vt:lpstr>
      <vt:lpstr>Enrollment - by distance edu</vt:lpstr>
      <vt:lpstr>Enrollment - by residence</vt:lpstr>
      <vt:lpstr>% distribution of core revenue</vt:lpstr>
      <vt:lpstr>Core revenues per FTE enrollmen</vt:lpstr>
      <vt:lpstr>% distribution of core expenses</vt:lpstr>
      <vt:lpstr>Core expenses per FTE enrollmen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Pratima Prasad</cp:lastModifiedBy>
  <dcterms:modified xsi:type="dcterms:W3CDTF">2025-09-24T17:41:45Z</dcterms:modified>
</cp:coreProperties>
</file>