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D:\Prativa\datascience and data analytics\data analytics bootcamp 3.0\Excel\5\"/>
    </mc:Choice>
  </mc:AlternateContent>
  <xr:revisionPtr revIDLastSave="0" documentId="13_ncr:1_{91668BCF-8C4B-495F-A031-481128117A66}" xr6:coauthVersionLast="47" xr6:coauthVersionMax="47" xr10:uidLastSave="{00000000-0000-0000-0000-000000000000}"/>
  <bookViews>
    <workbookView xWindow="-108" yWindow="-108" windowWidth="23256" windowHeight="12456" activeTab="5" xr2:uid="{00000000-000D-0000-FFFF-FFFF00000000}"/>
  </bookViews>
  <sheets>
    <sheet name="movies" sheetId="1" r:id="rId1"/>
    <sheet name="financials" sheetId="2" r:id="rId2"/>
    <sheet name="actors" sheetId="3" r:id="rId3"/>
    <sheet name="movie_actor" sheetId="4" r:id="rId4"/>
    <sheet name="languages" sheetId="5" r:id="rId5"/>
    <sheet name="Marvel Financials" sheetId="6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6" l="1"/>
  <c r="E6" i="6"/>
  <c r="E5" i="6"/>
  <c r="E4" i="6"/>
  <c r="E3" i="6"/>
  <c r="D8" i="6"/>
  <c r="D6" i="6"/>
  <c r="D5" i="6"/>
  <c r="D4" i="6"/>
  <c r="D3" i="6"/>
  <c r="C6" i="6"/>
  <c r="B8" i="6"/>
  <c r="B7" i="6"/>
  <c r="B4" i="6"/>
  <c r="B3" i="6"/>
  <c r="B5" i="6" s="1"/>
  <c r="B6" i="6" s="1"/>
  <c r="G50" i="1"/>
  <c r="G48" i="1"/>
  <c r="G45" i="1"/>
  <c r="G43" i="1"/>
  <c r="E45" i="1"/>
  <c r="E43" i="1"/>
  <c r="C45" i="1"/>
  <c r="C43" i="1"/>
  <c r="A43" i="1"/>
  <c r="P43" i="1"/>
  <c r="Q43" i="1"/>
  <c r="Q7" i="1"/>
  <c r="Q13" i="1"/>
  <c r="P7" i="1"/>
  <c r="P13" i="1"/>
  <c r="N7" i="1"/>
  <c r="N13" i="1"/>
  <c r="M7" i="1"/>
  <c r="O7" i="1" s="1"/>
  <c r="M13" i="1"/>
  <c r="O13" i="1" s="1"/>
  <c r="K3" i="1"/>
  <c r="K4" i="1"/>
  <c r="K5" i="1"/>
  <c r="K6" i="1"/>
  <c r="K8" i="1"/>
  <c r="K9" i="1"/>
  <c r="K10" i="1"/>
  <c r="K11" i="1"/>
  <c r="K12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J3" i="1"/>
  <c r="J4" i="1"/>
  <c r="J5" i="1"/>
  <c r="J6" i="1"/>
  <c r="J8" i="1"/>
  <c r="J9" i="1"/>
  <c r="J10" i="1"/>
  <c r="J11" i="1"/>
  <c r="J12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I3" i="1"/>
  <c r="I4" i="1"/>
  <c r="I5" i="1"/>
  <c r="I6" i="1"/>
  <c r="I8" i="1"/>
  <c r="I9" i="1"/>
  <c r="I10" i="1"/>
  <c r="I11" i="1"/>
  <c r="I12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K2" i="1"/>
  <c r="J2" i="1"/>
  <c r="I2" i="1"/>
  <c r="H2" i="1"/>
  <c r="H3" i="1"/>
  <c r="H4" i="1"/>
  <c r="H5" i="1"/>
  <c r="H6" i="1"/>
  <c r="H8" i="1"/>
  <c r="H9" i="1"/>
  <c r="H10" i="1"/>
  <c r="H11" i="1"/>
  <c r="H12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Q26" i="1" l="1"/>
  <c r="Q8" i="1"/>
  <c r="Q11" i="1"/>
  <c r="Q40" i="1"/>
  <c r="Q39" i="1"/>
  <c r="Q5" i="1"/>
  <c r="Q36" i="1"/>
  <c r="Q31" i="1"/>
  <c r="Q38" i="1"/>
  <c r="Q30" i="1"/>
  <c r="Q22" i="1"/>
  <c r="Q37" i="1"/>
  <c r="Q3" i="1"/>
  <c r="M38" i="1"/>
  <c r="M30" i="1"/>
  <c r="M14" i="1"/>
  <c r="Q14" i="1" s="1"/>
  <c r="M9" i="1"/>
  <c r="Q9" i="1" s="1"/>
  <c r="L40" i="1"/>
  <c r="N40" i="1" s="1"/>
  <c r="L32" i="1"/>
  <c r="P32" i="1" s="1"/>
  <c r="L24" i="1"/>
  <c r="N24" i="1" s="1"/>
  <c r="L16" i="1"/>
  <c r="N16" i="1" s="1"/>
  <c r="M6" i="1"/>
  <c r="Q6" i="1" s="1"/>
  <c r="M22" i="1"/>
  <c r="L9" i="1"/>
  <c r="P9" i="1" s="1"/>
  <c r="M33" i="1"/>
  <c r="Q33" i="1" s="1"/>
  <c r="M25" i="1"/>
  <c r="Q25" i="1" s="1"/>
  <c r="M17" i="1"/>
  <c r="Q17" i="1" s="1"/>
  <c r="L37" i="1"/>
  <c r="N37" i="1" s="1"/>
  <c r="L29" i="1"/>
  <c r="N29" i="1" s="1"/>
  <c r="L21" i="1"/>
  <c r="N21" i="1" s="1"/>
  <c r="L12" i="1"/>
  <c r="N12" i="1" s="1"/>
  <c r="L3" i="1"/>
  <c r="N3" i="1" s="1"/>
  <c r="M2" i="1"/>
  <c r="Q2" i="1" s="1"/>
  <c r="M36" i="1"/>
  <c r="M28" i="1"/>
  <c r="Q28" i="1" s="1"/>
  <c r="M5" i="1"/>
  <c r="L35" i="1"/>
  <c r="N35" i="1" s="1"/>
  <c r="L27" i="1"/>
  <c r="N27" i="1" s="1"/>
  <c r="M8" i="1"/>
  <c r="L6" i="1"/>
  <c r="N6" i="1" s="1"/>
  <c r="L39" i="1"/>
  <c r="N39" i="1" s="1"/>
  <c r="L31" i="1"/>
  <c r="N31" i="1" s="1"/>
  <c r="L23" i="1"/>
  <c r="N23" i="1" s="1"/>
  <c r="L15" i="1"/>
  <c r="N15" i="1" s="1"/>
  <c r="L5" i="1"/>
  <c r="N5" i="1" s="1"/>
  <c r="M40" i="1"/>
  <c r="M32" i="1"/>
  <c r="Q32" i="1" s="1"/>
  <c r="M24" i="1"/>
  <c r="Q24" i="1" s="1"/>
  <c r="M16" i="1"/>
  <c r="Q16" i="1" s="1"/>
  <c r="L38" i="1"/>
  <c r="N38" i="1" s="1"/>
  <c r="L30" i="1"/>
  <c r="N30" i="1" s="1"/>
  <c r="L22" i="1"/>
  <c r="N22" i="1" s="1"/>
  <c r="L14" i="1"/>
  <c r="N14" i="1" s="1"/>
  <c r="L4" i="1"/>
  <c r="N4" i="1" s="1"/>
  <c r="M39" i="1"/>
  <c r="M31" i="1"/>
  <c r="M23" i="1"/>
  <c r="Q23" i="1" s="1"/>
  <c r="M15" i="1"/>
  <c r="Q15" i="1" s="1"/>
  <c r="L11" i="1"/>
  <c r="N11" i="1" s="1"/>
  <c r="M37" i="1"/>
  <c r="M29" i="1"/>
  <c r="Q29" i="1" s="1"/>
  <c r="M21" i="1"/>
  <c r="Q21" i="1" s="1"/>
  <c r="L20" i="1"/>
  <c r="N20" i="1" s="1"/>
  <c r="L19" i="1"/>
  <c r="N19" i="1" s="1"/>
  <c r="L10" i="1"/>
  <c r="N10" i="1" s="1"/>
  <c r="M20" i="1"/>
  <c r="Q20" i="1" s="1"/>
  <c r="M12" i="1"/>
  <c r="Q12" i="1" s="1"/>
  <c r="M4" i="1"/>
  <c r="Q4" i="1" s="1"/>
  <c r="L28" i="1"/>
  <c r="N28" i="1" s="1"/>
  <c r="L34" i="1"/>
  <c r="N34" i="1" s="1"/>
  <c r="L26" i="1"/>
  <c r="N26" i="1" s="1"/>
  <c r="L18" i="1"/>
  <c r="N18" i="1" s="1"/>
  <c r="M35" i="1"/>
  <c r="Q35" i="1" s="1"/>
  <c r="M27" i="1"/>
  <c r="Q27" i="1" s="1"/>
  <c r="M19" i="1"/>
  <c r="Q19" i="1" s="1"/>
  <c r="M11" i="1"/>
  <c r="M3" i="1"/>
  <c r="L36" i="1"/>
  <c r="N36" i="1" s="1"/>
  <c r="L33" i="1"/>
  <c r="N33" i="1" s="1"/>
  <c r="L25" i="1"/>
  <c r="N25" i="1" s="1"/>
  <c r="L17" i="1"/>
  <c r="N17" i="1" s="1"/>
  <c r="L8" i="1"/>
  <c r="N8" i="1" s="1"/>
  <c r="M34" i="1"/>
  <c r="Q34" i="1" s="1"/>
  <c r="M26" i="1"/>
  <c r="M18" i="1"/>
  <c r="Q18" i="1" s="1"/>
  <c r="M10" i="1"/>
  <c r="Q10" i="1" s="1"/>
  <c r="L2" i="1"/>
  <c r="P35" i="1" l="1"/>
  <c r="P24" i="1"/>
  <c r="P30" i="1"/>
  <c r="O10" i="1"/>
  <c r="O26" i="1"/>
  <c r="O11" i="1"/>
  <c r="O4" i="1"/>
  <c r="O37" i="1"/>
  <c r="O5" i="1"/>
  <c r="O34" i="1"/>
  <c r="O17" i="1"/>
  <c r="O27" i="1"/>
  <c r="O20" i="1"/>
  <c r="O15" i="1"/>
  <c r="O36" i="1"/>
  <c r="O25" i="1"/>
  <c r="P40" i="1"/>
  <c r="O35" i="1"/>
  <c r="O23" i="1"/>
  <c r="O16" i="1"/>
  <c r="O2" i="1"/>
  <c r="O33" i="1"/>
  <c r="O9" i="1"/>
  <c r="P12" i="1"/>
  <c r="O19" i="1"/>
  <c r="O31" i="1"/>
  <c r="O24" i="1"/>
  <c r="O14" i="1"/>
  <c r="P21" i="1"/>
  <c r="O39" i="1"/>
  <c r="O32" i="1"/>
  <c r="O8" i="1"/>
  <c r="O22" i="1"/>
  <c r="O30" i="1"/>
  <c r="P22" i="1"/>
  <c r="O12" i="1"/>
  <c r="O28" i="1"/>
  <c r="O21" i="1"/>
  <c r="O40" i="1"/>
  <c r="O6" i="1"/>
  <c r="O38" i="1"/>
  <c r="O18" i="1"/>
  <c r="O3" i="1"/>
  <c r="O29" i="1"/>
  <c r="P33" i="1"/>
  <c r="P38" i="1"/>
  <c r="N2" i="1"/>
  <c r="P25" i="1"/>
  <c r="P2" i="1"/>
  <c r="P19" i="1"/>
  <c r="P29" i="1"/>
  <c r="P18" i="1"/>
  <c r="P15" i="1"/>
  <c r="P5" i="1"/>
  <c r="P26" i="1"/>
  <c r="P11" i="1"/>
  <c r="P3" i="1"/>
  <c r="P23" i="1"/>
  <c r="P6" i="1"/>
  <c r="P34" i="1"/>
  <c r="P20" i="1"/>
  <c r="P37" i="1"/>
  <c r="P31" i="1"/>
  <c r="P8" i="1"/>
  <c r="P10" i="1"/>
  <c r="P28" i="1"/>
  <c r="P4" i="1"/>
  <c r="P39" i="1"/>
  <c r="P17" i="1"/>
  <c r="P27" i="1"/>
  <c r="P36" i="1"/>
  <c r="P14" i="1"/>
  <c r="P16" i="1"/>
  <c r="N9" i="1"/>
  <c r="N32" i="1"/>
  <c r="O43" i="1" l="1"/>
  <c r="N43" i="1"/>
</calcChain>
</file>

<file path=xl/sharedStrings.xml><?xml version="1.0" encoding="utf-8"?>
<sst xmlns="http://schemas.openxmlformats.org/spreadsheetml/2006/main" count="336" uniqueCount="187">
  <si>
    <t>movie_id</t>
  </si>
  <si>
    <t>industry</t>
  </si>
  <si>
    <t>release_year</t>
  </si>
  <si>
    <t>imdb_rating</t>
  </si>
  <si>
    <t>studio</t>
  </si>
  <si>
    <t>language_id</t>
  </si>
  <si>
    <t>Bollywood</t>
  </si>
  <si>
    <t>Hollywood</t>
  </si>
  <si>
    <t>Marvel Studios</t>
  </si>
  <si>
    <t>United Producers</t>
  </si>
  <si>
    <t>Yash Raj Films</t>
  </si>
  <si>
    <t>Vinod Chopra Films</t>
  </si>
  <si>
    <t>Dharma Productions</t>
  </si>
  <si>
    <t>Castle Rock Entertainment</t>
  </si>
  <si>
    <t>Warner Bros. Pictures</t>
  </si>
  <si>
    <t>Columbia Pictures</t>
  </si>
  <si>
    <t>Paramount Pictures</t>
  </si>
  <si>
    <t>Liberty Films</t>
  </si>
  <si>
    <t>20th Century Fox</t>
  </si>
  <si>
    <t>Syncopy</t>
  </si>
  <si>
    <t>Universal Pictures</t>
  </si>
  <si>
    <t>Vinod Chopra Productions</t>
  </si>
  <si>
    <t>Mythri Movie Makers</t>
  </si>
  <si>
    <t>DVV Entertainment</t>
  </si>
  <si>
    <t>Arka Media Works</t>
  </si>
  <si>
    <t>Zee Studios</t>
  </si>
  <si>
    <t>Salman Khan Films</t>
  </si>
  <si>
    <t>budget</t>
  </si>
  <si>
    <t>revenue</t>
  </si>
  <si>
    <t>unit</t>
  </si>
  <si>
    <t>currency</t>
  </si>
  <si>
    <t>Billions</t>
  </si>
  <si>
    <t>INR</t>
  </si>
  <si>
    <t>Millions</t>
  </si>
  <si>
    <t>USD</t>
  </si>
  <si>
    <t>actor_id</t>
  </si>
  <si>
    <t>name</t>
  </si>
  <si>
    <t>birth_year</t>
  </si>
  <si>
    <t>Yash</t>
  </si>
  <si>
    <t>Sanjay Dutt</t>
  </si>
  <si>
    <t>Benedict Cumberbatch</t>
  </si>
  <si>
    <t>Elizabeth Olsen</t>
  </si>
  <si>
    <t>Chris Hemsworth</t>
  </si>
  <si>
    <t>Natalie Portman</t>
  </si>
  <si>
    <t>Tom Hiddleston</t>
  </si>
  <si>
    <t>Amitabh Bachchan</t>
  </si>
  <si>
    <t>Jaya Bachchan</t>
  </si>
  <si>
    <t>Shah Rukh Khan</t>
  </si>
  <si>
    <t>Kajol</t>
  </si>
  <si>
    <t>Aamir Khan</t>
  </si>
  <si>
    <t>R. Madhavan</t>
  </si>
  <si>
    <t>Sharman Joshi</t>
  </si>
  <si>
    <t>Hrithik Roshan</t>
  </si>
  <si>
    <t>Ranveer Singh</t>
  </si>
  <si>
    <t>Deepika Padukone</t>
  </si>
  <si>
    <t>Tim Robbins</t>
  </si>
  <si>
    <t>Morgan Freeman</t>
  </si>
  <si>
    <t>Leonardo DiCaprio</t>
  </si>
  <si>
    <t>Ken Watanabe</t>
  </si>
  <si>
    <t>Matthew McConaughey</t>
  </si>
  <si>
    <t>Anne Hathaway</t>
  </si>
  <si>
    <t>John David Washington</t>
  </si>
  <si>
    <t>Robert Pattinson</t>
  </si>
  <si>
    <t>Will Smith</t>
  </si>
  <si>
    <t>Thandiwe Newton</t>
  </si>
  <si>
    <t>Russell Crowe</t>
  </si>
  <si>
    <t>Joaquin Phoenix</t>
  </si>
  <si>
    <t>Kate Winslet</t>
  </si>
  <si>
    <t>James Stewart</t>
  </si>
  <si>
    <t>Donna Reed</t>
  </si>
  <si>
    <t>Sam Worthington</t>
  </si>
  <si>
    <t>Zoe Saldana</t>
  </si>
  <si>
    <t>Marlon Brando</t>
  </si>
  <si>
    <t>Al Pacino</t>
  </si>
  <si>
    <t>Christian Bale</t>
  </si>
  <si>
    <t>Heath Ledger</t>
  </si>
  <si>
    <t>Liam Neeson</t>
  </si>
  <si>
    <t>Ben Kingsley</t>
  </si>
  <si>
    <t>Sam Neill</t>
  </si>
  <si>
    <t>Laura Dern</t>
  </si>
  <si>
    <t>Song Kang-ho</t>
  </si>
  <si>
    <t>Lee Sun-kyun</t>
  </si>
  <si>
    <t>Robert Downey Jr.</t>
  </si>
  <si>
    <t>Chris Evans</t>
  </si>
  <si>
    <t>Kanu Banerjee</t>
  </si>
  <si>
    <t>Karuna Banerjee</t>
  </si>
  <si>
    <t>Darsheel Safary</t>
  </si>
  <si>
    <t>Sunil Dutt</t>
  </si>
  <si>
    <t>Anushka Sharma</t>
  </si>
  <si>
    <t>Ranbir Kapoor</t>
  </si>
  <si>
    <t>Allu Arjun</t>
  </si>
  <si>
    <t>Fahadh Faasil</t>
  </si>
  <si>
    <t>N. T. Rama Rao Jr.</t>
  </si>
  <si>
    <t>Ram Charan</t>
  </si>
  <si>
    <t>Prabhas</t>
  </si>
  <si>
    <t>Rana Daggubati</t>
  </si>
  <si>
    <t>Mithun Chakraborty</t>
  </si>
  <si>
    <t>Anupam Kher</t>
  </si>
  <si>
    <t>Salman Khan</t>
  </si>
  <si>
    <t>Nawazuddin Siddiqui</t>
  </si>
  <si>
    <t>Tommy Lee Jones</t>
  </si>
  <si>
    <t>Sebastian Stan</t>
  </si>
  <si>
    <t>Anil Kapoor</t>
  </si>
  <si>
    <t>Sidharth Malhotra</t>
  </si>
  <si>
    <t>Kiara Advani</t>
  </si>
  <si>
    <t>Hindi</t>
  </si>
  <si>
    <t>Telugu</t>
  </si>
  <si>
    <t>Kannada</t>
  </si>
  <si>
    <t>Tamil</t>
  </si>
  <si>
    <t>English</t>
  </si>
  <si>
    <t>French</t>
  </si>
  <si>
    <t>Bengali</t>
  </si>
  <si>
    <t>Gujarati</t>
  </si>
  <si>
    <t>NULL</t>
  </si>
  <si>
    <t>Not Available</t>
  </si>
  <si>
    <t>Hombale Films</t>
  </si>
  <si>
    <t>Government of West Bengal</t>
  </si>
  <si>
    <t>K.G.F: Chapter 2</t>
  </si>
  <si>
    <t>Doctor Strange in the Multiverse of Madness</t>
  </si>
  <si>
    <t>Thor: The Dark World</t>
  </si>
  <si>
    <t>Thor: Ragnarok</t>
  </si>
  <si>
    <t>Thor: Love and Thunder</t>
  </si>
  <si>
    <t>Sholay</t>
  </si>
  <si>
    <t>Dilwale Dulhania Le Jayenge</t>
  </si>
  <si>
    <t>3 Idiots</t>
  </si>
  <si>
    <t>Kabhi Khushi Kabhie Gham</t>
  </si>
  <si>
    <t>Bajirao Mastani</t>
  </si>
  <si>
    <t>The Shawshank Redemption</t>
  </si>
  <si>
    <t>Inception</t>
  </si>
  <si>
    <t>Interstellar</t>
  </si>
  <si>
    <t>The Pursuit of Happyness</t>
  </si>
  <si>
    <t>Gladiator</t>
  </si>
  <si>
    <t>Titanic</t>
  </si>
  <si>
    <t>It's a Wonderful Life</t>
  </si>
  <si>
    <t>Avatar</t>
  </si>
  <si>
    <t>The Godfather</t>
  </si>
  <si>
    <t>The Dark Knight</t>
  </si>
  <si>
    <t>Schindler's List</t>
  </si>
  <si>
    <t>Jurassic Park</t>
  </si>
  <si>
    <t>Parasite</t>
  </si>
  <si>
    <t>Avengers: Endgame</t>
  </si>
  <si>
    <t>Avengers: Infinity War</t>
  </si>
  <si>
    <t>Pather Panchali</t>
  </si>
  <si>
    <t>Taare Zameen Par</t>
  </si>
  <si>
    <t>Munna Bhai M.B.B.S.</t>
  </si>
  <si>
    <t>PK</t>
  </si>
  <si>
    <t>Sanju</t>
  </si>
  <si>
    <t>Pushpa: The Rise - Part 1</t>
  </si>
  <si>
    <t>RRR</t>
  </si>
  <si>
    <t>Baahubali: The Beginning</t>
  </si>
  <si>
    <t>The Kashmir Files</t>
  </si>
  <si>
    <t>Bajrangi Bhaijaan</t>
  </si>
  <si>
    <t>Captain America: The First Avenger</t>
  </si>
  <si>
    <t>Captain America: The Winter Soldier</t>
  </si>
  <si>
    <t>Race 3</t>
  </si>
  <si>
    <t>Shershaah</t>
  </si>
  <si>
    <t>title</t>
  </si>
  <si>
    <t>budget(mln)</t>
  </si>
  <si>
    <t>revenue(mln)</t>
  </si>
  <si>
    <t>budget INR</t>
  </si>
  <si>
    <t>revenue INR</t>
  </si>
  <si>
    <t>Total Budget INR</t>
  </si>
  <si>
    <t>Total Revenue INR</t>
  </si>
  <si>
    <t>budget USD</t>
  </si>
  <si>
    <t>revenue USD</t>
  </si>
  <si>
    <t>Total Budget USD</t>
  </si>
  <si>
    <t>Total Revenue USD</t>
  </si>
  <si>
    <t>Total Movies</t>
  </si>
  <si>
    <t>Total Bollywood Movies</t>
  </si>
  <si>
    <t>Total Hollywood Movies</t>
  </si>
  <si>
    <t>Total Bollywood Revenue INR</t>
  </si>
  <si>
    <t>Total Hollywood Revenue INR</t>
  </si>
  <si>
    <t>Avg Bollywood Revenue INR</t>
  </si>
  <si>
    <t>Avg Hollywood Revenue INR</t>
  </si>
  <si>
    <r>
      <t xml:space="preserve">Avg Bollywood Revenue INR </t>
    </r>
    <r>
      <rPr>
        <strike/>
        <sz val="11"/>
        <color theme="1"/>
        <rFont val="Calibri"/>
        <family val="2"/>
        <scheme val="minor"/>
      </rPr>
      <t>%</t>
    </r>
  </si>
  <si>
    <r>
      <t xml:space="preserve">Avg Hollywood Revenue INR </t>
    </r>
    <r>
      <rPr>
        <strike/>
        <sz val="11"/>
        <color theme="1"/>
        <rFont val="Calibri"/>
        <family val="2"/>
        <scheme val="minor"/>
      </rPr>
      <t>%</t>
    </r>
  </si>
  <si>
    <t>Key Metrics</t>
  </si>
  <si>
    <t>Revenue</t>
  </si>
  <si>
    <t>Budget</t>
  </si>
  <si>
    <t>Profit/Loss</t>
  </si>
  <si>
    <t>Profit / Loss %</t>
  </si>
  <si>
    <t>Market Share %</t>
  </si>
  <si>
    <t>Marvel Consolidated P &amp; L</t>
  </si>
  <si>
    <t>Target</t>
  </si>
  <si>
    <t>Actuals - Target</t>
  </si>
  <si>
    <t>Actuals - Target %</t>
  </si>
  <si>
    <t>Total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</si>
</sst>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₹&quot;\ * #,##0.00_ ;_ &quot;₹&quot;\ * \-#,##0.00_ ;_ &quot;₹&quot;\ * &quot;-&quot;??_ ;_ @_ "/>
    <numFmt numFmtId="164" formatCode="_ [$₹-4009]\ * #,##0.00_ ;_ [$₹-4009]\ * \-#,##0.00_ ;_ [$₹-4009]\ * &quot;-&quot;??_ ;_ @_ "/>
    <numFmt numFmtId="165" formatCode="_-[$$-409]* #,##0.00_ ;_-[$$-409]* \-#,##0.00\ ;_-[$$-409]* &quot;-&quot;??_ ;_-@_ "/>
  </numFmts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5">
    <xf numFmtId="0" fontId="0" fillId="0" borderId="0" xfId="0"/>
    <xf numFmtId="0" fontId="1" fillId="2" borderId="0" xfId="0" applyFont="1" applyFill="1"/>
    <xf numFmtId="0" fontId="0" fillId="2" borderId="0" xfId="0" applyFill="1"/>
    <xf numFmtId="164" fontId="0" fillId="0" borderId="0" xfId="0" applyNumberFormat="1"/>
    <xf numFmtId="0" fontId="0" fillId="3" borderId="0" xfId="0" applyFill="1"/>
    <xf numFmtId="164" fontId="0" fillId="3" borderId="0" xfId="0" applyNumberFormat="1" applyFill="1"/>
    <xf numFmtId="165" fontId="0" fillId="3" borderId="0" xfId="0" applyNumberFormat="1" applyFill="1"/>
    <xf numFmtId="44" fontId="0" fillId="3" borderId="0" xfId="1" applyFont="1" applyFill="1"/>
    <xf numFmtId="44" fontId="0" fillId="3" borderId="0" xfId="0" applyNumberFormat="1" applyFill="1"/>
    <xf numFmtId="9" fontId="0" fillId="3" borderId="0" xfId="2" applyFont="1" applyFill="1"/>
    <xf numFmtId="0" fontId="0" fillId="4" borderId="0" xfId="0" applyFill="1"/>
    <xf numFmtId="165" fontId="0" fillId="0" borderId="0" xfId="0" applyNumberFormat="1"/>
    <xf numFmtId="9" fontId="0" fillId="0" borderId="0" xfId="2" applyFont="1"/>
    <xf numFmtId="165" fontId="0" fillId="0" borderId="0" xfId="2" applyNumberFormat="1" applyFont="1"/>
    <xf numFmtId="9" fontId="0" fillId="0" borderId="0" xfId="0" applyNumberFormat="1"/>
  </cellXfs>
  <cellStyles count="3">
    <cellStyle name="Currency" xfId="1" builtinId="4"/>
    <cellStyle name="Normal" xfId="0" builtinId="0"/>
    <cellStyle name="Percent" xfId="2" builtinId="5"/>
  </cellStyles>
  <dxfs count="2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A7FE39D-5614-4A7F-89B7-C167ABC0A251}" name="Movies" displayName="Movies" ref="A1:Q40" totalsRowShown="0" headerRowDxfId="26">
  <autoFilter ref="A1:Q40" xr:uid="{6A7FE39D-5614-4A7F-89B7-C167ABC0A251}"/>
  <tableColumns count="17">
    <tableColumn id="1" xr3:uid="{5E453F0D-B27C-433C-BF11-BA3FE1A6822E}" name="movie_id" dataDxfId="25"/>
    <tableColumn id="8" xr3:uid="{46C091A6-1AE6-4DF9-9610-B8121CB0AEE5}" name="title" dataDxfId="24"/>
    <tableColumn id="3" xr3:uid="{A73DC6E7-A5B7-4D92-B13E-587CFA363BFA}" name="industry"/>
    <tableColumn id="4" xr3:uid="{DFE5EBBB-5DEF-4AB9-A5C9-802FC0AD1B5B}" name="release_year"/>
    <tableColumn id="5" xr3:uid="{D500D219-E618-40DD-B4AA-E390F996EF1E}" name="imdb_rating"/>
    <tableColumn id="6" xr3:uid="{D06057E5-53B4-474F-BA7C-D7BC731BE502}" name="studio"/>
    <tableColumn id="7" xr3:uid="{70C8CD53-1FFB-4649-B796-093E6560F8C9}" name="language_id"/>
    <tableColumn id="2" xr3:uid="{EC74C783-CF3E-4A0A-AE91-8547335BCD2A}" name="budget" dataDxfId="23">
      <calculatedColumnFormula>INDEX(Financials[], MATCH(Movies[[#This Row],[movie_id]:[movie_id]], Financials[[movie_id]:[movie_id]],0), MATCH(Movies[[#Headers], [budget]], Financials[#Headers],0))</calculatedColumnFormula>
    </tableColumn>
    <tableColumn id="9" xr3:uid="{D98B7673-0C24-45A3-ADF3-9DC33B4EA911}" name="revenue" dataDxfId="22">
      <calculatedColumnFormula>INDEX(Financials[], MATCH(Movies[[#This Row],[movie_id]:[movie_id]], Financials[[movie_id]:[movie_id]],0), MATCH(Movies[[#Headers], [revenue]], Financials[#Headers],0))</calculatedColumnFormula>
    </tableColumn>
    <tableColumn id="10" xr3:uid="{50F87117-47A6-4DB6-8517-7B58D1697636}" name="unit" dataDxfId="21">
      <calculatedColumnFormula>INDEX(Financials[], MATCH(Movies[[#This Row],[movie_id]:[movie_id]], Financials[[movie_id]:[movie_id]],0), MATCH(Movies[[#Headers], [unit]], Financials[#Headers],0))</calculatedColumnFormula>
    </tableColumn>
    <tableColumn id="11" xr3:uid="{68581CB7-C36C-45BD-B1B5-A476697F2F88}" name="currency" dataDxfId="20">
      <calculatedColumnFormula>INDEX(Financials[], MATCH(Movies[[#This Row],[movie_id]:[movie_id]], Financials[[movie_id]:[movie_id]],0), MATCH(Movies[[#Headers], [currency]], Financials[#Headers],0))</calculatedColumnFormula>
    </tableColumn>
    <tableColumn id="12" xr3:uid="{5E6D601D-AAE3-4F0C-8C10-E84E5C2B7560}" name="budget(mln)" dataDxfId="19">
      <calculatedColumnFormula>IF(Movies[unit]="Billions", Movies[[#This Row],[budget]]*1000,Movies[[#This Row],[budget]])</calculatedColumnFormula>
    </tableColumn>
    <tableColumn id="13" xr3:uid="{31525964-9319-4CBF-BCB7-3FEF381A2661}" name="revenue(mln)" dataDxfId="18">
      <calculatedColumnFormula>IF(Movies[unit]="Billions", Movies[[#This Row],[revenue]]*1000,Movies[[#This Row],[revenue]])</calculatedColumnFormula>
    </tableColumn>
    <tableColumn id="14" xr3:uid="{C71D80B3-75CF-4F7F-8CB0-68552A6CD5C9}" name="budget INR" dataDxfId="17">
      <calculatedColumnFormula>IF(Movies[[#This Row],[currency]]="USD", Movies[[#This Row],[budget(mln)]]*80,Movies[[#This Row],[budget(mln)]])</calculatedColumnFormula>
    </tableColumn>
    <tableColumn id="15" xr3:uid="{BC5A6A44-ED27-491D-B675-61CFCA6563B1}" name="revenue INR" dataDxfId="16">
      <calculatedColumnFormula>IF(Movies[[#This Row],[currency]]="USD", Movies[[#This Row],[revenue(mln)]]*80,Movies[[#This Row],[revenue(mln)]])</calculatedColumnFormula>
    </tableColumn>
    <tableColumn id="16" xr3:uid="{4128039B-DE5A-43D2-9B06-FF7D487DE11A}" name="budget USD" dataDxfId="15">
      <calculatedColumnFormula>IF(Movies[[#This Row],[currency]]="INR", Movies[[#This Row],[budget(mln)]]/80,Movies[[#This Row],[budget(mln)]])</calculatedColumnFormula>
    </tableColumn>
    <tableColumn id="17" xr3:uid="{D0BD096F-E0C6-4504-A288-2928E17B6527}" name="revenue USD" dataDxfId="14">
      <calculatedColumnFormula>IF(Movies[[#This Row],[currency]]="INR", Movies[[#This Row],[revenue(mln)]]/80,Movies[[#This Row],[revenue(mln)]])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CEC907F-917F-4689-8EAB-F7CEF660B9E4}" name="Financials" displayName="Financials" ref="A1:E41" totalsRowShown="0" headerRowDxfId="13">
  <autoFilter ref="A1:E41" xr:uid="{DCEC907F-917F-4689-8EAB-F7CEF660B9E4}"/>
  <tableColumns count="5">
    <tableColumn id="1" xr3:uid="{D1A9B0F4-FC15-4DC9-80C7-7EBF56996521}" name="movie_id"/>
    <tableColumn id="2" xr3:uid="{7A82C7E9-BE81-4BFD-9DE1-91C9F01BD827}" name="budget"/>
    <tableColumn id="3" xr3:uid="{965E2B99-FA87-4277-B9CC-A0E3C19DE420}" name="revenue"/>
    <tableColumn id="4" xr3:uid="{96087170-9E57-4229-AC50-74EEA71833C0}" name="unit"/>
    <tableColumn id="5" xr3:uid="{6495EEB2-7844-4F05-9057-6857978F8760}" name="currenc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9E9627B-7F83-4E00-A9BD-B2B85ADBBA2F}" name="actors" displayName="actors" ref="A1:C68" totalsRowShown="0" headerRowDxfId="12">
  <autoFilter ref="A1:C68" xr:uid="{49E9627B-7F83-4E00-A9BD-B2B85ADBBA2F}"/>
  <tableColumns count="3">
    <tableColumn id="1" xr3:uid="{17C41506-36D4-4294-9829-5A0C52DE3455}" name="actor_id"/>
    <tableColumn id="2" xr3:uid="{2876D79C-DCCC-46A7-9A7C-E9583B5ED0CC}" name="name"/>
    <tableColumn id="3" xr3:uid="{FAFDAD74-E8EF-4409-98E8-FA816AA45652}" name="birth_year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9F3DFB9-F7AC-4F5D-9639-8E5EFD749C75}" name="movieactor" displayName="movieactor" ref="A1:B86" totalsRowShown="0" headerRowDxfId="11">
  <autoFilter ref="A1:B86" xr:uid="{69F3DFB9-F7AC-4F5D-9639-8E5EFD749C75}"/>
  <tableColumns count="2">
    <tableColumn id="1" xr3:uid="{726AA249-607F-4CEE-9C80-419BD67B7D42}" name="movie_id"/>
    <tableColumn id="2" xr3:uid="{A11280A0-C25A-482F-B3E4-13975B2F5282}" name="actor_id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C058435-0457-4C21-A779-EC166EB5551A}" name="languages" displayName="languages" ref="A1:B9" totalsRowShown="0" headerRowDxfId="10">
  <autoFilter ref="A1:B9" xr:uid="{1C058435-0457-4C21-A779-EC166EB5551A}"/>
  <tableColumns count="2">
    <tableColumn id="1" xr3:uid="{E256DBAD-6FC6-4A32-8A1D-C74A5F599F74}" name="language_id"/>
    <tableColumn id="2" xr3:uid="{583CF6B9-244C-4D0F-A271-B5A1C600F170}" name="na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0"/>
  <sheetViews>
    <sheetView topLeftCell="C1" zoomScale="132" zoomScaleNormal="100" workbookViewId="0">
      <selection activeCell="F3" sqref="F3"/>
    </sheetView>
  </sheetViews>
  <sheetFormatPr defaultRowHeight="14.4" x14ac:dyDescent="0.3"/>
  <cols>
    <col min="1" max="1" width="11.6640625" customWidth="1"/>
    <col min="2" max="2" width="38.44140625" customWidth="1"/>
    <col min="3" max="3" width="20.77734375" customWidth="1"/>
    <col min="4" max="4" width="17.44140625" customWidth="1"/>
    <col min="5" max="5" width="25.5546875" customWidth="1"/>
    <col min="6" max="6" width="26.109375" customWidth="1"/>
    <col min="7" max="7" width="25.88671875" customWidth="1"/>
    <col min="8" max="8" width="10.44140625" customWidth="1"/>
    <col min="11" max="11" width="13.109375" customWidth="1"/>
    <col min="12" max="12" width="14.44140625" customWidth="1"/>
    <col min="13" max="13" width="13.5546875" customWidth="1"/>
    <col min="14" max="14" width="15.21875" customWidth="1"/>
    <col min="15" max="15" width="15.6640625" customWidth="1"/>
    <col min="16" max="16" width="15.21875" customWidth="1"/>
    <col min="17" max="17" width="17" customWidth="1"/>
  </cols>
  <sheetData>
    <row r="1" spans="1:17" x14ac:dyDescent="0.3">
      <c r="A1" s="1" t="s">
        <v>0</v>
      </c>
      <c r="B1" s="1" t="s">
        <v>156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157</v>
      </c>
      <c r="M1" s="1" t="s">
        <v>158</v>
      </c>
      <c r="N1" s="1" t="s">
        <v>159</v>
      </c>
      <c r="O1" s="1" t="s">
        <v>160</v>
      </c>
      <c r="P1" s="1" t="s">
        <v>163</v>
      </c>
      <c r="Q1" s="1" t="s">
        <v>164</v>
      </c>
    </row>
    <row r="2" spans="1:17" x14ac:dyDescent="0.3">
      <c r="A2">
        <v>101</v>
      </c>
      <c r="B2" t="s">
        <v>117</v>
      </c>
      <c r="C2" t="s">
        <v>6</v>
      </c>
      <c r="D2">
        <v>2022</v>
      </c>
      <c r="E2">
        <v>8.4</v>
      </c>
      <c r="F2" t="s">
        <v>115</v>
      </c>
      <c r="G2">
        <v>3</v>
      </c>
      <c r="H2">
        <f>INDEX(Financials[], MATCH(Movies[[#This Row],[movie_id]:[movie_id]], Financials[[movie_id]:[movie_id]],0), MATCH(Movies[[#Headers], [budget]], Financials[#Headers],0))</f>
        <v>1</v>
      </c>
      <c r="I2">
        <f>INDEX(Financials[], MATCH(Movies[[#This Row],[movie_id]:[movie_id]], Financials[[movie_id]:[movie_id]],0), MATCH(Movies[[#Headers], [revenue]], Financials[#Headers],0))</f>
        <v>12.5</v>
      </c>
      <c r="J2" t="str">
        <f>INDEX(Financials[], MATCH(Movies[[#This Row],[movie_id]:[movie_id]], Financials[[movie_id]:[movie_id]],0), MATCH(Movies[[#Headers], [unit]], Financials[#Headers],0))</f>
        <v>Billions</v>
      </c>
      <c r="K2" t="str">
        <f>INDEX(Financials[], MATCH(Movies[[#This Row],[movie_id]:[movie_id]], Financials[[movie_id]:[movie_id]],0), MATCH(Movies[[#Headers], [currency]], Financials[#Headers],0))</f>
        <v>INR</v>
      </c>
      <c r="L2">
        <f>IF(Movies[unit]="Billions", Movies[[#This Row],[budget]]*1000,Movies[[#This Row],[budget]])</f>
        <v>1000</v>
      </c>
      <c r="M2">
        <f>IF(Movies[unit]="Billions", Movies[[#This Row],[revenue]]*1000,Movies[[#This Row],[revenue]])</f>
        <v>12500</v>
      </c>
      <c r="N2">
        <f>IF(Movies[[#This Row],[currency]]="USD", Movies[[#This Row],[budget(mln)]]*80,Movies[[#This Row],[budget(mln)]])</f>
        <v>1000</v>
      </c>
      <c r="O2">
        <f>IF(Movies[[#This Row],[currency]]="USD", Movies[[#This Row],[revenue(mln)]]*80,Movies[[#This Row],[revenue(mln)]])</f>
        <v>12500</v>
      </c>
      <c r="P2">
        <f>IF(Movies[[#This Row],[currency]]="INR", Movies[[#This Row],[budget(mln)]]/80,Movies[[#This Row],[budget(mln)]])</f>
        <v>12.5</v>
      </c>
      <c r="Q2">
        <f>IF(Movies[[#This Row],[currency]]="INR", Movies[[#This Row],[revenue(mln)]]/80,Movies[[#This Row],[revenue(mln)]])</f>
        <v>156.25</v>
      </c>
    </row>
    <row r="3" spans="1:17" x14ac:dyDescent="0.3">
      <c r="A3">
        <v>102</v>
      </c>
      <c r="B3" t="s">
        <v>118</v>
      </c>
      <c r="C3" t="s">
        <v>7</v>
      </c>
      <c r="D3">
        <v>2022</v>
      </c>
      <c r="E3">
        <v>7</v>
      </c>
      <c r="F3" t="s">
        <v>8</v>
      </c>
      <c r="G3">
        <v>5</v>
      </c>
      <c r="H3">
        <f>INDEX(Financials[], MATCH(Movies[[#This Row],[movie_id]:[movie_id]], Financials[[movie_id]:[movie_id]],0), MATCH(Movies[[#Headers], [budget]], Financials[#Headers],0))</f>
        <v>200</v>
      </c>
      <c r="I3">
        <f>INDEX(Financials[], MATCH(Movies[[#This Row],[movie_id]:[movie_id]], Financials[[movie_id]:[movie_id]],0), MATCH(Movies[[#Headers], [revenue]], Financials[#Headers],0))</f>
        <v>954.8</v>
      </c>
      <c r="J3" t="str">
        <f>INDEX(Financials[], MATCH(Movies[[#This Row],[movie_id]:[movie_id]], Financials[[movie_id]:[movie_id]],0), MATCH(Movies[[#Headers], [unit]], Financials[#Headers],0))</f>
        <v>Millions</v>
      </c>
      <c r="K3" t="str">
        <f>INDEX(Financials[], MATCH(Movies[[#This Row],[movie_id]:[movie_id]], Financials[[movie_id]:[movie_id]],0), MATCH(Movies[[#Headers], [currency]], Financials[#Headers],0))</f>
        <v>USD</v>
      </c>
      <c r="L3">
        <f>IF(Movies[unit]="Billions", Movies[[#This Row],[budget]]*1000,Movies[[#This Row],[budget]])</f>
        <v>200</v>
      </c>
      <c r="M3">
        <f>IF(Movies[unit]="Billions", Movies[[#This Row],[revenue]]*1000,Movies[[#This Row],[revenue]])</f>
        <v>954.8</v>
      </c>
      <c r="N3">
        <f>IF(Movies[[#This Row],[currency]]="USD", Movies[[#This Row],[budget(mln)]]*80,Movies[[#This Row],[budget(mln)]])</f>
        <v>16000</v>
      </c>
      <c r="O3">
        <f>IF(Movies[[#This Row],[currency]]="USD", Movies[[#This Row],[revenue(mln)]]*80,Movies[[#This Row],[revenue(mln)]])</f>
        <v>76384</v>
      </c>
      <c r="P3">
        <f>IF(Movies[[#This Row],[currency]]="INR", Movies[[#This Row],[budget(mln)]]/80,Movies[[#This Row],[budget(mln)]])</f>
        <v>200</v>
      </c>
      <c r="Q3">
        <f>IF(Movies[[#This Row],[currency]]="INR", Movies[[#This Row],[revenue(mln)]]/80,Movies[[#This Row],[revenue(mln)]])</f>
        <v>954.8</v>
      </c>
    </row>
    <row r="4" spans="1:17" x14ac:dyDescent="0.3">
      <c r="A4">
        <v>103</v>
      </c>
      <c r="B4" t="s">
        <v>119</v>
      </c>
      <c r="C4" t="s">
        <v>7</v>
      </c>
      <c r="D4">
        <v>2013</v>
      </c>
      <c r="E4">
        <v>6.8</v>
      </c>
      <c r="F4" t="s">
        <v>8</v>
      </c>
      <c r="G4">
        <v>5</v>
      </c>
      <c r="H4">
        <f>INDEX(Financials[], MATCH(Movies[[#This Row],[movie_id]:[movie_id]], Financials[[movie_id]:[movie_id]],0), MATCH(Movies[[#Headers], [budget]], Financials[#Headers],0))</f>
        <v>165</v>
      </c>
      <c r="I4">
        <f>INDEX(Financials[], MATCH(Movies[[#This Row],[movie_id]:[movie_id]], Financials[[movie_id]:[movie_id]],0), MATCH(Movies[[#Headers], [revenue]], Financials[#Headers],0))</f>
        <v>644.79999999999995</v>
      </c>
      <c r="J4" t="str">
        <f>INDEX(Financials[], MATCH(Movies[[#This Row],[movie_id]:[movie_id]], Financials[[movie_id]:[movie_id]],0), MATCH(Movies[[#Headers], [unit]], Financials[#Headers],0))</f>
        <v>Millions</v>
      </c>
      <c r="K4" t="str">
        <f>INDEX(Financials[], MATCH(Movies[[#This Row],[movie_id]:[movie_id]], Financials[[movie_id]:[movie_id]],0), MATCH(Movies[[#Headers], [currency]], Financials[#Headers],0))</f>
        <v>USD</v>
      </c>
      <c r="L4">
        <f>IF(Movies[unit]="Billions", Movies[[#This Row],[budget]]*1000,Movies[[#This Row],[budget]])</f>
        <v>165</v>
      </c>
      <c r="M4">
        <f>IF(Movies[unit]="Billions", Movies[[#This Row],[revenue]]*1000,Movies[[#This Row],[revenue]])</f>
        <v>644.79999999999995</v>
      </c>
      <c r="N4">
        <f>IF(Movies[[#This Row],[currency]]="USD", Movies[[#This Row],[budget(mln)]]*80,Movies[[#This Row],[budget(mln)]])</f>
        <v>13200</v>
      </c>
      <c r="O4">
        <f>IF(Movies[[#This Row],[currency]]="USD", Movies[[#This Row],[revenue(mln)]]*80,Movies[[#This Row],[revenue(mln)]])</f>
        <v>51584</v>
      </c>
      <c r="P4">
        <f>IF(Movies[[#This Row],[currency]]="INR", Movies[[#This Row],[budget(mln)]]/80,Movies[[#This Row],[budget(mln)]])</f>
        <v>165</v>
      </c>
      <c r="Q4">
        <f>IF(Movies[[#This Row],[currency]]="INR", Movies[[#This Row],[revenue(mln)]]/80,Movies[[#This Row],[revenue(mln)]])</f>
        <v>644.79999999999995</v>
      </c>
    </row>
    <row r="5" spans="1:17" x14ac:dyDescent="0.3">
      <c r="A5">
        <v>104</v>
      </c>
      <c r="B5" t="s">
        <v>120</v>
      </c>
      <c r="C5" t="s">
        <v>7</v>
      </c>
      <c r="D5">
        <v>2017</v>
      </c>
      <c r="E5">
        <v>7.9</v>
      </c>
      <c r="F5" t="s">
        <v>8</v>
      </c>
      <c r="G5">
        <v>5</v>
      </c>
      <c r="H5">
        <f>INDEX(Financials[], MATCH(Movies[[#This Row],[movie_id]:[movie_id]], Financials[[movie_id]:[movie_id]],0), MATCH(Movies[[#Headers], [budget]], Financials[#Headers],0))</f>
        <v>180</v>
      </c>
      <c r="I5">
        <f>INDEX(Financials[], MATCH(Movies[[#This Row],[movie_id]:[movie_id]], Financials[[movie_id]:[movie_id]],0), MATCH(Movies[[#Headers], [revenue]], Financials[#Headers],0))</f>
        <v>854</v>
      </c>
      <c r="J5" t="str">
        <f>INDEX(Financials[], MATCH(Movies[[#This Row],[movie_id]:[movie_id]], Financials[[movie_id]:[movie_id]],0), MATCH(Movies[[#Headers], [unit]], Financials[#Headers],0))</f>
        <v>Millions</v>
      </c>
      <c r="K5" t="str">
        <f>INDEX(Financials[], MATCH(Movies[[#This Row],[movie_id]:[movie_id]], Financials[[movie_id]:[movie_id]],0), MATCH(Movies[[#Headers], [currency]], Financials[#Headers],0))</f>
        <v>USD</v>
      </c>
      <c r="L5">
        <f>IF(Movies[unit]="Billions", Movies[[#This Row],[budget]]*1000,Movies[[#This Row],[budget]])</f>
        <v>180</v>
      </c>
      <c r="M5">
        <f>IF(Movies[unit]="Billions", Movies[[#This Row],[revenue]]*1000,Movies[[#This Row],[revenue]])</f>
        <v>854</v>
      </c>
      <c r="N5">
        <f>IF(Movies[[#This Row],[currency]]="USD", Movies[[#This Row],[budget(mln)]]*80,Movies[[#This Row],[budget(mln)]])</f>
        <v>14400</v>
      </c>
      <c r="O5">
        <f>IF(Movies[[#This Row],[currency]]="USD", Movies[[#This Row],[revenue(mln)]]*80,Movies[[#This Row],[revenue(mln)]])</f>
        <v>68320</v>
      </c>
      <c r="P5">
        <f>IF(Movies[[#This Row],[currency]]="INR", Movies[[#This Row],[budget(mln)]]/80,Movies[[#This Row],[budget(mln)]])</f>
        <v>180</v>
      </c>
      <c r="Q5">
        <f>IF(Movies[[#This Row],[currency]]="INR", Movies[[#This Row],[revenue(mln)]]/80,Movies[[#This Row],[revenue(mln)]])</f>
        <v>854</v>
      </c>
    </row>
    <row r="6" spans="1:17" x14ac:dyDescent="0.3">
      <c r="A6">
        <v>105</v>
      </c>
      <c r="B6" t="s">
        <v>121</v>
      </c>
      <c r="C6" t="s">
        <v>7</v>
      </c>
      <c r="D6">
        <v>2022</v>
      </c>
      <c r="E6">
        <v>6.8</v>
      </c>
      <c r="F6" t="s">
        <v>8</v>
      </c>
      <c r="G6">
        <v>5</v>
      </c>
      <c r="H6">
        <f>INDEX(Financials[], MATCH(Movies[[#This Row],[movie_id]:[movie_id]], Financials[[movie_id]:[movie_id]],0), MATCH(Movies[[#Headers], [budget]], Financials[#Headers],0))</f>
        <v>250</v>
      </c>
      <c r="I6">
        <f>INDEX(Financials[], MATCH(Movies[[#This Row],[movie_id]:[movie_id]], Financials[[movie_id]:[movie_id]],0), MATCH(Movies[[#Headers], [revenue]], Financials[#Headers],0))</f>
        <v>670</v>
      </c>
      <c r="J6" t="str">
        <f>INDEX(Financials[], MATCH(Movies[[#This Row],[movie_id]:[movie_id]], Financials[[movie_id]:[movie_id]],0), MATCH(Movies[[#Headers], [unit]], Financials[#Headers],0))</f>
        <v>Millions</v>
      </c>
      <c r="K6" t="str">
        <f>INDEX(Financials[], MATCH(Movies[[#This Row],[movie_id]:[movie_id]], Financials[[movie_id]:[movie_id]],0), MATCH(Movies[[#Headers], [currency]], Financials[#Headers],0))</f>
        <v>USD</v>
      </c>
      <c r="L6">
        <f>IF(Movies[unit]="Billions", Movies[[#This Row],[budget]]*1000,Movies[[#This Row],[budget]])</f>
        <v>250</v>
      </c>
      <c r="M6">
        <f>IF(Movies[unit]="Billions", Movies[[#This Row],[revenue]]*1000,Movies[[#This Row],[revenue]])</f>
        <v>670</v>
      </c>
      <c r="N6">
        <f>IF(Movies[[#This Row],[currency]]="USD", Movies[[#This Row],[budget(mln)]]*80,Movies[[#This Row],[budget(mln)]])</f>
        <v>20000</v>
      </c>
      <c r="O6">
        <f>IF(Movies[[#This Row],[currency]]="USD", Movies[[#This Row],[revenue(mln)]]*80,Movies[[#This Row],[revenue(mln)]])</f>
        <v>53600</v>
      </c>
      <c r="P6">
        <f>IF(Movies[[#This Row],[currency]]="INR", Movies[[#This Row],[budget(mln)]]/80,Movies[[#This Row],[budget(mln)]])</f>
        <v>250</v>
      </c>
      <c r="Q6">
        <f>IF(Movies[[#This Row],[currency]]="INR", Movies[[#This Row],[revenue(mln)]]/80,Movies[[#This Row],[revenue(mln)]])</f>
        <v>670</v>
      </c>
    </row>
    <row r="7" spans="1:17" x14ac:dyDescent="0.3">
      <c r="A7">
        <v>106</v>
      </c>
      <c r="B7" t="s">
        <v>122</v>
      </c>
      <c r="C7" t="s">
        <v>6</v>
      </c>
      <c r="D7">
        <v>1975</v>
      </c>
      <c r="E7">
        <v>8.1</v>
      </c>
      <c r="F7" t="s">
        <v>9</v>
      </c>
      <c r="G7">
        <v>1</v>
      </c>
      <c r="H7" t="s">
        <v>114</v>
      </c>
      <c r="I7" t="s">
        <v>114</v>
      </c>
      <c r="J7" t="s">
        <v>114</v>
      </c>
      <c r="K7" t="s">
        <v>114</v>
      </c>
      <c r="L7" t="s">
        <v>114</v>
      </c>
      <c r="M7" t="str">
        <f>IF(Movies[unit]="Billions", Movies[[#This Row],[revenue]]*1000,Movies[[#This Row],[revenue]])</f>
        <v>Not Available</v>
      </c>
      <c r="N7" t="str">
        <f>IF(Movies[[#This Row],[currency]]="USD", Movies[[#This Row],[budget(mln)]]*80,Movies[[#This Row],[budget(mln)]])</f>
        <v>Not Available</v>
      </c>
      <c r="O7" t="str">
        <f>IF(Movies[[#This Row],[currency]]="USD", Movies[[#This Row],[revenue(mln)]]*80,Movies[[#This Row],[revenue(mln)]])</f>
        <v>Not Available</v>
      </c>
      <c r="P7" t="str">
        <f>IF(Movies[[#This Row],[currency]]="INR", Movies[[#This Row],[budget(mln)]]/80,Movies[[#This Row],[budget(mln)]])</f>
        <v>Not Available</v>
      </c>
      <c r="Q7" t="str">
        <f>IF(Movies[[#This Row],[currency]]="INR", Movies[[#This Row],[revenue(mln)]]/80,Movies[[#This Row],[revenue(mln)]])</f>
        <v>Not Available</v>
      </c>
    </row>
    <row r="8" spans="1:17" x14ac:dyDescent="0.3">
      <c r="A8">
        <v>107</v>
      </c>
      <c r="B8" t="s">
        <v>123</v>
      </c>
      <c r="C8" t="s">
        <v>6</v>
      </c>
      <c r="D8">
        <v>1995</v>
      </c>
      <c r="E8">
        <v>8</v>
      </c>
      <c r="F8" t="s">
        <v>10</v>
      </c>
      <c r="G8">
        <v>1</v>
      </c>
      <c r="H8">
        <f>INDEX(Financials[], MATCH(Movies[[#This Row],[movie_id]:[movie_id]], Financials[[movie_id]:[movie_id]],0), MATCH(Movies[[#Headers], [budget]], Financials[#Headers],0))</f>
        <v>400</v>
      </c>
      <c r="I8">
        <f>INDEX(Financials[], MATCH(Movies[[#This Row],[movie_id]:[movie_id]], Financials[[movie_id]:[movie_id]],0), MATCH(Movies[[#Headers], [revenue]], Financials[#Headers],0))</f>
        <v>2000</v>
      </c>
      <c r="J8" t="str">
        <f>INDEX(Financials[], MATCH(Movies[[#This Row],[movie_id]:[movie_id]], Financials[[movie_id]:[movie_id]],0), MATCH(Movies[[#Headers], [unit]], Financials[#Headers],0))</f>
        <v>Millions</v>
      </c>
      <c r="K8" t="str">
        <f>INDEX(Financials[], MATCH(Movies[[#This Row],[movie_id]:[movie_id]], Financials[[movie_id]:[movie_id]],0), MATCH(Movies[[#Headers], [currency]], Financials[#Headers],0))</f>
        <v>INR</v>
      </c>
      <c r="L8">
        <f>IF(Movies[unit]="Billions", Movies[[#This Row],[budget]]*1000,Movies[[#This Row],[budget]])</f>
        <v>400</v>
      </c>
      <c r="M8">
        <f>IF(Movies[unit]="Billions", Movies[[#This Row],[revenue]]*1000,Movies[[#This Row],[revenue]])</f>
        <v>2000</v>
      </c>
      <c r="N8">
        <f>IF(Movies[[#This Row],[currency]]="USD", Movies[[#This Row],[budget(mln)]]*80,Movies[[#This Row],[budget(mln)]])</f>
        <v>400</v>
      </c>
      <c r="O8">
        <f>IF(Movies[[#This Row],[currency]]="USD", Movies[[#This Row],[revenue(mln)]]*80,Movies[[#This Row],[revenue(mln)]])</f>
        <v>2000</v>
      </c>
      <c r="P8">
        <f>IF(Movies[[#This Row],[currency]]="INR", Movies[[#This Row],[budget(mln)]]/80,Movies[[#This Row],[budget(mln)]])</f>
        <v>5</v>
      </c>
      <c r="Q8">
        <f>IF(Movies[[#This Row],[currency]]="INR", Movies[[#This Row],[revenue(mln)]]/80,Movies[[#This Row],[revenue(mln)]])</f>
        <v>25</v>
      </c>
    </row>
    <row r="9" spans="1:17" x14ac:dyDescent="0.3">
      <c r="A9">
        <v>108</v>
      </c>
      <c r="B9" t="s">
        <v>124</v>
      </c>
      <c r="C9" t="s">
        <v>6</v>
      </c>
      <c r="D9">
        <v>2009</v>
      </c>
      <c r="E9">
        <v>8.4</v>
      </c>
      <c r="F9" t="s">
        <v>11</v>
      </c>
      <c r="G9">
        <v>1</v>
      </c>
      <c r="H9">
        <f>INDEX(Financials[], MATCH(Movies[[#This Row],[movie_id]:[movie_id]], Financials[[movie_id]:[movie_id]],0), MATCH(Movies[[#Headers], [budget]], Financials[#Headers],0))</f>
        <v>550</v>
      </c>
      <c r="I9">
        <f>INDEX(Financials[], MATCH(Movies[[#This Row],[movie_id]:[movie_id]], Financials[[movie_id]:[movie_id]],0), MATCH(Movies[[#Headers], [revenue]], Financials[#Headers],0))</f>
        <v>4000</v>
      </c>
      <c r="J9" t="str">
        <f>INDEX(Financials[], MATCH(Movies[[#This Row],[movie_id]:[movie_id]], Financials[[movie_id]:[movie_id]],0), MATCH(Movies[[#Headers], [unit]], Financials[#Headers],0))</f>
        <v>Millions</v>
      </c>
      <c r="K9" t="str">
        <f>INDEX(Financials[], MATCH(Movies[[#This Row],[movie_id]:[movie_id]], Financials[[movie_id]:[movie_id]],0), MATCH(Movies[[#Headers], [currency]], Financials[#Headers],0))</f>
        <v>INR</v>
      </c>
      <c r="L9">
        <f>IF(Movies[unit]="Billions", Movies[[#This Row],[budget]]*1000,Movies[[#This Row],[budget]])</f>
        <v>550</v>
      </c>
      <c r="M9">
        <f>IF(Movies[unit]="Billions", Movies[[#This Row],[revenue]]*1000,Movies[[#This Row],[revenue]])</f>
        <v>4000</v>
      </c>
      <c r="N9">
        <f>IF(Movies[[#This Row],[currency]]="USD", Movies[[#This Row],[budget(mln)]]*80,Movies[[#This Row],[budget(mln)]])</f>
        <v>550</v>
      </c>
      <c r="O9">
        <f>IF(Movies[[#This Row],[currency]]="USD", Movies[[#This Row],[revenue(mln)]]*80,Movies[[#This Row],[revenue(mln)]])</f>
        <v>4000</v>
      </c>
      <c r="P9">
        <f>IF(Movies[[#This Row],[currency]]="INR", Movies[[#This Row],[budget(mln)]]/80,Movies[[#This Row],[budget(mln)]])</f>
        <v>6.875</v>
      </c>
      <c r="Q9">
        <f>IF(Movies[[#This Row],[currency]]="INR", Movies[[#This Row],[revenue(mln)]]/80,Movies[[#This Row],[revenue(mln)]])</f>
        <v>50</v>
      </c>
    </row>
    <row r="10" spans="1:17" x14ac:dyDescent="0.3">
      <c r="A10">
        <v>109</v>
      </c>
      <c r="B10" t="s">
        <v>125</v>
      </c>
      <c r="C10" t="s">
        <v>6</v>
      </c>
      <c r="D10">
        <v>2001</v>
      </c>
      <c r="E10">
        <v>7.4</v>
      </c>
      <c r="F10" t="s">
        <v>12</v>
      </c>
      <c r="G10">
        <v>1</v>
      </c>
      <c r="H10">
        <f>INDEX(Financials[], MATCH(Movies[[#This Row],[movie_id]:[movie_id]], Financials[[movie_id]:[movie_id]],0), MATCH(Movies[[#Headers], [budget]], Financials[#Headers],0))</f>
        <v>390</v>
      </c>
      <c r="I10">
        <f>INDEX(Financials[], MATCH(Movies[[#This Row],[movie_id]:[movie_id]], Financials[[movie_id]:[movie_id]],0), MATCH(Movies[[#Headers], [revenue]], Financials[#Headers],0))</f>
        <v>1360</v>
      </c>
      <c r="J10" t="str">
        <f>INDEX(Financials[], MATCH(Movies[[#This Row],[movie_id]:[movie_id]], Financials[[movie_id]:[movie_id]],0), MATCH(Movies[[#Headers], [unit]], Financials[#Headers],0))</f>
        <v>Millions</v>
      </c>
      <c r="K10" t="str">
        <f>INDEX(Financials[], MATCH(Movies[[#This Row],[movie_id]:[movie_id]], Financials[[movie_id]:[movie_id]],0), MATCH(Movies[[#Headers], [currency]], Financials[#Headers],0))</f>
        <v>INR</v>
      </c>
      <c r="L10">
        <f>IF(Movies[unit]="Billions", Movies[[#This Row],[budget]]*1000,Movies[[#This Row],[budget]])</f>
        <v>390</v>
      </c>
      <c r="M10">
        <f>IF(Movies[unit]="Billions", Movies[[#This Row],[revenue]]*1000,Movies[[#This Row],[revenue]])</f>
        <v>1360</v>
      </c>
      <c r="N10">
        <f>IF(Movies[[#This Row],[currency]]="USD", Movies[[#This Row],[budget(mln)]]*80,Movies[[#This Row],[budget(mln)]])</f>
        <v>390</v>
      </c>
      <c r="O10">
        <f>IF(Movies[[#This Row],[currency]]="USD", Movies[[#This Row],[revenue(mln)]]*80,Movies[[#This Row],[revenue(mln)]])</f>
        <v>1360</v>
      </c>
      <c r="P10">
        <f>IF(Movies[[#This Row],[currency]]="INR", Movies[[#This Row],[budget(mln)]]/80,Movies[[#This Row],[budget(mln)]])</f>
        <v>4.875</v>
      </c>
      <c r="Q10">
        <f>IF(Movies[[#This Row],[currency]]="INR", Movies[[#This Row],[revenue(mln)]]/80,Movies[[#This Row],[revenue(mln)]])</f>
        <v>17</v>
      </c>
    </row>
    <row r="11" spans="1:17" x14ac:dyDescent="0.3">
      <c r="A11">
        <v>110</v>
      </c>
      <c r="B11" t="s">
        <v>126</v>
      </c>
      <c r="C11" t="s">
        <v>6</v>
      </c>
      <c r="D11">
        <v>2015</v>
      </c>
      <c r="E11">
        <v>7.2</v>
      </c>
      <c r="F11" t="s">
        <v>114</v>
      </c>
      <c r="G11">
        <v>1</v>
      </c>
      <c r="H11">
        <f>INDEX(Financials[], MATCH(Movies[[#This Row],[movie_id]:[movie_id]], Financials[[movie_id]:[movie_id]],0), MATCH(Movies[[#Headers], [budget]], Financials[#Headers],0))</f>
        <v>1.4</v>
      </c>
      <c r="I11">
        <f>INDEX(Financials[], MATCH(Movies[[#This Row],[movie_id]:[movie_id]], Financials[[movie_id]:[movie_id]],0), MATCH(Movies[[#Headers], [revenue]], Financials[#Headers],0))</f>
        <v>3.5</v>
      </c>
      <c r="J11" t="str">
        <f>INDEX(Financials[], MATCH(Movies[[#This Row],[movie_id]:[movie_id]], Financials[[movie_id]:[movie_id]],0), MATCH(Movies[[#Headers], [unit]], Financials[#Headers],0))</f>
        <v>Billions</v>
      </c>
      <c r="K11" t="str">
        <f>INDEX(Financials[], MATCH(Movies[[#This Row],[movie_id]:[movie_id]], Financials[[movie_id]:[movie_id]],0), MATCH(Movies[[#Headers], [currency]], Financials[#Headers],0))</f>
        <v>INR</v>
      </c>
      <c r="L11">
        <f>IF(Movies[unit]="Billions", Movies[[#This Row],[budget]]*1000,Movies[[#This Row],[budget]])</f>
        <v>1400</v>
      </c>
      <c r="M11">
        <f>IF(Movies[unit]="Billions", Movies[[#This Row],[revenue]]*1000,Movies[[#This Row],[revenue]])</f>
        <v>3500</v>
      </c>
      <c r="N11">
        <f>IF(Movies[[#This Row],[currency]]="USD", Movies[[#This Row],[budget(mln)]]*80,Movies[[#This Row],[budget(mln)]])</f>
        <v>1400</v>
      </c>
      <c r="O11">
        <f>IF(Movies[[#This Row],[currency]]="USD", Movies[[#This Row],[revenue(mln)]]*80,Movies[[#This Row],[revenue(mln)]])</f>
        <v>3500</v>
      </c>
      <c r="P11">
        <f>IF(Movies[[#This Row],[currency]]="INR", Movies[[#This Row],[budget(mln)]]/80,Movies[[#This Row],[budget(mln)]])</f>
        <v>17.5</v>
      </c>
      <c r="Q11">
        <f>IF(Movies[[#This Row],[currency]]="INR", Movies[[#This Row],[revenue(mln)]]/80,Movies[[#This Row],[revenue(mln)]])</f>
        <v>43.75</v>
      </c>
    </row>
    <row r="12" spans="1:17" x14ac:dyDescent="0.3">
      <c r="A12">
        <v>111</v>
      </c>
      <c r="B12" t="s">
        <v>127</v>
      </c>
      <c r="C12" t="s">
        <v>7</v>
      </c>
      <c r="D12">
        <v>1994</v>
      </c>
      <c r="E12">
        <v>9.3000000000000007</v>
      </c>
      <c r="F12" t="s">
        <v>13</v>
      </c>
      <c r="G12">
        <v>5</v>
      </c>
      <c r="H12">
        <f>INDEX(Financials[], MATCH(Movies[[#This Row],[movie_id]:[movie_id]], Financials[[movie_id]:[movie_id]],0), MATCH(Movies[[#Headers], [budget]], Financials[#Headers],0))</f>
        <v>25</v>
      </c>
      <c r="I12">
        <f>INDEX(Financials[], MATCH(Movies[[#This Row],[movie_id]:[movie_id]], Financials[[movie_id]:[movie_id]],0), MATCH(Movies[[#Headers], [revenue]], Financials[#Headers],0))</f>
        <v>73.3</v>
      </c>
      <c r="J12" t="str">
        <f>INDEX(Financials[], MATCH(Movies[[#This Row],[movie_id]:[movie_id]], Financials[[movie_id]:[movie_id]],0), MATCH(Movies[[#Headers], [unit]], Financials[#Headers],0))</f>
        <v>Millions</v>
      </c>
      <c r="K12" t="str">
        <f>INDEX(Financials[], MATCH(Movies[[#This Row],[movie_id]:[movie_id]], Financials[[movie_id]:[movie_id]],0), MATCH(Movies[[#Headers], [currency]], Financials[#Headers],0))</f>
        <v>USD</v>
      </c>
      <c r="L12">
        <f>IF(Movies[unit]="Billions", Movies[[#This Row],[budget]]*1000,Movies[[#This Row],[budget]])</f>
        <v>25</v>
      </c>
      <c r="M12">
        <f>IF(Movies[unit]="Billions", Movies[[#This Row],[revenue]]*1000,Movies[[#This Row],[revenue]])</f>
        <v>73.3</v>
      </c>
      <c r="N12">
        <f>IF(Movies[[#This Row],[currency]]="USD", Movies[[#This Row],[budget(mln)]]*80,Movies[[#This Row],[budget(mln)]])</f>
        <v>2000</v>
      </c>
      <c r="O12">
        <f>IF(Movies[[#This Row],[currency]]="USD", Movies[[#This Row],[revenue(mln)]]*80,Movies[[#This Row],[revenue(mln)]])</f>
        <v>5864</v>
      </c>
      <c r="P12">
        <f>IF(Movies[[#This Row],[currency]]="INR", Movies[[#This Row],[budget(mln)]]/80,Movies[[#This Row],[budget(mln)]])</f>
        <v>25</v>
      </c>
      <c r="Q12">
        <f>IF(Movies[[#This Row],[currency]]="INR", Movies[[#This Row],[revenue(mln)]]/80,Movies[[#This Row],[revenue(mln)]])</f>
        <v>73.3</v>
      </c>
    </row>
    <row r="13" spans="1:17" x14ac:dyDescent="0.3">
      <c r="A13">
        <v>112</v>
      </c>
      <c r="B13" t="s">
        <v>128</v>
      </c>
      <c r="C13" t="s">
        <v>7</v>
      </c>
      <c r="D13">
        <v>2010</v>
      </c>
      <c r="E13">
        <v>8.8000000000000007</v>
      </c>
      <c r="F13" t="s">
        <v>14</v>
      </c>
      <c r="G13">
        <v>5</v>
      </c>
      <c r="H13" t="s">
        <v>114</v>
      </c>
      <c r="I13" t="s">
        <v>114</v>
      </c>
      <c r="J13" t="s">
        <v>114</v>
      </c>
      <c r="K13" t="s">
        <v>114</v>
      </c>
      <c r="L13" t="s">
        <v>114</v>
      </c>
      <c r="M13" t="str">
        <f>IF(Movies[unit]="Billions", Movies[[#This Row],[revenue]]*1000,Movies[[#This Row],[revenue]])</f>
        <v>Not Available</v>
      </c>
      <c r="N13" t="str">
        <f>IF(Movies[[#This Row],[currency]]="USD", Movies[[#This Row],[budget(mln)]]*80,Movies[[#This Row],[budget(mln)]])</f>
        <v>Not Available</v>
      </c>
      <c r="O13" t="str">
        <f>IF(Movies[[#This Row],[currency]]="USD", Movies[[#This Row],[revenue(mln)]]*80,Movies[[#This Row],[revenue(mln)]])</f>
        <v>Not Available</v>
      </c>
      <c r="P13" t="str">
        <f>IF(Movies[[#This Row],[currency]]="INR", Movies[[#This Row],[budget(mln)]]/80,Movies[[#This Row],[budget(mln)]])</f>
        <v>Not Available</v>
      </c>
      <c r="Q13" t="str">
        <f>IF(Movies[[#This Row],[currency]]="INR", Movies[[#This Row],[revenue(mln)]]/80,Movies[[#This Row],[revenue(mln)]])</f>
        <v>Not Available</v>
      </c>
    </row>
    <row r="14" spans="1:17" x14ac:dyDescent="0.3">
      <c r="A14">
        <v>113</v>
      </c>
      <c r="B14" t="s">
        <v>129</v>
      </c>
      <c r="C14" t="s">
        <v>7</v>
      </c>
      <c r="D14">
        <v>2014</v>
      </c>
      <c r="E14">
        <v>8.6</v>
      </c>
      <c r="F14" t="s">
        <v>14</v>
      </c>
      <c r="G14">
        <v>5</v>
      </c>
      <c r="H14">
        <f>INDEX(Financials[], MATCH(Movies[[#This Row],[movie_id]:[movie_id]], Financials[[movie_id]:[movie_id]],0), MATCH(Movies[[#Headers], [budget]], Financials[#Headers],0))</f>
        <v>165</v>
      </c>
      <c r="I14">
        <f>INDEX(Financials[], MATCH(Movies[[#This Row],[movie_id]:[movie_id]], Financials[[movie_id]:[movie_id]],0), MATCH(Movies[[#Headers], [revenue]], Financials[#Headers],0))</f>
        <v>701.8</v>
      </c>
      <c r="J14" t="str">
        <f>INDEX(Financials[], MATCH(Movies[[#This Row],[movie_id]:[movie_id]], Financials[[movie_id]:[movie_id]],0), MATCH(Movies[[#Headers], [unit]], Financials[#Headers],0))</f>
        <v>Millions</v>
      </c>
      <c r="K14" t="str">
        <f>INDEX(Financials[], MATCH(Movies[[#This Row],[movie_id]:[movie_id]], Financials[[movie_id]:[movie_id]],0), MATCH(Movies[[#Headers], [currency]], Financials[#Headers],0))</f>
        <v>USD</v>
      </c>
      <c r="L14">
        <f>IF(Movies[unit]="Billions", Movies[[#This Row],[budget]]*1000,Movies[[#This Row],[budget]])</f>
        <v>165</v>
      </c>
      <c r="M14">
        <f>IF(Movies[unit]="Billions", Movies[[#This Row],[revenue]]*1000,Movies[[#This Row],[revenue]])</f>
        <v>701.8</v>
      </c>
      <c r="N14">
        <f>IF(Movies[[#This Row],[currency]]="USD", Movies[[#This Row],[budget(mln)]]*80,Movies[[#This Row],[budget(mln)]])</f>
        <v>13200</v>
      </c>
      <c r="O14">
        <f>IF(Movies[[#This Row],[currency]]="USD", Movies[[#This Row],[revenue(mln)]]*80,Movies[[#This Row],[revenue(mln)]])</f>
        <v>56144</v>
      </c>
      <c r="P14">
        <f>IF(Movies[[#This Row],[currency]]="INR", Movies[[#This Row],[budget(mln)]]/80,Movies[[#This Row],[budget(mln)]])</f>
        <v>165</v>
      </c>
      <c r="Q14">
        <f>IF(Movies[[#This Row],[currency]]="INR", Movies[[#This Row],[revenue(mln)]]/80,Movies[[#This Row],[revenue(mln)]])</f>
        <v>701.8</v>
      </c>
    </row>
    <row r="15" spans="1:17" x14ac:dyDescent="0.3">
      <c r="A15">
        <v>115</v>
      </c>
      <c r="B15" t="s">
        <v>130</v>
      </c>
      <c r="C15" t="s">
        <v>7</v>
      </c>
      <c r="D15">
        <v>2006</v>
      </c>
      <c r="E15">
        <v>8</v>
      </c>
      <c r="F15" t="s">
        <v>15</v>
      </c>
      <c r="G15">
        <v>5</v>
      </c>
      <c r="H15">
        <f>INDEX(Financials[], MATCH(Movies[[#This Row],[movie_id]:[movie_id]], Financials[[movie_id]:[movie_id]],0), MATCH(Movies[[#Headers], [budget]], Financials[#Headers],0))</f>
        <v>55</v>
      </c>
      <c r="I15">
        <f>INDEX(Financials[], MATCH(Movies[[#This Row],[movie_id]:[movie_id]], Financials[[movie_id]:[movie_id]],0), MATCH(Movies[[#Headers], [revenue]], Financials[#Headers],0))</f>
        <v>307.10000000000002</v>
      </c>
      <c r="J15" t="str">
        <f>INDEX(Financials[], MATCH(Movies[[#This Row],[movie_id]:[movie_id]], Financials[[movie_id]:[movie_id]],0), MATCH(Movies[[#Headers], [unit]], Financials[#Headers],0))</f>
        <v>Millions</v>
      </c>
      <c r="K15" t="str">
        <f>INDEX(Financials[], MATCH(Movies[[#This Row],[movie_id]:[movie_id]], Financials[[movie_id]:[movie_id]],0), MATCH(Movies[[#Headers], [currency]], Financials[#Headers],0))</f>
        <v>USD</v>
      </c>
      <c r="L15">
        <f>IF(Movies[unit]="Billions", Movies[[#This Row],[budget]]*1000,Movies[[#This Row],[budget]])</f>
        <v>55</v>
      </c>
      <c r="M15">
        <f>IF(Movies[unit]="Billions", Movies[[#This Row],[revenue]]*1000,Movies[[#This Row],[revenue]])</f>
        <v>307.10000000000002</v>
      </c>
      <c r="N15">
        <f>IF(Movies[[#This Row],[currency]]="USD", Movies[[#This Row],[budget(mln)]]*80,Movies[[#This Row],[budget(mln)]])</f>
        <v>4400</v>
      </c>
      <c r="O15">
        <f>IF(Movies[[#This Row],[currency]]="USD", Movies[[#This Row],[revenue(mln)]]*80,Movies[[#This Row],[revenue(mln)]])</f>
        <v>24568</v>
      </c>
      <c r="P15">
        <f>IF(Movies[[#This Row],[currency]]="INR", Movies[[#This Row],[budget(mln)]]/80,Movies[[#This Row],[budget(mln)]])</f>
        <v>55</v>
      </c>
      <c r="Q15">
        <f>IF(Movies[[#This Row],[currency]]="INR", Movies[[#This Row],[revenue(mln)]]/80,Movies[[#This Row],[revenue(mln)]])</f>
        <v>307.10000000000002</v>
      </c>
    </row>
    <row r="16" spans="1:17" x14ac:dyDescent="0.3">
      <c r="A16">
        <v>116</v>
      </c>
      <c r="B16" t="s">
        <v>131</v>
      </c>
      <c r="C16" t="s">
        <v>7</v>
      </c>
      <c r="D16">
        <v>2000</v>
      </c>
      <c r="E16">
        <v>8.5</v>
      </c>
      <c r="F16" t="s">
        <v>20</v>
      </c>
      <c r="G16">
        <v>5</v>
      </c>
      <c r="H16">
        <f>INDEX(Financials[], MATCH(Movies[[#This Row],[movie_id]:[movie_id]], Financials[[movie_id]:[movie_id]],0), MATCH(Movies[[#Headers], [budget]], Financials[#Headers],0))</f>
        <v>103</v>
      </c>
      <c r="I16">
        <f>INDEX(Financials[], MATCH(Movies[[#This Row],[movie_id]:[movie_id]], Financials[[movie_id]:[movie_id]],0), MATCH(Movies[[#Headers], [revenue]], Financials[#Headers],0))</f>
        <v>460.5</v>
      </c>
      <c r="J16" t="str">
        <f>INDEX(Financials[], MATCH(Movies[[#This Row],[movie_id]:[movie_id]], Financials[[movie_id]:[movie_id]],0), MATCH(Movies[[#Headers], [unit]], Financials[#Headers],0))</f>
        <v>Millions</v>
      </c>
      <c r="K16" t="str">
        <f>INDEX(Financials[], MATCH(Movies[[#This Row],[movie_id]:[movie_id]], Financials[[movie_id]:[movie_id]],0), MATCH(Movies[[#Headers], [currency]], Financials[#Headers],0))</f>
        <v>USD</v>
      </c>
      <c r="L16">
        <f>IF(Movies[unit]="Billions", Movies[[#This Row],[budget]]*1000,Movies[[#This Row],[budget]])</f>
        <v>103</v>
      </c>
      <c r="M16">
        <f>IF(Movies[unit]="Billions", Movies[[#This Row],[revenue]]*1000,Movies[[#This Row],[revenue]])</f>
        <v>460.5</v>
      </c>
      <c r="N16">
        <f>IF(Movies[[#This Row],[currency]]="USD", Movies[[#This Row],[budget(mln)]]*80,Movies[[#This Row],[budget(mln)]])</f>
        <v>8240</v>
      </c>
      <c r="O16">
        <f>IF(Movies[[#This Row],[currency]]="USD", Movies[[#This Row],[revenue(mln)]]*80,Movies[[#This Row],[revenue(mln)]])</f>
        <v>36840</v>
      </c>
      <c r="P16">
        <f>IF(Movies[[#This Row],[currency]]="INR", Movies[[#This Row],[budget(mln)]]/80,Movies[[#This Row],[budget(mln)]])</f>
        <v>103</v>
      </c>
      <c r="Q16">
        <f>IF(Movies[[#This Row],[currency]]="INR", Movies[[#This Row],[revenue(mln)]]/80,Movies[[#This Row],[revenue(mln)]])</f>
        <v>460.5</v>
      </c>
    </row>
    <row r="17" spans="1:17" x14ac:dyDescent="0.3">
      <c r="A17">
        <v>117</v>
      </c>
      <c r="B17" t="s">
        <v>132</v>
      </c>
      <c r="C17" t="s">
        <v>7</v>
      </c>
      <c r="D17">
        <v>1997</v>
      </c>
      <c r="E17">
        <v>7.9</v>
      </c>
      <c r="F17" t="s">
        <v>16</v>
      </c>
      <c r="G17">
        <v>5</v>
      </c>
      <c r="H17">
        <f>INDEX(Financials[], MATCH(Movies[[#This Row],[movie_id]:[movie_id]], Financials[[movie_id]:[movie_id]],0), MATCH(Movies[[#Headers], [budget]], Financials[#Headers],0))</f>
        <v>200</v>
      </c>
      <c r="I17">
        <f>INDEX(Financials[], MATCH(Movies[[#This Row],[movie_id]:[movie_id]], Financials[[movie_id]:[movie_id]],0), MATCH(Movies[[#Headers], [revenue]], Financials[#Headers],0))</f>
        <v>2202</v>
      </c>
      <c r="J17" t="str">
        <f>INDEX(Financials[], MATCH(Movies[[#This Row],[movie_id]:[movie_id]], Financials[[movie_id]:[movie_id]],0), MATCH(Movies[[#Headers], [unit]], Financials[#Headers],0))</f>
        <v>Millions</v>
      </c>
      <c r="K17" t="str">
        <f>INDEX(Financials[], MATCH(Movies[[#This Row],[movie_id]:[movie_id]], Financials[[movie_id]:[movie_id]],0), MATCH(Movies[[#Headers], [currency]], Financials[#Headers],0))</f>
        <v>USD</v>
      </c>
      <c r="L17">
        <f>IF(Movies[unit]="Billions", Movies[[#This Row],[budget]]*1000,Movies[[#This Row],[budget]])</f>
        <v>200</v>
      </c>
      <c r="M17">
        <f>IF(Movies[unit]="Billions", Movies[[#This Row],[revenue]]*1000,Movies[[#This Row],[revenue]])</f>
        <v>2202</v>
      </c>
      <c r="N17">
        <f>IF(Movies[[#This Row],[currency]]="USD", Movies[[#This Row],[budget(mln)]]*80,Movies[[#This Row],[budget(mln)]])</f>
        <v>16000</v>
      </c>
      <c r="O17">
        <f>IF(Movies[[#This Row],[currency]]="USD", Movies[[#This Row],[revenue(mln)]]*80,Movies[[#This Row],[revenue(mln)]])</f>
        <v>176160</v>
      </c>
      <c r="P17">
        <f>IF(Movies[[#This Row],[currency]]="INR", Movies[[#This Row],[budget(mln)]]/80,Movies[[#This Row],[budget(mln)]])</f>
        <v>200</v>
      </c>
      <c r="Q17">
        <f>IF(Movies[[#This Row],[currency]]="INR", Movies[[#This Row],[revenue(mln)]]/80,Movies[[#This Row],[revenue(mln)]])</f>
        <v>2202</v>
      </c>
    </row>
    <row r="18" spans="1:17" x14ac:dyDescent="0.3">
      <c r="A18">
        <v>118</v>
      </c>
      <c r="B18" t="s">
        <v>133</v>
      </c>
      <c r="C18" t="s">
        <v>7</v>
      </c>
      <c r="D18">
        <v>1946</v>
      </c>
      <c r="E18">
        <v>8.6</v>
      </c>
      <c r="F18" t="s">
        <v>17</v>
      </c>
      <c r="G18">
        <v>5</v>
      </c>
      <c r="H18">
        <f>INDEX(Financials[], MATCH(Movies[[#This Row],[movie_id]:[movie_id]], Financials[[movie_id]:[movie_id]],0), MATCH(Movies[[#Headers], [budget]], Financials[#Headers],0))</f>
        <v>3.18</v>
      </c>
      <c r="I18">
        <f>INDEX(Financials[], MATCH(Movies[[#This Row],[movie_id]:[movie_id]], Financials[[movie_id]:[movie_id]],0), MATCH(Movies[[#Headers], [revenue]], Financials[#Headers],0))</f>
        <v>3.3</v>
      </c>
      <c r="J18" t="str">
        <f>INDEX(Financials[], MATCH(Movies[[#This Row],[movie_id]:[movie_id]], Financials[[movie_id]:[movie_id]],0), MATCH(Movies[[#Headers], [unit]], Financials[#Headers],0))</f>
        <v>Millions</v>
      </c>
      <c r="K18" t="str">
        <f>INDEX(Financials[], MATCH(Movies[[#This Row],[movie_id]:[movie_id]], Financials[[movie_id]:[movie_id]],0), MATCH(Movies[[#Headers], [currency]], Financials[#Headers],0))</f>
        <v>USD</v>
      </c>
      <c r="L18">
        <f>IF(Movies[unit]="Billions", Movies[[#This Row],[budget]]*1000,Movies[[#This Row],[budget]])</f>
        <v>3.18</v>
      </c>
      <c r="M18">
        <f>IF(Movies[unit]="Billions", Movies[[#This Row],[revenue]]*1000,Movies[[#This Row],[revenue]])</f>
        <v>3.3</v>
      </c>
      <c r="N18">
        <f>IF(Movies[[#This Row],[currency]]="USD", Movies[[#This Row],[budget(mln)]]*80,Movies[[#This Row],[budget(mln)]])</f>
        <v>254.4</v>
      </c>
      <c r="O18">
        <f>IF(Movies[[#This Row],[currency]]="USD", Movies[[#This Row],[revenue(mln)]]*80,Movies[[#This Row],[revenue(mln)]])</f>
        <v>264</v>
      </c>
      <c r="P18">
        <f>IF(Movies[[#This Row],[currency]]="INR", Movies[[#This Row],[budget(mln)]]/80,Movies[[#This Row],[budget(mln)]])</f>
        <v>3.18</v>
      </c>
      <c r="Q18">
        <f>IF(Movies[[#This Row],[currency]]="INR", Movies[[#This Row],[revenue(mln)]]/80,Movies[[#This Row],[revenue(mln)]])</f>
        <v>3.3</v>
      </c>
    </row>
    <row r="19" spans="1:17" x14ac:dyDescent="0.3">
      <c r="A19">
        <v>119</v>
      </c>
      <c r="B19" t="s">
        <v>134</v>
      </c>
      <c r="C19" t="s">
        <v>7</v>
      </c>
      <c r="D19">
        <v>2009</v>
      </c>
      <c r="E19">
        <v>7.8</v>
      </c>
      <c r="F19" t="s">
        <v>18</v>
      </c>
      <c r="G19">
        <v>5</v>
      </c>
      <c r="H19">
        <f>INDEX(Financials[], MATCH(Movies[[#This Row],[movie_id]:[movie_id]], Financials[[movie_id]:[movie_id]],0), MATCH(Movies[[#Headers], [budget]], Financials[#Headers],0))</f>
        <v>237</v>
      </c>
      <c r="I19">
        <f>INDEX(Financials[], MATCH(Movies[[#This Row],[movie_id]:[movie_id]], Financials[[movie_id]:[movie_id]],0), MATCH(Movies[[#Headers], [revenue]], Financials[#Headers],0))</f>
        <v>2847</v>
      </c>
      <c r="J19" t="str">
        <f>INDEX(Financials[], MATCH(Movies[[#This Row],[movie_id]:[movie_id]], Financials[[movie_id]:[movie_id]],0), MATCH(Movies[[#Headers], [unit]], Financials[#Headers],0))</f>
        <v>Millions</v>
      </c>
      <c r="K19" t="str">
        <f>INDEX(Financials[], MATCH(Movies[[#This Row],[movie_id]:[movie_id]], Financials[[movie_id]:[movie_id]],0), MATCH(Movies[[#Headers], [currency]], Financials[#Headers],0))</f>
        <v>USD</v>
      </c>
      <c r="L19">
        <f>IF(Movies[unit]="Billions", Movies[[#This Row],[budget]]*1000,Movies[[#This Row],[budget]])</f>
        <v>237</v>
      </c>
      <c r="M19">
        <f>IF(Movies[unit]="Billions", Movies[[#This Row],[revenue]]*1000,Movies[[#This Row],[revenue]])</f>
        <v>2847</v>
      </c>
      <c r="N19">
        <f>IF(Movies[[#This Row],[currency]]="USD", Movies[[#This Row],[budget(mln)]]*80,Movies[[#This Row],[budget(mln)]])</f>
        <v>18960</v>
      </c>
      <c r="O19">
        <f>IF(Movies[[#This Row],[currency]]="USD", Movies[[#This Row],[revenue(mln)]]*80,Movies[[#This Row],[revenue(mln)]])</f>
        <v>227760</v>
      </c>
      <c r="P19">
        <f>IF(Movies[[#This Row],[currency]]="INR", Movies[[#This Row],[budget(mln)]]/80,Movies[[#This Row],[budget(mln)]])</f>
        <v>237</v>
      </c>
      <c r="Q19">
        <f>IF(Movies[[#This Row],[currency]]="INR", Movies[[#This Row],[revenue(mln)]]/80,Movies[[#This Row],[revenue(mln)]])</f>
        <v>2847</v>
      </c>
    </row>
    <row r="20" spans="1:17" x14ac:dyDescent="0.3">
      <c r="A20">
        <v>120</v>
      </c>
      <c r="B20" t="s">
        <v>135</v>
      </c>
      <c r="C20" t="s">
        <v>7</v>
      </c>
      <c r="D20">
        <v>1972</v>
      </c>
      <c r="E20">
        <v>9.1999999999999993</v>
      </c>
      <c r="F20" t="s">
        <v>16</v>
      </c>
      <c r="G20">
        <v>5</v>
      </c>
      <c r="H20">
        <f>INDEX(Financials[], MATCH(Movies[[#This Row],[movie_id]:[movie_id]], Financials[[movie_id]:[movie_id]],0), MATCH(Movies[[#Headers], [budget]], Financials[#Headers],0))</f>
        <v>7.2</v>
      </c>
      <c r="I20">
        <f>INDEX(Financials[], MATCH(Movies[[#This Row],[movie_id]:[movie_id]], Financials[[movie_id]:[movie_id]],0), MATCH(Movies[[#Headers], [revenue]], Financials[#Headers],0))</f>
        <v>291</v>
      </c>
      <c r="J20" t="str">
        <f>INDEX(Financials[], MATCH(Movies[[#This Row],[movie_id]:[movie_id]], Financials[[movie_id]:[movie_id]],0), MATCH(Movies[[#Headers], [unit]], Financials[#Headers],0))</f>
        <v>Millions</v>
      </c>
      <c r="K20" t="str">
        <f>INDEX(Financials[], MATCH(Movies[[#This Row],[movie_id]:[movie_id]], Financials[[movie_id]:[movie_id]],0), MATCH(Movies[[#Headers], [currency]], Financials[#Headers],0))</f>
        <v>USD</v>
      </c>
      <c r="L20">
        <f>IF(Movies[unit]="Billions", Movies[[#This Row],[budget]]*1000,Movies[[#This Row],[budget]])</f>
        <v>7.2</v>
      </c>
      <c r="M20">
        <f>IF(Movies[unit]="Billions", Movies[[#This Row],[revenue]]*1000,Movies[[#This Row],[revenue]])</f>
        <v>291</v>
      </c>
      <c r="N20">
        <f>IF(Movies[[#This Row],[currency]]="USD", Movies[[#This Row],[budget(mln)]]*80,Movies[[#This Row],[budget(mln)]])</f>
        <v>576</v>
      </c>
      <c r="O20">
        <f>IF(Movies[[#This Row],[currency]]="USD", Movies[[#This Row],[revenue(mln)]]*80,Movies[[#This Row],[revenue(mln)]])</f>
        <v>23280</v>
      </c>
      <c r="P20">
        <f>IF(Movies[[#This Row],[currency]]="INR", Movies[[#This Row],[budget(mln)]]/80,Movies[[#This Row],[budget(mln)]])</f>
        <v>7.2</v>
      </c>
      <c r="Q20">
        <f>IF(Movies[[#This Row],[currency]]="INR", Movies[[#This Row],[revenue(mln)]]/80,Movies[[#This Row],[revenue(mln)]])</f>
        <v>291</v>
      </c>
    </row>
    <row r="21" spans="1:17" x14ac:dyDescent="0.3">
      <c r="A21">
        <v>121</v>
      </c>
      <c r="B21" t="s">
        <v>136</v>
      </c>
      <c r="C21" t="s">
        <v>7</v>
      </c>
      <c r="D21">
        <v>2008</v>
      </c>
      <c r="E21">
        <v>9</v>
      </c>
      <c r="F21" t="s">
        <v>19</v>
      </c>
      <c r="G21">
        <v>5</v>
      </c>
      <c r="H21">
        <f>INDEX(Financials[], MATCH(Movies[[#This Row],[movie_id]:[movie_id]], Financials[[movie_id]:[movie_id]],0), MATCH(Movies[[#Headers], [budget]], Financials[#Headers],0))</f>
        <v>185</v>
      </c>
      <c r="I21">
        <f>INDEX(Financials[], MATCH(Movies[[#This Row],[movie_id]:[movie_id]], Financials[[movie_id]:[movie_id]],0), MATCH(Movies[[#Headers], [revenue]], Financials[#Headers],0))</f>
        <v>1006</v>
      </c>
      <c r="J21" t="str">
        <f>INDEX(Financials[], MATCH(Movies[[#This Row],[movie_id]:[movie_id]], Financials[[movie_id]:[movie_id]],0), MATCH(Movies[[#Headers], [unit]], Financials[#Headers],0))</f>
        <v>Millions</v>
      </c>
      <c r="K21" t="str">
        <f>INDEX(Financials[], MATCH(Movies[[#This Row],[movie_id]:[movie_id]], Financials[[movie_id]:[movie_id]],0), MATCH(Movies[[#Headers], [currency]], Financials[#Headers],0))</f>
        <v>USD</v>
      </c>
      <c r="L21">
        <f>IF(Movies[unit]="Billions", Movies[[#This Row],[budget]]*1000,Movies[[#This Row],[budget]])</f>
        <v>185</v>
      </c>
      <c r="M21">
        <f>IF(Movies[unit]="Billions", Movies[[#This Row],[revenue]]*1000,Movies[[#This Row],[revenue]])</f>
        <v>1006</v>
      </c>
      <c r="N21">
        <f>IF(Movies[[#This Row],[currency]]="USD", Movies[[#This Row],[budget(mln)]]*80,Movies[[#This Row],[budget(mln)]])</f>
        <v>14800</v>
      </c>
      <c r="O21">
        <f>IF(Movies[[#This Row],[currency]]="USD", Movies[[#This Row],[revenue(mln)]]*80,Movies[[#This Row],[revenue(mln)]])</f>
        <v>80480</v>
      </c>
      <c r="P21">
        <f>IF(Movies[[#This Row],[currency]]="INR", Movies[[#This Row],[budget(mln)]]/80,Movies[[#This Row],[budget(mln)]])</f>
        <v>185</v>
      </c>
      <c r="Q21">
        <f>IF(Movies[[#This Row],[currency]]="INR", Movies[[#This Row],[revenue(mln)]]/80,Movies[[#This Row],[revenue(mln)]])</f>
        <v>1006</v>
      </c>
    </row>
    <row r="22" spans="1:17" x14ac:dyDescent="0.3">
      <c r="A22">
        <v>122</v>
      </c>
      <c r="B22" t="s">
        <v>137</v>
      </c>
      <c r="C22" t="s">
        <v>7</v>
      </c>
      <c r="D22">
        <v>1993</v>
      </c>
      <c r="E22">
        <v>9</v>
      </c>
      <c r="F22" t="s">
        <v>20</v>
      </c>
      <c r="G22">
        <v>5</v>
      </c>
      <c r="H22">
        <f>INDEX(Financials[], MATCH(Movies[[#This Row],[movie_id]:[movie_id]], Financials[[movie_id]:[movie_id]],0), MATCH(Movies[[#Headers], [budget]], Financials[#Headers],0))</f>
        <v>22</v>
      </c>
      <c r="I22">
        <f>INDEX(Financials[], MATCH(Movies[[#This Row],[movie_id]:[movie_id]], Financials[[movie_id]:[movie_id]],0), MATCH(Movies[[#Headers], [revenue]], Financials[#Headers],0))</f>
        <v>322.2</v>
      </c>
      <c r="J22" t="str">
        <f>INDEX(Financials[], MATCH(Movies[[#This Row],[movie_id]:[movie_id]], Financials[[movie_id]:[movie_id]],0), MATCH(Movies[[#Headers], [unit]], Financials[#Headers],0))</f>
        <v>Millions</v>
      </c>
      <c r="K22" t="str">
        <f>INDEX(Financials[], MATCH(Movies[[#This Row],[movie_id]:[movie_id]], Financials[[movie_id]:[movie_id]],0), MATCH(Movies[[#Headers], [currency]], Financials[#Headers],0))</f>
        <v>USD</v>
      </c>
      <c r="L22">
        <f>IF(Movies[unit]="Billions", Movies[[#This Row],[budget]]*1000,Movies[[#This Row],[budget]])</f>
        <v>22</v>
      </c>
      <c r="M22">
        <f>IF(Movies[unit]="Billions", Movies[[#This Row],[revenue]]*1000,Movies[[#This Row],[revenue]])</f>
        <v>322.2</v>
      </c>
      <c r="N22">
        <f>IF(Movies[[#This Row],[currency]]="USD", Movies[[#This Row],[budget(mln)]]*80,Movies[[#This Row],[budget(mln)]])</f>
        <v>1760</v>
      </c>
      <c r="O22">
        <f>IF(Movies[[#This Row],[currency]]="USD", Movies[[#This Row],[revenue(mln)]]*80,Movies[[#This Row],[revenue(mln)]])</f>
        <v>25776</v>
      </c>
      <c r="P22">
        <f>IF(Movies[[#This Row],[currency]]="INR", Movies[[#This Row],[budget(mln)]]/80,Movies[[#This Row],[budget(mln)]])</f>
        <v>22</v>
      </c>
      <c r="Q22">
        <f>IF(Movies[[#This Row],[currency]]="INR", Movies[[#This Row],[revenue(mln)]]/80,Movies[[#This Row],[revenue(mln)]])</f>
        <v>322.2</v>
      </c>
    </row>
    <row r="23" spans="1:17" x14ac:dyDescent="0.3">
      <c r="A23">
        <v>123</v>
      </c>
      <c r="B23" t="s">
        <v>138</v>
      </c>
      <c r="C23" t="s">
        <v>7</v>
      </c>
      <c r="D23">
        <v>1993</v>
      </c>
      <c r="E23">
        <v>8.1999999999999993</v>
      </c>
      <c r="F23" t="s">
        <v>20</v>
      </c>
      <c r="G23">
        <v>5</v>
      </c>
      <c r="H23">
        <f>INDEX(Financials[], MATCH(Movies[[#This Row],[movie_id]:[movie_id]], Financials[[movie_id]:[movie_id]],0), MATCH(Movies[[#Headers], [budget]], Financials[#Headers],0))</f>
        <v>63</v>
      </c>
      <c r="I23">
        <f>INDEX(Financials[], MATCH(Movies[[#This Row],[movie_id]:[movie_id]], Financials[[movie_id]:[movie_id]],0), MATCH(Movies[[#Headers], [revenue]], Financials[#Headers],0))</f>
        <v>1046</v>
      </c>
      <c r="J23" t="str">
        <f>INDEX(Financials[], MATCH(Movies[[#This Row],[movie_id]:[movie_id]], Financials[[movie_id]:[movie_id]],0), MATCH(Movies[[#Headers], [unit]], Financials[#Headers],0))</f>
        <v>Millions</v>
      </c>
      <c r="K23" t="str">
        <f>INDEX(Financials[], MATCH(Movies[[#This Row],[movie_id]:[movie_id]], Financials[[movie_id]:[movie_id]],0), MATCH(Movies[[#Headers], [currency]], Financials[#Headers],0))</f>
        <v>USD</v>
      </c>
      <c r="L23">
        <f>IF(Movies[unit]="Billions", Movies[[#This Row],[budget]]*1000,Movies[[#This Row],[budget]])</f>
        <v>63</v>
      </c>
      <c r="M23">
        <f>IF(Movies[unit]="Billions", Movies[[#This Row],[revenue]]*1000,Movies[[#This Row],[revenue]])</f>
        <v>1046</v>
      </c>
      <c r="N23">
        <f>IF(Movies[[#This Row],[currency]]="USD", Movies[[#This Row],[budget(mln)]]*80,Movies[[#This Row],[budget(mln)]])</f>
        <v>5040</v>
      </c>
      <c r="O23">
        <f>IF(Movies[[#This Row],[currency]]="USD", Movies[[#This Row],[revenue(mln)]]*80,Movies[[#This Row],[revenue(mln)]])</f>
        <v>83680</v>
      </c>
      <c r="P23">
        <f>IF(Movies[[#This Row],[currency]]="INR", Movies[[#This Row],[budget(mln)]]/80,Movies[[#This Row],[budget(mln)]])</f>
        <v>63</v>
      </c>
      <c r="Q23">
        <f>IF(Movies[[#This Row],[currency]]="INR", Movies[[#This Row],[revenue(mln)]]/80,Movies[[#This Row],[revenue(mln)]])</f>
        <v>1046</v>
      </c>
    </row>
    <row r="24" spans="1:17" x14ac:dyDescent="0.3">
      <c r="A24">
        <v>124</v>
      </c>
      <c r="B24" t="s">
        <v>139</v>
      </c>
      <c r="C24" t="s">
        <v>7</v>
      </c>
      <c r="D24">
        <v>2019</v>
      </c>
      <c r="E24">
        <v>8.5</v>
      </c>
      <c r="F24" t="s">
        <v>114</v>
      </c>
      <c r="G24">
        <v>5</v>
      </c>
      <c r="H24">
        <f>INDEX(Financials[], MATCH(Movies[[#This Row],[movie_id]:[movie_id]], Financials[[movie_id]:[movie_id]],0), MATCH(Movies[[#Headers], [budget]], Financials[#Headers],0))</f>
        <v>15.5</v>
      </c>
      <c r="I24">
        <f>INDEX(Financials[], MATCH(Movies[[#This Row],[movie_id]:[movie_id]], Financials[[movie_id]:[movie_id]],0), MATCH(Movies[[#Headers], [revenue]], Financials[#Headers],0))</f>
        <v>263.10000000000002</v>
      </c>
      <c r="J24" t="str">
        <f>INDEX(Financials[], MATCH(Movies[[#This Row],[movie_id]:[movie_id]], Financials[[movie_id]:[movie_id]],0), MATCH(Movies[[#Headers], [unit]], Financials[#Headers],0))</f>
        <v>Millions</v>
      </c>
      <c r="K24" t="str">
        <f>INDEX(Financials[], MATCH(Movies[[#This Row],[movie_id]:[movie_id]], Financials[[movie_id]:[movie_id]],0), MATCH(Movies[[#Headers], [currency]], Financials[#Headers],0))</f>
        <v>USD</v>
      </c>
      <c r="L24">
        <f>IF(Movies[unit]="Billions", Movies[[#This Row],[budget]]*1000,Movies[[#This Row],[budget]])</f>
        <v>15.5</v>
      </c>
      <c r="M24">
        <f>IF(Movies[unit]="Billions", Movies[[#This Row],[revenue]]*1000,Movies[[#This Row],[revenue]])</f>
        <v>263.10000000000002</v>
      </c>
      <c r="N24">
        <f>IF(Movies[[#This Row],[currency]]="USD", Movies[[#This Row],[budget(mln)]]*80,Movies[[#This Row],[budget(mln)]])</f>
        <v>1240</v>
      </c>
      <c r="O24">
        <f>IF(Movies[[#This Row],[currency]]="USD", Movies[[#This Row],[revenue(mln)]]*80,Movies[[#This Row],[revenue(mln)]])</f>
        <v>21048</v>
      </c>
      <c r="P24">
        <f>IF(Movies[[#This Row],[currency]]="INR", Movies[[#This Row],[budget(mln)]]/80,Movies[[#This Row],[budget(mln)]])</f>
        <v>15.5</v>
      </c>
      <c r="Q24">
        <f>IF(Movies[[#This Row],[currency]]="INR", Movies[[#This Row],[revenue(mln)]]/80,Movies[[#This Row],[revenue(mln)]])</f>
        <v>263.10000000000002</v>
      </c>
    </row>
    <row r="25" spans="1:17" x14ac:dyDescent="0.3">
      <c r="A25">
        <v>125</v>
      </c>
      <c r="B25" t="s">
        <v>140</v>
      </c>
      <c r="C25" t="s">
        <v>7</v>
      </c>
      <c r="D25">
        <v>2019</v>
      </c>
      <c r="E25">
        <v>8.4</v>
      </c>
      <c r="F25" t="s">
        <v>8</v>
      </c>
      <c r="G25">
        <v>5</v>
      </c>
      <c r="H25">
        <f>INDEX(Financials[], MATCH(Movies[[#This Row],[movie_id]:[movie_id]], Financials[[movie_id]:[movie_id]],0), MATCH(Movies[[#Headers], [budget]], Financials[#Headers],0))</f>
        <v>400</v>
      </c>
      <c r="I25">
        <f>INDEX(Financials[], MATCH(Movies[[#This Row],[movie_id]:[movie_id]], Financials[[movie_id]:[movie_id]],0), MATCH(Movies[[#Headers], [revenue]], Financials[#Headers],0))</f>
        <v>2798</v>
      </c>
      <c r="J25" t="str">
        <f>INDEX(Financials[], MATCH(Movies[[#This Row],[movie_id]:[movie_id]], Financials[[movie_id]:[movie_id]],0), MATCH(Movies[[#Headers], [unit]], Financials[#Headers],0))</f>
        <v>Millions</v>
      </c>
      <c r="K25" t="str">
        <f>INDEX(Financials[], MATCH(Movies[[#This Row],[movie_id]:[movie_id]], Financials[[movie_id]:[movie_id]],0), MATCH(Movies[[#Headers], [currency]], Financials[#Headers],0))</f>
        <v>USD</v>
      </c>
      <c r="L25">
        <f>IF(Movies[unit]="Billions", Movies[[#This Row],[budget]]*1000,Movies[[#This Row],[budget]])</f>
        <v>400</v>
      </c>
      <c r="M25">
        <f>IF(Movies[unit]="Billions", Movies[[#This Row],[revenue]]*1000,Movies[[#This Row],[revenue]])</f>
        <v>2798</v>
      </c>
      <c r="N25">
        <f>IF(Movies[[#This Row],[currency]]="USD", Movies[[#This Row],[budget(mln)]]*80,Movies[[#This Row],[budget(mln)]])</f>
        <v>32000</v>
      </c>
      <c r="O25">
        <f>IF(Movies[[#This Row],[currency]]="USD", Movies[[#This Row],[revenue(mln)]]*80,Movies[[#This Row],[revenue(mln)]])</f>
        <v>223840</v>
      </c>
      <c r="P25">
        <f>IF(Movies[[#This Row],[currency]]="INR", Movies[[#This Row],[budget(mln)]]/80,Movies[[#This Row],[budget(mln)]])</f>
        <v>400</v>
      </c>
      <c r="Q25">
        <f>IF(Movies[[#This Row],[currency]]="INR", Movies[[#This Row],[revenue(mln)]]/80,Movies[[#This Row],[revenue(mln)]])</f>
        <v>2798</v>
      </c>
    </row>
    <row r="26" spans="1:17" x14ac:dyDescent="0.3">
      <c r="A26">
        <v>126</v>
      </c>
      <c r="B26" t="s">
        <v>141</v>
      </c>
      <c r="C26" t="s">
        <v>7</v>
      </c>
      <c r="D26">
        <v>2018</v>
      </c>
      <c r="E26">
        <v>8.4</v>
      </c>
      <c r="F26" t="s">
        <v>8</v>
      </c>
      <c r="G26">
        <v>5</v>
      </c>
      <c r="H26">
        <f>INDEX(Financials[], MATCH(Movies[[#This Row],[movie_id]:[movie_id]], Financials[[movie_id]:[movie_id]],0), MATCH(Movies[[#Headers], [budget]], Financials[#Headers],0))</f>
        <v>400</v>
      </c>
      <c r="I26">
        <f>INDEX(Financials[], MATCH(Movies[[#This Row],[movie_id]:[movie_id]], Financials[[movie_id]:[movie_id]],0), MATCH(Movies[[#Headers], [revenue]], Financials[#Headers],0))</f>
        <v>2048</v>
      </c>
      <c r="J26" t="str">
        <f>INDEX(Financials[], MATCH(Movies[[#This Row],[movie_id]:[movie_id]], Financials[[movie_id]:[movie_id]],0), MATCH(Movies[[#Headers], [unit]], Financials[#Headers],0))</f>
        <v>Millions</v>
      </c>
      <c r="K26" t="str">
        <f>INDEX(Financials[], MATCH(Movies[[#This Row],[movie_id]:[movie_id]], Financials[[movie_id]:[movie_id]],0), MATCH(Movies[[#Headers], [currency]], Financials[#Headers],0))</f>
        <v>USD</v>
      </c>
      <c r="L26">
        <f>IF(Movies[unit]="Billions", Movies[[#This Row],[budget]]*1000,Movies[[#This Row],[budget]])</f>
        <v>400</v>
      </c>
      <c r="M26">
        <f>IF(Movies[unit]="Billions", Movies[[#This Row],[revenue]]*1000,Movies[[#This Row],[revenue]])</f>
        <v>2048</v>
      </c>
      <c r="N26">
        <f>IF(Movies[[#This Row],[currency]]="USD", Movies[[#This Row],[budget(mln)]]*80,Movies[[#This Row],[budget(mln)]])</f>
        <v>32000</v>
      </c>
      <c r="O26">
        <f>IF(Movies[[#This Row],[currency]]="USD", Movies[[#This Row],[revenue(mln)]]*80,Movies[[#This Row],[revenue(mln)]])</f>
        <v>163840</v>
      </c>
      <c r="P26">
        <f>IF(Movies[[#This Row],[currency]]="INR", Movies[[#This Row],[budget(mln)]]/80,Movies[[#This Row],[budget(mln)]])</f>
        <v>400</v>
      </c>
      <c r="Q26">
        <f>IF(Movies[[#This Row],[currency]]="INR", Movies[[#This Row],[revenue(mln)]]/80,Movies[[#This Row],[revenue(mln)]])</f>
        <v>2048</v>
      </c>
    </row>
    <row r="27" spans="1:17" x14ac:dyDescent="0.3">
      <c r="A27">
        <v>127</v>
      </c>
      <c r="B27" t="s">
        <v>142</v>
      </c>
      <c r="C27" t="s">
        <v>6</v>
      </c>
      <c r="D27">
        <v>1955</v>
      </c>
      <c r="E27">
        <v>8.3000000000000007</v>
      </c>
      <c r="F27" t="s">
        <v>116</v>
      </c>
      <c r="G27">
        <v>7</v>
      </c>
      <c r="H27">
        <f>INDEX(Financials[], MATCH(Movies[[#This Row],[movie_id]:[movie_id]], Financials[[movie_id]:[movie_id]],0), MATCH(Movies[[#Headers], [budget]], Financials[#Headers],0))</f>
        <v>70</v>
      </c>
      <c r="I27">
        <f>INDEX(Financials[], MATCH(Movies[[#This Row],[movie_id]:[movie_id]], Financials[[movie_id]:[movie_id]],0), MATCH(Movies[[#Headers], [revenue]], Financials[#Headers],0))</f>
        <v>100</v>
      </c>
      <c r="J27" t="str">
        <f>INDEX(Financials[], MATCH(Movies[[#This Row],[movie_id]:[movie_id]], Financials[[movie_id]:[movie_id]],0), MATCH(Movies[[#Headers], [unit]], Financials[#Headers],0))</f>
        <v>Millions</v>
      </c>
      <c r="K27" t="str">
        <f>INDEX(Financials[], MATCH(Movies[[#This Row],[movie_id]:[movie_id]], Financials[[movie_id]:[movie_id]],0), MATCH(Movies[[#Headers], [currency]], Financials[#Headers],0))</f>
        <v>INR</v>
      </c>
      <c r="L27">
        <f>IF(Movies[unit]="Billions", Movies[[#This Row],[budget]]*1000,Movies[[#This Row],[budget]])</f>
        <v>70</v>
      </c>
      <c r="M27">
        <f>IF(Movies[unit]="Billions", Movies[[#This Row],[revenue]]*1000,Movies[[#This Row],[revenue]])</f>
        <v>100</v>
      </c>
      <c r="N27">
        <f>IF(Movies[[#This Row],[currency]]="USD", Movies[[#This Row],[budget(mln)]]*80,Movies[[#This Row],[budget(mln)]])</f>
        <v>70</v>
      </c>
      <c r="O27">
        <f>IF(Movies[[#This Row],[currency]]="USD", Movies[[#This Row],[revenue(mln)]]*80,Movies[[#This Row],[revenue(mln)]])</f>
        <v>100</v>
      </c>
      <c r="P27">
        <f>IF(Movies[[#This Row],[currency]]="INR", Movies[[#This Row],[budget(mln)]]/80,Movies[[#This Row],[budget(mln)]])</f>
        <v>0.875</v>
      </c>
      <c r="Q27">
        <f>IF(Movies[[#This Row],[currency]]="INR", Movies[[#This Row],[revenue(mln)]]/80,Movies[[#This Row],[revenue(mln)]])</f>
        <v>1.25</v>
      </c>
    </row>
    <row r="28" spans="1:17" x14ac:dyDescent="0.3">
      <c r="A28">
        <v>128</v>
      </c>
      <c r="B28" t="s">
        <v>143</v>
      </c>
      <c r="C28" t="s">
        <v>6</v>
      </c>
      <c r="D28">
        <v>2007</v>
      </c>
      <c r="E28">
        <v>8.3000000000000007</v>
      </c>
      <c r="F28" t="s">
        <v>114</v>
      </c>
      <c r="G28">
        <v>1</v>
      </c>
      <c r="H28">
        <f>INDEX(Financials[], MATCH(Movies[[#This Row],[movie_id]:[movie_id]], Financials[[movie_id]:[movie_id]],0), MATCH(Movies[[#Headers], [budget]], Financials[#Headers],0))</f>
        <v>120</v>
      </c>
      <c r="I28">
        <f>INDEX(Financials[], MATCH(Movies[[#This Row],[movie_id]:[movie_id]], Financials[[movie_id]:[movie_id]],0), MATCH(Movies[[#Headers], [revenue]], Financials[#Headers],0))</f>
        <v>1350</v>
      </c>
      <c r="J28" t="str">
        <f>INDEX(Financials[], MATCH(Movies[[#This Row],[movie_id]:[movie_id]], Financials[[movie_id]:[movie_id]],0), MATCH(Movies[[#Headers], [unit]], Financials[#Headers],0))</f>
        <v>Millions</v>
      </c>
      <c r="K28" t="str">
        <f>INDEX(Financials[], MATCH(Movies[[#This Row],[movie_id]:[movie_id]], Financials[[movie_id]:[movie_id]],0), MATCH(Movies[[#Headers], [currency]], Financials[#Headers],0))</f>
        <v>INR</v>
      </c>
      <c r="L28">
        <f>IF(Movies[unit]="Billions", Movies[[#This Row],[budget]]*1000,Movies[[#This Row],[budget]])</f>
        <v>120</v>
      </c>
      <c r="M28">
        <f>IF(Movies[unit]="Billions", Movies[[#This Row],[revenue]]*1000,Movies[[#This Row],[revenue]])</f>
        <v>1350</v>
      </c>
      <c r="N28">
        <f>IF(Movies[[#This Row],[currency]]="USD", Movies[[#This Row],[budget(mln)]]*80,Movies[[#This Row],[budget(mln)]])</f>
        <v>120</v>
      </c>
      <c r="O28">
        <f>IF(Movies[[#This Row],[currency]]="USD", Movies[[#This Row],[revenue(mln)]]*80,Movies[[#This Row],[revenue(mln)]])</f>
        <v>1350</v>
      </c>
      <c r="P28">
        <f>IF(Movies[[#This Row],[currency]]="INR", Movies[[#This Row],[budget(mln)]]/80,Movies[[#This Row],[budget(mln)]])</f>
        <v>1.5</v>
      </c>
      <c r="Q28">
        <f>IF(Movies[[#This Row],[currency]]="INR", Movies[[#This Row],[revenue(mln)]]/80,Movies[[#This Row],[revenue(mln)]])</f>
        <v>16.875</v>
      </c>
    </row>
    <row r="29" spans="1:17" x14ac:dyDescent="0.3">
      <c r="A29">
        <v>129</v>
      </c>
      <c r="B29" t="s">
        <v>144</v>
      </c>
      <c r="C29" t="s">
        <v>6</v>
      </c>
      <c r="D29">
        <v>2003</v>
      </c>
      <c r="E29">
        <v>8.1</v>
      </c>
      <c r="F29" t="s">
        <v>21</v>
      </c>
      <c r="G29">
        <v>1</v>
      </c>
      <c r="H29">
        <f>INDEX(Financials[], MATCH(Movies[[#This Row],[movie_id]:[movie_id]], Financials[[movie_id]:[movie_id]],0), MATCH(Movies[[#Headers], [budget]], Financials[#Headers],0))</f>
        <v>100</v>
      </c>
      <c r="I29">
        <f>INDEX(Financials[], MATCH(Movies[[#This Row],[movie_id]:[movie_id]], Financials[[movie_id]:[movie_id]],0), MATCH(Movies[[#Headers], [revenue]], Financials[#Headers],0))</f>
        <v>410</v>
      </c>
      <c r="J29" t="str">
        <f>INDEX(Financials[], MATCH(Movies[[#This Row],[movie_id]:[movie_id]], Financials[[movie_id]:[movie_id]],0), MATCH(Movies[[#Headers], [unit]], Financials[#Headers],0))</f>
        <v>Millions</v>
      </c>
      <c r="K29" t="str">
        <f>INDEX(Financials[], MATCH(Movies[[#This Row],[movie_id]:[movie_id]], Financials[[movie_id]:[movie_id]],0), MATCH(Movies[[#Headers], [currency]], Financials[#Headers],0))</f>
        <v>INR</v>
      </c>
      <c r="L29">
        <f>IF(Movies[unit]="Billions", Movies[[#This Row],[budget]]*1000,Movies[[#This Row],[budget]])</f>
        <v>100</v>
      </c>
      <c r="M29">
        <f>IF(Movies[unit]="Billions", Movies[[#This Row],[revenue]]*1000,Movies[[#This Row],[revenue]])</f>
        <v>410</v>
      </c>
      <c r="N29">
        <f>IF(Movies[[#This Row],[currency]]="USD", Movies[[#This Row],[budget(mln)]]*80,Movies[[#This Row],[budget(mln)]])</f>
        <v>100</v>
      </c>
      <c r="O29">
        <f>IF(Movies[[#This Row],[currency]]="USD", Movies[[#This Row],[revenue(mln)]]*80,Movies[[#This Row],[revenue(mln)]])</f>
        <v>410</v>
      </c>
      <c r="P29">
        <f>IF(Movies[[#This Row],[currency]]="INR", Movies[[#This Row],[budget(mln)]]/80,Movies[[#This Row],[budget(mln)]])</f>
        <v>1.25</v>
      </c>
      <c r="Q29">
        <f>IF(Movies[[#This Row],[currency]]="INR", Movies[[#This Row],[revenue(mln)]]/80,Movies[[#This Row],[revenue(mln)]])</f>
        <v>5.125</v>
      </c>
    </row>
    <row r="30" spans="1:17" x14ac:dyDescent="0.3">
      <c r="A30">
        <v>130</v>
      </c>
      <c r="B30" t="s">
        <v>145</v>
      </c>
      <c r="C30" t="s">
        <v>6</v>
      </c>
      <c r="D30">
        <v>2014</v>
      </c>
      <c r="E30">
        <v>8.1</v>
      </c>
      <c r="F30" t="s">
        <v>11</v>
      </c>
      <c r="G30">
        <v>1</v>
      </c>
      <c r="H30">
        <f>INDEX(Financials[], MATCH(Movies[[#This Row],[movie_id]:[movie_id]], Financials[[movie_id]:[movie_id]],0), MATCH(Movies[[#Headers], [budget]], Financials[#Headers],0))</f>
        <v>850</v>
      </c>
      <c r="I30">
        <f>INDEX(Financials[], MATCH(Movies[[#This Row],[movie_id]:[movie_id]], Financials[[movie_id]:[movie_id]],0), MATCH(Movies[[#Headers], [revenue]], Financials[#Headers],0))</f>
        <v>8540</v>
      </c>
      <c r="J30" t="str">
        <f>INDEX(Financials[], MATCH(Movies[[#This Row],[movie_id]:[movie_id]], Financials[[movie_id]:[movie_id]],0), MATCH(Movies[[#Headers], [unit]], Financials[#Headers],0))</f>
        <v>Millions</v>
      </c>
      <c r="K30" t="str">
        <f>INDEX(Financials[], MATCH(Movies[[#This Row],[movie_id]:[movie_id]], Financials[[movie_id]:[movie_id]],0), MATCH(Movies[[#Headers], [currency]], Financials[#Headers],0))</f>
        <v>INR</v>
      </c>
      <c r="L30">
        <f>IF(Movies[unit]="Billions", Movies[[#This Row],[budget]]*1000,Movies[[#This Row],[budget]])</f>
        <v>850</v>
      </c>
      <c r="M30">
        <f>IF(Movies[unit]="Billions", Movies[[#This Row],[revenue]]*1000,Movies[[#This Row],[revenue]])</f>
        <v>8540</v>
      </c>
      <c r="N30">
        <f>IF(Movies[[#This Row],[currency]]="USD", Movies[[#This Row],[budget(mln)]]*80,Movies[[#This Row],[budget(mln)]])</f>
        <v>850</v>
      </c>
      <c r="O30">
        <f>IF(Movies[[#This Row],[currency]]="USD", Movies[[#This Row],[revenue(mln)]]*80,Movies[[#This Row],[revenue(mln)]])</f>
        <v>8540</v>
      </c>
      <c r="P30">
        <f>IF(Movies[[#This Row],[currency]]="INR", Movies[[#This Row],[budget(mln)]]/80,Movies[[#This Row],[budget(mln)]])</f>
        <v>10.625</v>
      </c>
      <c r="Q30">
        <f>IF(Movies[[#This Row],[currency]]="INR", Movies[[#This Row],[revenue(mln)]]/80,Movies[[#This Row],[revenue(mln)]])</f>
        <v>106.75</v>
      </c>
    </row>
    <row r="31" spans="1:17" x14ac:dyDescent="0.3">
      <c r="A31">
        <v>131</v>
      </c>
      <c r="B31" t="s">
        <v>146</v>
      </c>
      <c r="C31" t="s">
        <v>6</v>
      </c>
      <c r="D31">
        <v>2018</v>
      </c>
      <c r="E31" t="s">
        <v>113</v>
      </c>
      <c r="F31" t="s">
        <v>11</v>
      </c>
      <c r="G31">
        <v>1</v>
      </c>
      <c r="H31">
        <f>INDEX(Financials[], MATCH(Movies[[#This Row],[movie_id]:[movie_id]], Financials[[movie_id]:[movie_id]],0), MATCH(Movies[[#Headers], [budget]], Financials[#Headers],0))</f>
        <v>1</v>
      </c>
      <c r="I31">
        <f>INDEX(Financials[], MATCH(Movies[[#This Row],[movie_id]:[movie_id]], Financials[[movie_id]:[movie_id]],0), MATCH(Movies[[#Headers], [revenue]], Financials[#Headers],0))</f>
        <v>5.9</v>
      </c>
      <c r="J31" t="str">
        <f>INDEX(Financials[], MATCH(Movies[[#This Row],[movie_id]:[movie_id]], Financials[[movie_id]:[movie_id]],0), MATCH(Movies[[#Headers], [unit]], Financials[#Headers],0))</f>
        <v>Billions</v>
      </c>
      <c r="K31" t="str">
        <f>INDEX(Financials[], MATCH(Movies[[#This Row],[movie_id]:[movie_id]], Financials[[movie_id]:[movie_id]],0), MATCH(Movies[[#Headers], [currency]], Financials[#Headers],0))</f>
        <v>INR</v>
      </c>
      <c r="L31">
        <f>IF(Movies[unit]="Billions", Movies[[#This Row],[budget]]*1000,Movies[[#This Row],[budget]])</f>
        <v>1000</v>
      </c>
      <c r="M31">
        <f>IF(Movies[unit]="Billions", Movies[[#This Row],[revenue]]*1000,Movies[[#This Row],[revenue]])</f>
        <v>5900</v>
      </c>
      <c r="N31">
        <f>IF(Movies[[#This Row],[currency]]="USD", Movies[[#This Row],[budget(mln)]]*80,Movies[[#This Row],[budget(mln)]])</f>
        <v>1000</v>
      </c>
      <c r="O31">
        <f>IF(Movies[[#This Row],[currency]]="USD", Movies[[#This Row],[revenue(mln)]]*80,Movies[[#This Row],[revenue(mln)]])</f>
        <v>5900</v>
      </c>
      <c r="P31">
        <f>IF(Movies[[#This Row],[currency]]="INR", Movies[[#This Row],[budget(mln)]]/80,Movies[[#This Row],[budget(mln)]])</f>
        <v>12.5</v>
      </c>
      <c r="Q31">
        <f>IF(Movies[[#This Row],[currency]]="INR", Movies[[#This Row],[revenue(mln)]]/80,Movies[[#This Row],[revenue(mln)]])</f>
        <v>73.75</v>
      </c>
    </row>
    <row r="32" spans="1:17" x14ac:dyDescent="0.3">
      <c r="A32">
        <v>132</v>
      </c>
      <c r="B32" t="s">
        <v>147</v>
      </c>
      <c r="C32" t="s">
        <v>6</v>
      </c>
      <c r="D32">
        <v>2021</v>
      </c>
      <c r="E32">
        <v>7.6</v>
      </c>
      <c r="F32" t="s">
        <v>22</v>
      </c>
      <c r="G32">
        <v>2</v>
      </c>
      <c r="H32">
        <f>INDEX(Financials[], MATCH(Movies[[#This Row],[movie_id]:[movie_id]], Financials[[movie_id]:[movie_id]],0), MATCH(Movies[[#Headers], [budget]], Financials[#Headers],0))</f>
        <v>2</v>
      </c>
      <c r="I32">
        <f>INDEX(Financials[], MATCH(Movies[[#This Row],[movie_id]:[movie_id]], Financials[[movie_id]:[movie_id]],0), MATCH(Movies[[#Headers], [revenue]], Financials[#Headers],0))</f>
        <v>3.6</v>
      </c>
      <c r="J32" t="str">
        <f>INDEX(Financials[], MATCH(Movies[[#This Row],[movie_id]:[movie_id]], Financials[[movie_id]:[movie_id]],0), MATCH(Movies[[#Headers], [unit]], Financials[#Headers],0))</f>
        <v>Billions</v>
      </c>
      <c r="K32" t="str">
        <f>INDEX(Financials[], MATCH(Movies[[#This Row],[movie_id]:[movie_id]], Financials[[movie_id]:[movie_id]],0), MATCH(Movies[[#Headers], [currency]], Financials[#Headers],0))</f>
        <v>INR</v>
      </c>
      <c r="L32">
        <f>IF(Movies[unit]="Billions", Movies[[#This Row],[budget]]*1000,Movies[[#This Row],[budget]])</f>
        <v>2000</v>
      </c>
      <c r="M32">
        <f>IF(Movies[unit]="Billions", Movies[[#This Row],[revenue]]*1000,Movies[[#This Row],[revenue]])</f>
        <v>3600</v>
      </c>
      <c r="N32">
        <f>IF(Movies[[#This Row],[currency]]="USD", Movies[[#This Row],[budget(mln)]]*80,Movies[[#This Row],[budget(mln)]])</f>
        <v>2000</v>
      </c>
      <c r="O32">
        <f>IF(Movies[[#This Row],[currency]]="USD", Movies[[#This Row],[revenue(mln)]]*80,Movies[[#This Row],[revenue(mln)]])</f>
        <v>3600</v>
      </c>
      <c r="P32">
        <f>IF(Movies[[#This Row],[currency]]="INR", Movies[[#This Row],[budget(mln)]]/80,Movies[[#This Row],[budget(mln)]])</f>
        <v>25</v>
      </c>
      <c r="Q32">
        <f>IF(Movies[[#This Row],[currency]]="INR", Movies[[#This Row],[revenue(mln)]]/80,Movies[[#This Row],[revenue(mln)]])</f>
        <v>45</v>
      </c>
    </row>
    <row r="33" spans="1:17" x14ac:dyDescent="0.3">
      <c r="A33">
        <v>133</v>
      </c>
      <c r="B33" t="s">
        <v>148</v>
      </c>
      <c r="C33" t="s">
        <v>6</v>
      </c>
      <c r="D33">
        <v>2022</v>
      </c>
      <c r="E33">
        <v>8</v>
      </c>
      <c r="F33" t="s">
        <v>23</v>
      </c>
      <c r="G33">
        <v>2</v>
      </c>
      <c r="H33">
        <f>INDEX(Financials[], MATCH(Movies[[#This Row],[movie_id]:[movie_id]], Financials[[movie_id]:[movie_id]],0), MATCH(Movies[[#Headers], [budget]], Financials[#Headers],0))</f>
        <v>5.5</v>
      </c>
      <c r="I33">
        <f>INDEX(Financials[], MATCH(Movies[[#This Row],[movie_id]:[movie_id]], Financials[[movie_id]:[movie_id]],0), MATCH(Movies[[#Headers], [revenue]], Financials[#Headers],0))</f>
        <v>12</v>
      </c>
      <c r="J33" t="str">
        <f>INDEX(Financials[], MATCH(Movies[[#This Row],[movie_id]:[movie_id]], Financials[[movie_id]:[movie_id]],0), MATCH(Movies[[#Headers], [unit]], Financials[#Headers],0))</f>
        <v>Billions</v>
      </c>
      <c r="K33" t="str">
        <f>INDEX(Financials[], MATCH(Movies[[#This Row],[movie_id]:[movie_id]], Financials[[movie_id]:[movie_id]],0), MATCH(Movies[[#Headers], [currency]], Financials[#Headers],0))</f>
        <v>INR</v>
      </c>
      <c r="L33">
        <f>IF(Movies[unit]="Billions", Movies[[#This Row],[budget]]*1000,Movies[[#This Row],[budget]])</f>
        <v>5500</v>
      </c>
      <c r="M33">
        <f>IF(Movies[unit]="Billions", Movies[[#This Row],[revenue]]*1000,Movies[[#This Row],[revenue]])</f>
        <v>12000</v>
      </c>
      <c r="N33">
        <f>IF(Movies[[#This Row],[currency]]="USD", Movies[[#This Row],[budget(mln)]]*80,Movies[[#This Row],[budget(mln)]])</f>
        <v>5500</v>
      </c>
      <c r="O33">
        <f>IF(Movies[[#This Row],[currency]]="USD", Movies[[#This Row],[revenue(mln)]]*80,Movies[[#This Row],[revenue(mln)]])</f>
        <v>12000</v>
      </c>
      <c r="P33">
        <f>IF(Movies[[#This Row],[currency]]="INR", Movies[[#This Row],[budget(mln)]]/80,Movies[[#This Row],[budget(mln)]])</f>
        <v>68.75</v>
      </c>
      <c r="Q33">
        <f>IF(Movies[[#This Row],[currency]]="INR", Movies[[#This Row],[revenue(mln)]]/80,Movies[[#This Row],[revenue(mln)]])</f>
        <v>150</v>
      </c>
    </row>
    <row r="34" spans="1:17" x14ac:dyDescent="0.3">
      <c r="A34">
        <v>134</v>
      </c>
      <c r="B34" t="s">
        <v>149</v>
      </c>
      <c r="C34" t="s">
        <v>6</v>
      </c>
      <c r="D34">
        <v>2015</v>
      </c>
      <c r="E34">
        <v>8</v>
      </c>
      <c r="F34" t="s">
        <v>24</v>
      </c>
      <c r="G34">
        <v>2</v>
      </c>
      <c r="H34">
        <f>INDEX(Financials[], MATCH(Movies[[#This Row],[movie_id]:[movie_id]], Financials[[movie_id]:[movie_id]],0), MATCH(Movies[[#Headers], [budget]], Financials[#Headers],0))</f>
        <v>1.8</v>
      </c>
      <c r="I34">
        <f>INDEX(Financials[], MATCH(Movies[[#This Row],[movie_id]:[movie_id]], Financials[[movie_id]:[movie_id]],0), MATCH(Movies[[#Headers], [revenue]], Financials[#Headers],0))</f>
        <v>6.5</v>
      </c>
      <c r="J34" t="str">
        <f>INDEX(Financials[], MATCH(Movies[[#This Row],[movie_id]:[movie_id]], Financials[[movie_id]:[movie_id]],0), MATCH(Movies[[#Headers], [unit]], Financials[#Headers],0))</f>
        <v>Billions</v>
      </c>
      <c r="K34" t="str">
        <f>INDEX(Financials[], MATCH(Movies[[#This Row],[movie_id]:[movie_id]], Financials[[movie_id]:[movie_id]],0), MATCH(Movies[[#Headers], [currency]], Financials[#Headers],0))</f>
        <v>INR</v>
      </c>
      <c r="L34">
        <f>IF(Movies[unit]="Billions", Movies[[#This Row],[budget]]*1000,Movies[[#This Row],[budget]])</f>
        <v>1800</v>
      </c>
      <c r="M34">
        <f>IF(Movies[unit]="Billions", Movies[[#This Row],[revenue]]*1000,Movies[[#This Row],[revenue]])</f>
        <v>6500</v>
      </c>
      <c r="N34">
        <f>IF(Movies[[#This Row],[currency]]="USD", Movies[[#This Row],[budget(mln)]]*80,Movies[[#This Row],[budget(mln)]])</f>
        <v>1800</v>
      </c>
      <c r="O34">
        <f>IF(Movies[[#This Row],[currency]]="USD", Movies[[#This Row],[revenue(mln)]]*80,Movies[[#This Row],[revenue(mln)]])</f>
        <v>6500</v>
      </c>
      <c r="P34">
        <f>IF(Movies[[#This Row],[currency]]="INR", Movies[[#This Row],[budget(mln)]]/80,Movies[[#This Row],[budget(mln)]])</f>
        <v>22.5</v>
      </c>
      <c r="Q34">
        <f>IF(Movies[[#This Row],[currency]]="INR", Movies[[#This Row],[revenue(mln)]]/80,Movies[[#This Row],[revenue(mln)]])</f>
        <v>81.25</v>
      </c>
    </row>
    <row r="35" spans="1:17" x14ac:dyDescent="0.3">
      <c r="A35">
        <v>135</v>
      </c>
      <c r="B35" t="s">
        <v>150</v>
      </c>
      <c r="C35" t="s">
        <v>6</v>
      </c>
      <c r="D35">
        <v>2022</v>
      </c>
      <c r="E35">
        <v>8.3000000000000007</v>
      </c>
      <c r="F35" t="s">
        <v>25</v>
      </c>
      <c r="G35">
        <v>1</v>
      </c>
      <c r="H35">
        <f>INDEX(Financials[], MATCH(Movies[[#This Row],[movie_id]:[movie_id]], Financials[[movie_id]:[movie_id]],0), MATCH(Movies[[#Headers], [budget]], Financials[#Headers],0))</f>
        <v>250</v>
      </c>
      <c r="I35">
        <f>INDEX(Financials[], MATCH(Movies[[#This Row],[movie_id]:[movie_id]], Financials[[movie_id]:[movie_id]],0), MATCH(Movies[[#Headers], [revenue]], Financials[#Headers],0))</f>
        <v>3409</v>
      </c>
      <c r="J35" t="str">
        <f>INDEX(Financials[], MATCH(Movies[[#This Row],[movie_id]:[movie_id]], Financials[[movie_id]:[movie_id]],0), MATCH(Movies[[#Headers], [unit]], Financials[#Headers],0))</f>
        <v>Millions</v>
      </c>
      <c r="K35" t="str">
        <f>INDEX(Financials[], MATCH(Movies[[#This Row],[movie_id]:[movie_id]], Financials[[movie_id]:[movie_id]],0), MATCH(Movies[[#Headers], [currency]], Financials[#Headers],0))</f>
        <v>INR</v>
      </c>
      <c r="L35">
        <f>IF(Movies[unit]="Billions", Movies[[#This Row],[budget]]*1000,Movies[[#This Row],[budget]])</f>
        <v>250</v>
      </c>
      <c r="M35">
        <f>IF(Movies[unit]="Billions", Movies[[#This Row],[revenue]]*1000,Movies[[#This Row],[revenue]])</f>
        <v>3409</v>
      </c>
      <c r="N35">
        <f>IF(Movies[[#This Row],[currency]]="USD", Movies[[#This Row],[budget(mln)]]*80,Movies[[#This Row],[budget(mln)]])</f>
        <v>250</v>
      </c>
      <c r="O35">
        <f>IF(Movies[[#This Row],[currency]]="USD", Movies[[#This Row],[revenue(mln)]]*80,Movies[[#This Row],[revenue(mln)]])</f>
        <v>3409</v>
      </c>
      <c r="P35">
        <f>IF(Movies[[#This Row],[currency]]="INR", Movies[[#This Row],[budget(mln)]]/80,Movies[[#This Row],[budget(mln)]])</f>
        <v>3.125</v>
      </c>
      <c r="Q35">
        <f>IF(Movies[[#This Row],[currency]]="INR", Movies[[#This Row],[revenue(mln)]]/80,Movies[[#This Row],[revenue(mln)]])</f>
        <v>42.612499999999997</v>
      </c>
    </row>
    <row r="36" spans="1:17" x14ac:dyDescent="0.3">
      <c r="A36">
        <v>136</v>
      </c>
      <c r="B36" t="s">
        <v>151</v>
      </c>
      <c r="C36" t="s">
        <v>6</v>
      </c>
      <c r="D36">
        <v>2015</v>
      </c>
      <c r="E36">
        <v>8.1</v>
      </c>
      <c r="F36" t="s">
        <v>26</v>
      </c>
      <c r="G36">
        <v>1</v>
      </c>
      <c r="H36">
        <f>INDEX(Financials[], MATCH(Movies[[#This Row],[movie_id]:[movie_id]], Financials[[movie_id]:[movie_id]],0), MATCH(Movies[[#Headers], [budget]], Financials[#Headers],0))</f>
        <v>900</v>
      </c>
      <c r="I36">
        <f>INDEX(Financials[], MATCH(Movies[[#This Row],[movie_id]:[movie_id]], Financials[[movie_id]:[movie_id]],0), MATCH(Movies[[#Headers], [revenue]], Financials[#Headers],0))</f>
        <v>11690</v>
      </c>
      <c r="J36" t="str">
        <f>INDEX(Financials[], MATCH(Movies[[#This Row],[movie_id]:[movie_id]], Financials[[movie_id]:[movie_id]],0), MATCH(Movies[[#Headers], [unit]], Financials[#Headers],0))</f>
        <v>Millions</v>
      </c>
      <c r="K36" t="str">
        <f>INDEX(Financials[], MATCH(Movies[[#This Row],[movie_id]:[movie_id]], Financials[[movie_id]:[movie_id]],0), MATCH(Movies[[#Headers], [currency]], Financials[#Headers],0))</f>
        <v>INR</v>
      </c>
      <c r="L36">
        <f>IF(Movies[unit]="Billions", Movies[[#This Row],[budget]]*1000,Movies[[#This Row],[budget]])</f>
        <v>900</v>
      </c>
      <c r="M36">
        <f>IF(Movies[unit]="Billions", Movies[[#This Row],[revenue]]*1000,Movies[[#This Row],[revenue]])</f>
        <v>11690</v>
      </c>
      <c r="N36">
        <f>IF(Movies[[#This Row],[currency]]="USD", Movies[[#This Row],[budget(mln)]]*80,Movies[[#This Row],[budget(mln)]])</f>
        <v>900</v>
      </c>
      <c r="O36">
        <f>IF(Movies[[#This Row],[currency]]="USD", Movies[[#This Row],[revenue(mln)]]*80,Movies[[#This Row],[revenue(mln)]])</f>
        <v>11690</v>
      </c>
      <c r="P36">
        <f>IF(Movies[[#This Row],[currency]]="INR", Movies[[#This Row],[budget(mln)]]/80,Movies[[#This Row],[budget(mln)]])</f>
        <v>11.25</v>
      </c>
      <c r="Q36">
        <f>IF(Movies[[#This Row],[currency]]="INR", Movies[[#This Row],[revenue(mln)]]/80,Movies[[#This Row],[revenue(mln)]])</f>
        <v>146.125</v>
      </c>
    </row>
    <row r="37" spans="1:17" x14ac:dyDescent="0.3">
      <c r="A37">
        <v>137</v>
      </c>
      <c r="B37" t="s">
        <v>152</v>
      </c>
      <c r="C37" t="s">
        <v>7</v>
      </c>
      <c r="D37">
        <v>2011</v>
      </c>
      <c r="E37">
        <v>6.9</v>
      </c>
      <c r="F37" t="s">
        <v>8</v>
      </c>
      <c r="G37">
        <v>5</v>
      </c>
      <c r="H37">
        <f>INDEX(Financials[], MATCH(Movies[[#This Row],[movie_id]:[movie_id]], Financials[[movie_id]:[movie_id]],0), MATCH(Movies[[#Headers], [budget]], Financials[#Headers],0))</f>
        <v>216.7</v>
      </c>
      <c r="I37">
        <f>INDEX(Financials[], MATCH(Movies[[#This Row],[movie_id]:[movie_id]], Financials[[movie_id]:[movie_id]],0), MATCH(Movies[[#Headers], [revenue]], Financials[#Headers],0))</f>
        <v>370.6</v>
      </c>
      <c r="J37" t="str">
        <f>INDEX(Financials[], MATCH(Movies[[#This Row],[movie_id]:[movie_id]], Financials[[movie_id]:[movie_id]],0), MATCH(Movies[[#Headers], [unit]], Financials[#Headers],0))</f>
        <v>Millions</v>
      </c>
      <c r="K37" t="str">
        <f>INDEX(Financials[], MATCH(Movies[[#This Row],[movie_id]:[movie_id]], Financials[[movie_id]:[movie_id]],0), MATCH(Movies[[#Headers], [currency]], Financials[#Headers],0))</f>
        <v>USD</v>
      </c>
      <c r="L37">
        <f>IF(Movies[unit]="Billions", Movies[[#This Row],[budget]]*1000,Movies[[#This Row],[budget]])</f>
        <v>216.7</v>
      </c>
      <c r="M37">
        <f>IF(Movies[unit]="Billions", Movies[[#This Row],[revenue]]*1000,Movies[[#This Row],[revenue]])</f>
        <v>370.6</v>
      </c>
      <c r="N37">
        <f>IF(Movies[[#This Row],[currency]]="USD", Movies[[#This Row],[budget(mln)]]*80,Movies[[#This Row],[budget(mln)]])</f>
        <v>17336</v>
      </c>
      <c r="O37">
        <f>IF(Movies[[#This Row],[currency]]="USD", Movies[[#This Row],[revenue(mln)]]*80,Movies[[#This Row],[revenue(mln)]])</f>
        <v>29648</v>
      </c>
      <c r="P37">
        <f>IF(Movies[[#This Row],[currency]]="INR", Movies[[#This Row],[budget(mln)]]/80,Movies[[#This Row],[budget(mln)]])</f>
        <v>216.7</v>
      </c>
      <c r="Q37">
        <f>IF(Movies[[#This Row],[currency]]="INR", Movies[[#This Row],[revenue(mln)]]/80,Movies[[#This Row],[revenue(mln)]])</f>
        <v>370.6</v>
      </c>
    </row>
    <row r="38" spans="1:17" x14ac:dyDescent="0.3">
      <c r="A38">
        <v>138</v>
      </c>
      <c r="B38" t="s">
        <v>153</v>
      </c>
      <c r="C38" t="s">
        <v>7</v>
      </c>
      <c r="D38">
        <v>2014</v>
      </c>
      <c r="E38">
        <v>7.8</v>
      </c>
      <c r="F38" t="s">
        <v>8</v>
      </c>
      <c r="G38">
        <v>5</v>
      </c>
      <c r="H38">
        <f>INDEX(Financials[], MATCH(Movies[[#This Row],[movie_id]:[movie_id]], Financials[[movie_id]:[movie_id]],0), MATCH(Movies[[#Headers], [budget]], Financials[#Headers],0))</f>
        <v>177</v>
      </c>
      <c r="I38">
        <f>INDEX(Financials[], MATCH(Movies[[#This Row],[movie_id]:[movie_id]], Financials[[movie_id]:[movie_id]],0), MATCH(Movies[[#Headers], [revenue]], Financials[#Headers],0))</f>
        <v>714.4</v>
      </c>
      <c r="J38" t="str">
        <f>INDEX(Financials[], MATCH(Movies[[#This Row],[movie_id]:[movie_id]], Financials[[movie_id]:[movie_id]],0), MATCH(Movies[[#Headers], [unit]], Financials[#Headers],0))</f>
        <v>Millions</v>
      </c>
      <c r="K38" t="str">
        <f>INDEX(Financials[], MATCH(Movies[[#This Row],[movie_id]:[movie_id]], Financials[[movie_id]:[movie_id]],0), MATCH(Movies[[#Headers], [currency]], Financials[#Headers],0))</f>
        <v>USD</v>
      </c>
      <c r="L38">
        <f>IF(Movies[unit]="Billions", Movies[[#This Row],[budget]]*1000,Movies[[#This Row],[budget]])</f>
        <v>177</v>
      </c>
      <c r="M38">
        <f>IF(Movies[unit]="Billions", Movies[[#This Row],[revenue]]*1000,Movies[[#This Row],[revenue]])</f>
        <v>714.4</v>
      </c>
      <c r="N38">
        <f>IF(Movies[[#This Row],[currency]]="USD", Movies[[#This Row],[budget(mln)]]*80,Movies[[#This Row],[budget(mln)]])</f>
        <v>14160</v>
      </c>
      <c r="O38">
        <f>IF(Movies[[#This Row],[currency]]="USD", Movies[[#This Row],[revenue(mln)]]*80,Movies[[#This Row],[revenue(mln)]])</f>
        <v>57152</v>
      </c>
      <c r="P38">
        <f>IF(Movies[[#This Row],[currency]]="INR", Movies[[#This Row],[budget(mln)]]/80,Movies[[#This Row],[budget(mln)]])</f>
        <v>177</v>
      </c>
      <c r="Q38">
        <f>IF(Movies[[#This Row],[currency]]="INR", Movies[[#This Row],[revenue(mln)]]/80,Movies[[#This Row],[revenue(mln)]])</f>
        <v>714.4</v>
      </c>
    </row>
    <row r="39" spans="1:17" x14ac:dyDescent="0.3">
      <c r="A39">
        <v>139</v>
      </c>
      <c r="B39" t="s">
        <v>154</v>
      </c>
      <c r="C39" t="s">
        <v>6</v>
      </c>
      <c r="D39">
        <v>2018</v>
      </c>
      <c r="E39">
        <v>1.9</v>
      </c>
      <c r="F39" t="s">
        <v>26</v>
      </c>
      <c r="G39">
        <v>1</v>
      </c>
      <c r="H39">
        <f>INDEX(Financials[], MATCH(Movies[[#This Row],[movie_id]:[movie_id]], Financials[[movie_id]:[movie_id]],0), MATCH(Movies[[#Headers], [budget]], Financials[#Headers],0))</f>
        <v>1.8</v>
      </c>
      <c r="I39">
        <f>INDEX(Financials[], MATCH(Movies[[#This Row],[movie_id]:[movie_id]], Financials[[movie_id]:[movie_id]],0), MATCH(Movies[[#Headers], [revenue]], Financials[#Headers],0))</f>
        <v>3.1</v>
      </c>
      <c r="J39" t="str">
        <f>INDEX(Financials[], MATCH(Movies[[#This Row],[movie_id]:[movie_id]], Financials[[movie_id]:[movie_id]],0), MATCH(Movies[[#Headers], [unit]], Financials[#Headers],0))</f>
        <v>Billions</v>
      </c>
      <c r="K39" t="str">
        <f>INDEX(Financials[], MATCH(Movies[[#This Row],[movie_id]:[movie_id]], Financials[[movie_id]:[movie_id]],0), MATCH(Movies[[#Headers], [currency]], Financials[#Headers],0))</f>
        <v>INR</v>
      </c>
      <c r="L39">
        <f>IF(Movies[unit]="Billions", Movies[[#This Row],[budget]]*1000,Movies[[#This Row],[budget]])</f>
        <v>1800</v>
      </c>
      <c r="M39">
        <f>IF(Movies[unit]="Billions", Movies[[#This Row],[revenue]]*1000,Movies[[#This Row],[revenue]])</f>
        <v>3100</v>
      </c>
      <c r="N39">
        <f>IF(Movies[[#This Row],[currency]]="USD", Movies[[#This Row],[budget(mln)]]*80,Movies[[#This Row],[budget(mln)]])</f>
        <v>1800</v>
      </c>
      <c r="O39">
        <f>IF(Movies[[#This Row],[currency]]="USD", Movies[[#This Row],[revenue(mln)]]*80,Movies[[#This Row],[revenue(mln)]])</f>
        <v>3100</v>
      </c>
      <c r="P39">
        <f>IF(Movies[[#This Row],[currency]]="INR", Movies[[#This Row],[budget(mln)]]/80,Movies[[#This Row],[budget(mln)]])</f>
        <v>22.5</v>
      </c>
      <c r="Q39">
        <f>IF(Movies[[#This Row],[currency]]="INR", Movies[[#This Row],[revenue(mln)]]/80,Movies[[#This Row],[revenue(mln)]])</f>
        <v>38.75</v>
      </c>
    </row>
    <row r="40" spans="1:17" x14ac:dyDescent="0.3">
      <c r="A40">
        <v>140</v>
      </c>
      <c r="B40" t="s">
        <v>155</v>
      </c>
      <c r="C40" t="s">
        <v>6</v>
      </c>
      <c r="D40">
        <v>2021</v>
      </c>
      <c r="E40">
        <v>8.4</v>
      </c>
      <c r="F40" t="s">
        <v>12</v>
      </c>
      <c r="G40">
        <v>1</v>
      </c>
      <c r="H40">
        <f>INDEX(Financials[], MATCH(Movies[[#This Row],[movie_id]:[movie_id]], Financials[[movie_id]:[movie_id]],0), MATCH(Movies[[#Headers], [budget]], Financials[#Headers],0))</f>
        <v>500</v>
      </c>
      <c r="I40">
        <f>INDEX(Financials[], MATCH(Movies[[#This Row],[movie_id]:[movie_id]], Financials[[movie_id]:[movie_id]],0), MATCH(Movies[[#Headers], [revenue]], Financials[#Headers],0))</f>
        <v>950</v>
      </c>
      <c r="J40" t="str">
        <f>INDEX(Financials[], MATCH(Movies[[#This Row],[movie_id]:[movie_id]], Financials[[movie_id]:[movie_id]],0), MATCH(Movies[[#Headers], [unit]], Financials[#Headers],0))</f>
        <v>Millions</v>
      </c>
      <c r="K40" t="str">
        <f>INDEX(Financials[], MATCH(Movies[[#This Row],[movie_id]:[movie_id]], Financials[[movie_id]:[movie_id]],0), MATCH(Movies[[#Headers], [currency]], Financials[#Headers],0))</f>
        <v>INR</v>
      </c>
      <c r="L40">
        <f>IF(Movies[unit]="Billions", Movies[[#This Row],[budget]]*1000,Movies[[#This Row],[budget]])</f>
        <v>500</v>
      </c>
      <c r="M40">
        <f>IF(Movies[unit]="Billions", Movies[[#This Row],[revenue]]*1000,Movies[[#This Row],[revenue]])</f>
        <v>950</v>
      </c>
      <c r="N40">
        <f>IF(Movies[[#This Row],[currency]]="USD", Movies[[#This Row],[budget(mln)]]*80,Movies[[#This Row],[budget(mln)]])</f>
        <v>500</v>
      </c>
      <c r="O40">
        <f>IF(Movies[[#This Row],[currency]]="USD", Movies[[#This Row],[revenue(mln)]]*80,Movies[[#This Row],[revenue(mln)]])</f>
        <v>950</v>
      </c>
      <c r="P40">
        <f>IF(Movies[[#This Row],[currency]]="INR", Movies[[#This Row],[budget(mln)]]/80,Movies[[#This Row],[budget(mln)]])</f>
        <v>6.25</v>
      </c>
      <c r="Q40">
        <f>IF(Movies[[#This Row],[currency]]="INR", Movies[[#This Row],[revenue(mln)]]/80,Movies[[#This Row],[revenue(mln)]])</f>
        <v>11.875</v>
      </c>
    </row>
    <row r="42" spans="1:17" x14ac:dyDescent="0.3">
      <c r="A42" t="s">
        <v>167</v>
      </c>
      <c r="C42" t="s">
        <v>168</v>
      </c>
      <c r="E42" t="s">
        <v>170</v>
      </c>
      <c r="G42" t="s">
        <v>172</v>
      </c>
      <c r="N42" t="s">
        <v>161</v>
      </c>
      <c r="O42" t="s">
        <v>162</v>
      </c>
      <c r="P42" t="s">
        <v>165</v>
      </c>
      <c r="Q42" t="s">
        <v>166</v>
      </c>
    </row>
    <row r="43" spans="1:17" x14ac:dyDescent="0.3">
      <c r="A43" s="4">
        <f>COUNT(Movies[movie_id])</f>
        <v>39</v>
      </c>
      <c r="C43" s="4">
        <f>COUNTIF(Movies[industry], "Bollywood")</f>
        <v>18</v>
      </c>
      <c r="E43" s="7">
        <f>SUMIF(Movies[industry], "Bollywood", Movies[revenue INR])</f>
        <v>80909</v>
      </c>
      <c r="G43" s="8">
        <f>E43/C43</f>
        <v>4494.9444444444443</v>
      </c>
      <c r="N43" s="5">
        <f>SUM(Movies[budget INR])</f>
        <v>264196.40000000002</v>
      </c>
      <c r="O43" s="5">
        <f>SUM(Movies[revenue INR])</f>
        <v>1567141</v>
      </c>
      <c r="P43" s="6">
        <f>SUM(Movies[budget USD])</f>
        <v>3302.4549999999999</v>
      </c>
      <c r="Q43" s="6">
        <f>SUM(Movies[revenue USD])</f>
        <v>19589.262500000001</v>
      </c>
    </row>
    <row r="44" spans="1:17" x14ac:dyDescent="0.3">
      <c r="C44" t="s">
        <v>169</v>
      </c>
      <c r="E44" t="s">
        <v>171</v>
      </c>
      <c r="G44" t="s">
        <v>173</v>
      </c>
    </row>
    <row r="45" spans="1:17" x14ac:dyDescent="0.3">
      <c r="C45" s="4">
        <f>COUNTIF(Movies[industry], "Hollywood")</f>
        <v>21</v>
      </c>
      <c r="E45" s="7">
        <f>SUMIF(Movies[industry], "Hollywood", Movies[revenue INR])</f>
        <v>1486232</v>
      </c>
      <c r="G45" s="8">
        <f>E45/C45</f>
        <v>70772.952380952382</v>
      </c>
      <c r="L45" s="3"/>
      <c r="M45" s="3"/>
    </row>
    <row r="47" spans="1:17" x14ac:dyDescent="0.3">
      <c r="G47" t="s">
        <v>174</v>
      </c>
    </row>
    <row r="48" spans="1:17" x14ac:dyDescent="0.3">
      <c r="G48" s="9">
        <f>E43/O43</f>
        <v>5.1628411227834639E-2</v>
      </c>
    </row>
    <row r="49" spans="7:7" x14ac:dyDescent="0.3">
      <c r="G49" t="s">
        <v>175</v>
      </c>
    </row>
    <row r="50" spans="7:7" x14ac:dyDescent="0.3">
      <c r="G50" s="9">
        <f>E45/O43</f>
        <v>0.94837158877216532</v>
      </c>
    </row>
  </sheetData>
  <conditionalFormatting sqref="A1:B40">
    <cfRule type="duplicateValues" dxfId="9" priority="3"/>
  </conditionalFormatting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951C0-D968-407B-BACE-9EC26BF67B79}">
  <dimension ref="A1:E41"/>
  <sheetViews>
    <sheetView zoomScale="160" zoomScaleNormal="160" workbookViewId="0">
      <selection activeCell="A2" sqref="A2"/>
    </sheetView>
  </sheetViews>
  <sheetFormatPr defaultRowHeight="14.4" x14ac:dyDescent="0.3"/>
  <cols>
    <col min="1" max="1" width="9.88671875" customWidth="1"/>
    <col min="5" max="5" width="9.44140625" customWidth="1"/>
  </cols>
  <sheetData>
    <row r="1" spans="1:5" x14ac:dyDescent="0.3">
      <c r="A1" s="1" t="s">
        <v>0</v>
      </c>
      <c r="B1" s="1" t="s">
        <v>27</v>
      </c>
      <c r="C1" s="1" t="s">
        <v>28</v>
      </c>
      <c r="D1" s="1" t="s">
        <v>29</v>
      </c>
      <c r="E1" s="1" t="s">
        <v>30</v>
      </c>
    </row>
    <row r="2" spans="1:5" x14ac:dyDescent="0.3">
      <c r="A2">
        <v>101</v>
      </c>
      <c r="B2">
        <v>1</v>
      </c>
      <c r="C2">
        <v>12.5</v>
      </c>
      <c r="D2" t="s">
        <v>31</v>
      </c>
      <c r="E2" t="s">
        <v>32</v>
      </c>
    </row>
    <row r="3" spans="1:5" x14ac:dyDescent="0.3">
      <c r="A3">
        <v>102</v>
      </c>
      <c r="B3">
        <v>200</v>
      </c>
      <c r="C3">
        <v>954.8</v>
      </c>
      <c r="D3" t="s">
        <v>33</v>
      </c>
      <c r="E3" t="s">
        <v>34</v>
      </c>
    </row>
    <row r="4" spans="1:5" x14ac:dyDescent="0.3">
      <c r="A4">
        <v>103</v>
      </c>
      <c r="B4">
        <v>165</v>
      </c>
      <c r="C4">
        <v>644.79999999999995</v>
      </c>
      <c r="D4" t="s">
        <v>33</v>
      </c>
      <c r="E4" t="s">
        <v>34</v>
      </c>
    </row>
    <row r="5" spans="1:5" x14ac:dyDescent="0.3">
      <c r="A5">
        <v>104</v>
      </c>
      <c r="B5">
        <v>180</v>
      </c>
      <c r="C5">
        <v>854</v>
      </c>
      <c r="D5" t="s">
        <v>33</v>
      </c>
      <c r="E5" t="s">
        <v>34</v>
      </c>
    </row>
    <row r="6" spans="1:5" x14ac:dyDescent="0.3">
      <c r="A6">
        <v>105</v>
      </c>
      <c r="B6">
        <v>250</v>
      </c>
      <c r="C6">
        <v>670</v>
      </c>
      <c r="D6" t="s">
        <v>33</v>
      </c>
      <c r="E6" t="s">
        <v>34</v>
      </c>
    </row>
    <row r="7" spans="1:5" x14ac:dyDescent="0.3">
      <c r="A7">
        <v>107</v>
      </c>
      <c r="B7">
        <v>400</v>
      </c>
      <c r="C7">
        <v>2000</v>
      </c>
      <c r="D7" t="s">
        <v>33</v>
      </c>
      <c r="E7" t="s">
        <v>32</v>
      </c>
    </row>
    <row r="8" spans="1:5" x14ac:dyDescent="0.3">
      <c r="A8">
        <v>108</v>
      </c>
      <c r="B8">
        <v>550</v>
      </c>
      <c r="C8">
        <v>4000</v>
      </c>
      <c r="D8" t="s">
        <v>33</v>
      </c>
      <c r="E8" t="s">
        <v>32</v>
      </c>
    </row>
    <row r="9" spans="1:5" x14ac:dyDescent="0.3">
      <c r="A9">
        <v>109</v>
      </c>
      <c r="B9">
        <v>390</v>
      </c>
      <c r="C9">
        <v>1360</v>
      </c>
      <c r="D9" t="s">
        <v>33</v>
      </c>
      <c r="E9" t="s">
        <v>32</v>
      </c>
    </row>
    <row r="10" spans="1:5" x14ac:dyDescent="0.3">
      <c r="A10">
        <v>110</v>
      </c>
      <c r="B10">
        <v>1.4</v>
      </c>
      <c r="C10">
        <v>3.5</v>
      </c>
      <c r="D10" t="s">
        <v>31</v>
      </c>
      <c r="E10" t="s">
        <v>32</v>
      </c>
    </row>
    <row r="11" spans="1:5" x14ac:dyDescent="0.3">
      <c r="A11">
        <v>111</v>
      </c>
      <c r="B11">
        <v>25</v>
      </c>
      <c r="C11">
        <v>73.3</v>
      </c>
      <c r="D11" t="s">
        <v>33</v>
      </c>
      <c r="E11" t="s">
        <v>34</v>
      </c>
    </row>
    <row r="12" spans="1:5" x14ac:dyDescent="0.3">
      <c r="A12">
        <v>113</v>
      </c>
      <c r="B12">
        <v>165</v>
      </c>
      <c r="C12">
        <v>701.8</v>
      </c>
      <c r="D12" t="s">
        <v>33</v>
      </c>
      <c r="E12" t="s">
        <v>34</v>
      </c>
    </row>
    <row r="13" spans="1:5" x14ac:dyDescent="0.3">
      <c r="A13">
        <v>114</v>
      </c>
      <c r="B13">
        <v>205</v>
      </c>
      <c r="C13">
        <v>365.3</v>
      </c>
      <c r="D13" t="s">
        <v>33</v>
      </c>
      <c r="E13" t="s">
        <v>34</v>
      </c>
    </row>
    <row r="14" spans="1:5" x14ac:dyDescent="0.3">
      <c r="A14">
        <v>115</v>
      </c>
      <c r="B14">
        <v>55</v>
      </c>
      <c r="C14">
        <v>307.10000000000002</v>
      </c>
      <c r="D14" t="s">
        <v>33</v>
      </c>
      <c r="E14" t="s">
        <v>34</v>
      </c>
    </row>
    <row r="15" spans="1:5" x14ac:dyDescent="0.3">
      <c r="A15">
        <v>116</v>
      </c>
      <c r="B15">
        <v>103</v>
      </c>
      <c r="C15">
        <v>460.5</v>
      </c>
      <c r="D15" t="s">
        <v>33</v>
      </c>
      <c r="E15" t="s">
        <v>34</v>
      </c>
    </row>
    <row r="16" spans="1:5" x14ac:dyDescent="0.3">
      <c r="A16">
        <v>117</v>
      </c>
      <c r="B16">
        <v>200</v>
      </c>
      <c r="C16">
        <v>2202</v>
      </c>
      <c r="D16" t="s">
        <v>33</v>
      </c>
      <c r="E16" t="s">
        <v>34</v>
      </c>
    </row>
    <row r="17" spans="1:5" x14ac:dyDescent="0.3">
      <c r="A17">
        <v>118</v>
      </c>
      <c r="B17">
        <v>3.18</v>
      </c>
      <c r="C17">
        <v>3.3</v>
      </c>
      <c r="D17" t="s">
        <v>33</v>
      </c>
      <c r="E17" t="s">
        <v>34</v>
      </c>
    </row>
    <row r="18" spans="1:5" x14ac:dyDescent="0.3">
      <c r="A18">
        <v>119</v>
      </c>
      <c r="B18">
        <v>237</v>
      </c>
      <c r="C18">
        <v>2847</v>
      </c>
      <c r="D18" t="s">
        <v>33</v>
      </c>
      <c r="E18" t="s">
        <v>34</v>
      </c>
    </row>
    <row r="19" spans="1:5" x14ac:dyDescent="0.3">
      <c r="A19">
        <v>120</v>
      </c>
      <c r="B19">
        <v>7.2</v>
      </c>
      <c r="C19">
        <v>291</v>
      </c>
      <c r="D19" t="s">
        <v>33</v>
      </c>
      <c r="E19" t="s">
        <v>34</v>
      </c>
    </row>
    <row r="20" spans="1:5" x14ac:dyDescent="0.3">
      <c r="A20">
        <v>121</v>
      </c>
      <c r="B20">
        <v>185</v>
      </c>
      <c r="C20">
        <v>1006</v>
      </c>
      <c r="D20" t="s">
        <v>33</v>
      </c>
      <c r="E20" t="s">
        <v>34</v>
      </c>
    </row>
    <row r="21" spans="1:5" x14ac:dyDescent="0.3">
      <c r="A21">
        <v>122</v>
      </c>
      <c r="B21">
        <v>22</v>
      </c>
      <c r="C21">
        <v>322.2</v>
      </c>
      <c r="D21" t="s">
        <v>33</v>
      </c>
      <c r="E21" t="s">
        <v>34</v>
      </c>
    </row>
    <row r="22" spans="1:5" x14ac:dyDescent="0.3">
      <c r="A22">
        <v>123</v>
      </c>
      <c r="B22">
        <v>63</v>
      </c>
      <c r="C22">
        <v>1046</v>
      </c>
      <c r="D22" t="s">
        <v>33</v>
      </c>
      <c r="E22" t="s">
        <v>34</v>
      </c>
    </row>
    <row r="23" spans="1:5" x14ac:dyDescent="0.3">
      <c r="A23">
        <v>124</v>
      </c>
      <c r="B23">
        <v>15.5</v>
      </c>
      <c r="C23">
        <v>263.10000000000002</v>
      </c>
      <c r="D23" t="s">
        <v>33</v>
      </c>
      <c r="E23" t="s">
        <v>34</v>
      </c>
    </row>
    <row r="24" spans="1:5" x14ac:dyDescent="0.3">
      <c r="A24">
        <v>125</v>
      </c>
      <c r="B24">
        <v>400</v>
      </c>
      <c r="C24">
        <v>2798</v>
      </c>
      <c r="D24" t="s">
        <v>33</v>
      </c>
      <c r="E24" t="s">
        <v>34</v>
      </c>
    </row>
    <row r="25" spans="1:5" x14ac:dyDescent="0.3">
      <c r="A25">
        <v>126</v>
      </c>
      <c r="B25">
        <v>400</v>
      </c>
      <c r="C25">
        <v>2048</v>
      </c>
      <c r="D25" t="s">
        <v>33</v>
      </c>
      <c r="E25" t="s">
        <v>34</v>
      </c>
    </row>
    <row r="26" spans="1:5" x14ac:dyDescent="0.3">
      <c r="A26">
        <v>127</v>
      </c>
      <c r="B26">
        <v>70</v>
      </c>
      <c r="C26">
        <v>100</v>
      </c>
      <c r="D26" t="s">
        <v>33</v>
      </c>
      <c r="E26" t="s">
        <v>32</v>
      </c>
    </row>
    <row r="27" spans="1:5" x14ac:dyDescent="0.3">
      <c r="A27">
        <v>128</v>
      </c>
      <c r="B27">
        <v>120</v>
      </c>
      <c r="C27">
        <v>1350</v>
      </c>
      <c r="D27" t="s">
        <v>33</v>
      </c>
      <c r="E27" t="s">
        <v>32</v>
      </c>
    </row>
    <row r="28" spans="1:5" x14ac:dyDescent="0.3">
      <c r="A28">
        <v>129</v>
      </c>
      <c r="B28">
        <v>100</v>
      </c>
      <c r="C28">
        <v>410</v>
      </c>
      <c r="D28" t="s">
        <v>33</v>
      </c>
      <c r="E28" t="s">
        <v>32</v>
      </c>
    </row>
    <row r="29" spans="1:5" x14ac:dyDescent="0.3">
      <c r="A29">
        <v>130</v>
      </c>
      <c r="B29">
        <v>850</v>
      </c>
      <c r="C29">
        <v>8540</v>
      </c>
      <c r="D29" t="s">
        <v>33</v>
      </c>
      <c r="E29" t="s">
        <v>32</v>
      </c>
    </row>
    <row r="30" spans="1:5" x14ac:dyDescent="0.3">
      <c r="A30">
        <v>131</v>
      </c>
      <c r="B30">
        <v>1</v>
      </c>
      <c r="C30">
        <v>5.9</v>
      </c>
      <c r="D30" t="s">
        <v>31</v>
      </c>
      <c r="E30" t="s">
        <v>32</v>
      </c>
    </row>
    <row r="31" spans="1:5" x14ac:dyDescent="0.3">
      <c r="A31">
        <v>132</v>
      </c>
      <c r="B31">
        <v>2</v>
      </c>
      <c r="C31">
        <v>3.6</v>
      </c>
      <c r="D31" t="s">
        <v>31</v>
      </c>
      <c r="E31" t="s">
        <v>32</v>
      </c>
    </row>
    <row r="32" spans="1:5" x14ac:dyDescent="0.3">
      <c r="A32">
        <v>133</v>
      </c>
      <c r="B32">
        <v>5.5</v>
      </c>
      <c r="C32">
        <v>12</v>
      </c>
      <c r="D32" t="s">
        <v>31</v>
      </c>
      <c r="E32" t="s">
        <v>32</v>
      </c>
    </row>
    <row r="33" spans="1:5" x14ac:dyDescent="0.3">
      <c r="A33">
        <v>134</v>
      </c>
      <c r="B33">
        <v>1.8</v>
      </c>
      <c r="C33">
        <v>6.5</v>
      </c>
      <c r="D33" t="s">
        <v>31</v>
      </c>
      <c r="E33" t="s">
        <v>32</v>
      </c>
    </row>
    <row r="34" spans="1:5" x14ac:dyDescent="0.3">
      <c r="A34">
        <v>135</v>
      </c>
      <c r="B34">
        <v>250</v>
      </c>
      <c r="C34">
        <v>3409</v>
      </c>
      <c r="D34" t="s">
        <v>33</v>
      </c>
      <c r="E34" t="s">
        <v>32</v>
      </c>
    </row>
    <row r="35" spans="1:5" x14ac:dyDescent="0.3">
      <c r="A35">
        <v>136</v>
      </c>
      <c r="B35">
        <v>900</v>
      </c>
      <c r="C35">
        <v>11690</v>
      </c>
      <c r="D35" t="s">
        <v>33</v>
      </c>
      <c r="E35" t="s">
        <v>32</v>
      </c>
    </row>
    <row r="36" spans="1:5" x14ac:dyDescent="0.3">
      <c r="A36">
        <v>137</v>
      </c>
      <c r="B36">
        <v>216.7</v>
      </c>
      <c r="C36">
        <v>370.6</v>
      </c>
      <c r="D36" t="s">
        <v>33</v>
      </c>
      <c r="E36" t="s">
        <v>34</v>
      </c>
    </row>
    <row r="37" spans="1:5" x14ac:dyDescent="0.3">
      <c r="A37">
        <v>138</v>
      </c>
      <c r="B37">
        <v>177</v>
      </c>
      <c r="C37">
        <v>714.4</v>
      </c>
      <c r="D37" t="s">
        <v>33</v>
      </c>
      <c r="E37" t="s">
        <v>34</v>
      </c>
    </row>
    <row r="38" spans="1:5" x14ac:dyDescent="0.3">
      <c r="A38">
        <v>139</v>
      </c>
      <c r="B38">
        <v>1.8</v>
      </c>
      <c r="C38">
        <v>3.1</v>
      </c>
      <c r="D38" t="s">
        <v>31</v>
      </c>
      <c r="E38" t="s">
        <v>32</v>
      </c>
    </row>
    <row r="39" spans="1:5" x14ac:dyDescent="0.3">
      <c r="A39">
        <v>140</v>
      </c>
      <c r="B39">
        <v>500</v>
      </c>
      <c r="C39">
        <v>950</v>
      </c>
      <c r="D39" t="s">
        <v>33</v>
      </c>
      <c r="E39" t="s">
        <v>32</v>
      </c>
    </row>
    <row r="40" spans="1:5" x14ac:dyDescent="0.3">
      <c r="A40">
        <v>406</v>
      </c>
      <c r="B40">
        <v>30</v>
      </c>
      <c r="C40">
        <v>350</v>
      </c>
      <c r="D40" t="s">
        <v>33</v>
      </c>
      <c r="E40" t="s">
        <v>32</v>
      </c>
    </row>
    <row r="41" spans="1:5" x14ac:dyDescent="0.3">
      <c r="A41">
        <v>412</v>
      </c>
      <c r="B41">
        <v>160</v>
      </c>
      <c r="C41">
        <v>836.8</v>
      </c>
      <c r="D41" t="s">
        <v>33</v>
      </c>
      <c r="E41" t="s">
        <v>34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05207-AD4A-4BA5-928C-E78006753CCF}">
  <dimension ref="A1:C68"/>
  <sheetViews>
    <sheetView zoomScale="160" zoomScaleNormal="160" workbookViewId="0">
      <selection activeCell="E12" sqref="E12"/>
    </sheetView>
  </sheetViews>
  <sheetFormatPr defaultRowHeight="14.4" x14ac:dyDescent="0.3"/>
  <cols>
    <col min="2" max="2" width="26.44140625" customWidth="1"/>
    <col min="3" max="3" width="10.88671875" customWidth="1"/>
  </cols>
  <sheetData>
    <row r="1" spans="1:3" x14ac:dyDescent="0.3">
      <c r="A1" s="2" t="s">
        <v>35</v>
      </c>
      <c r="B1" s="2" t="s">
        <v>36</v>
      </c>
      <c r="C1" s="2" t="s">
        <v>37</v>
      </c>
    </row>
    <row r="2" spans="1:3" x14ac:dyDescent="0.3">
      <c r="A2">
        <v>50</v>
      </c>
      <c r="B2" t="s">
        <v>38</v>
      </c>
      <c r="C2">
        <v>1986</v>
      </c>
    </row>
    <row r="3" spans="1:3" x14ac:dyDescent="0.3">
      <c r="A3">
        <v>51</v>
      </c>
      <c r="B3" t="s">
        <v>39</v>
      </c>
      <c r="C3">
        <v>1959</v>
      </c>
    </row>
    <row r="4" spans="1:3" x14ac:dyDescent="0.3">
      <c r="A4">
        <v>52</v>
      </c>
      <c r="B4" t="s">
        <v>40</v>
      </c>
      <c r="C4">
        <v>1976</v>
      </c>
    </row>
    <row r="5" spans="1:3" x14ac:dyDescent="0.3">
      <c r="A5">
        <v>53</v>
      </c>
      <c r="B5" t="s">
        <v>41</v>
      </c>
      <c r="C5">
        <v>1989</v>
      </c>
    </row>
    <row r="6" spans="1:3" x14ac:dyDescent="0.3">
      <c r="A6">
        <v>54</v>
      </c>
      <c r="B6" t="s">
        <v>42</v>
      </c>
      <c r="C6">
        <v>1983</v>
      </c>
    </row>
    <row r="7" spans="1:3" x14ac:dyDescent="0.3">
      <c r="A7">
        <v>55</v>
      </c>
      <c r="B7" t="s">
        <v>43</v>
      </c>
      <c r="C7">
        <v>1981</v>
      </c>
    </row>
    <row r="8" spans="1:3" x14ac:dyDescent="0.3">
      <c r="A8">
        <v>56</v>
      </c>
      <c r="B8" t="s">
        <v>44</v>
      </c>
      <c r="C8">
        <v>1981</v>
      </c>
    </row>
    <row r="9" spans="1:3" x14ac:dyDescent="0.3">
      <c r="A9">
        <v>57</v>
      </c>
      <c r="B9" t="s">
        <v>45</v>
      </c>
      <c r="C9">
        <v>1942</v>
      </c>
    </row>
    <row r="10" spans="1:3" x14ac:dyDescent="0.3">
      <c r="A10">
        <v>58</v>
      </c>
      <c r="B10" t="s">
        <v>46</v>
      </c>
      <c r="C10">
        <v>1948</v>
      </c>
    </row>
    <row r="11" spans="1:3" x14ac:dyDescent="0.3">
      <c r="A11">
        <v>59</v>
      </c>
      <c r="B11" t="s">
        <v>47</v>
      </c>
      <c r="C11">
        <v>1965</v>
      </c>
    </row>
    <row r="12" spans="1:3" x14ac:dyDescent="0.3">
      <c r="A12">
        <v>60</v>
      </c>
      <c r="B12" t="s">
        <v>48</v>
      </c>
      <c r="C12">
        <v>1974</v>
      </c>
    </row>
    <row r="13" spans="1:3" x14ac:dyDescent="0.3">
      <c r="A13">
        <v>61</v>
      </c>
      <c r="B13" t="s">
        <v>49</v>
      </c>
      <c r="C13">
        <v>1965</v>
      </c>
    </row>
    <row r="14" spans="1:3" x14ac:dyDescent="0.3">
      <c r="A14">
        <v>62</v>
      </c>
      <c r="B14" t="s">
        <v>50</v>
      </c>
      <c r="C14">
        <v>1970</v>
      </c>
    </row>
    <row r="15" spans="1:3" x14ac:dyDescent="0.3">
      <c r="A15">
        <v>63</v>
      </c>
      <c r="B15" t="s">
        <v>51</v>
      </c>
      <c r="C15">
        <v>1979</v>
      </c>
    </row>
    <row r="16" spans="1:3" x14ac:dyDescent="0.3">
      <c r="A16">
        <v>64</v>
      </c>
      <c r="B16" t="s">
        <v>52</v>
      </c>
      <c r="C16">
        <v>1974</v>
      </c>
    </row>
    <row r="17" spans="1:3" x14ac:dyDescent="0.3">
      <c r="A17">
        <v>65</v>
      </c>
      <c r="B17" t="s">
        <v>53</v>
      </c>
      <c r="C17">
        <v>1985</v>
      </c>
    </row>
    <row r="18" spans="1:3" x14ac:dyDescent="0.3">
      <c r="A18">
        <v>66</v>
      </c>
      <c r="B18" t="s">
        <v>54</v>
      </c>
      <c r="C18">
        <v>1986</v>
      </c>
    </row>
    <row r="19" spans="1:3" x14ac:dyDescent="0.3">
      <c r="A19">
        <v>67</v>
      </c>
      <c r="B19" t="s">
        <v>55</v>
      </c>
      <c r="C19">
        <v>1958</v>
      </c>
    </row>
    <row r="20" spans="1:3" x14ac:dyDescent="0.3">
      <c r="A20">
        <v>68</v>
      </c>
      <c r="B20" t="s">
        <v>56</v>
      </c>
      <c r="C20">
        <v>1937</v>
      </c>
    </row>
    <row r="21" spans="1:3" x14ac:dyDescent="0.3">
      <c r="A21">
        <v>69</v>
      </c>
      <c r="B21" t="s">
        <v>57</v>
      </c>
      <c r="C21">
        <v>1974</v>
      </c>
    </row>
    <row r="22" spans="1:3" x14ac:dyDescent="0.3">
      <c r="A22">
        <v>70</v>
      </c>
      <c r="B22" t="s">
        <v>58</v>
      </c>
      <c r="C22">
        <v>1959</v>
      </c>
    </row>
    <row r="23" spans="1:3" x14ac:dyDescent="0.3">
      <c r="A23">
        <v>71</v>
      </c>
      <c r="B23" t="s">
        <v>59</v>
      </c>
      <c r="C23">
        <v>1969</v>
      </c>
    </row>
    <row r="24" spans="1:3" x14ac:dyDescent="0.3">
      <c r="A24">
        <v>72</v>
      </c>
      <c r="B24" t="s">
        <v>60</v>
      </c>
      <c r="C24">
        <v>1982</v>
      </c>
    </row>
    <row r="25" spans="1:3" x14ac:dyDescent="0.3">
      <c r="A25">
        <v>73</v>
      </c>
      <c r="B25" t="s">
        <v>61</v>
      </c>
      <c r="C25">
        <v>1984</v>
      </c>
    </row>
    <row r="26" spans="1:3" x14ac:dyDescent="0.3">
      <c r="A26">
        <v>74</v>
      </c>
      <c r="B26" t="s">
        <v>62</v>
      </c>
      <c r="C26">
        <v>1986</v>
      </c>
    </row>
    <row r="27" spans="1:3" x14ac:dyDescent="0.3">
      <c r="A27">
        <v>75</v>
      </c>
      <c r="B27" t="s">
        <v>63</v>
      </c>
      <c r="C27">
        <v>1968</v>
      </c>
    </row>
    <row r="28" spans="1:3" x14ac:dyDescent="0.3">
      <c r="A28">
        <v>76</v>
      </c>
      <c r="B28" t="s">
        <v>64</v>
      </c>
      <c r="C28">
        <v>1972</v>
      </c>
    </row>
    <row r="29" spans="1:3" x14ac:dyDescent="0.3">
      <c r="A29">
        <v>77</v>
      </c>
      <c r="B29" t="s">
        <v>65</v>
      </c>
      <c r="C29">
        <v>1964</v>
      </c>
    </row>
    <row r="30" spans="1:3" x14ac:dyDescent="0.3">
      <c r="A30">
        <v>78</v>
      </c>
      <c r="B30" t="s">
        <v>66</v>
      </c>
      <c r="C30">
        <v>1974</v>
      </c>
    </row>
    <row r="31" spans="1:3" x14ac:dyDescent="0.3">
      <c r="A31">
        <v>79</v>
      </c>
      <c r="B31" t="s">
        <v>67</v>
      </c>
      <c r="C31">
        <v>1975</v>
      </c>
    </row>
    <row r="32" spans="1:3" x14ac:dyDescent="0.3">
      <c r="A32">
        <v>80</v>
      </c>
      <c r="B32" t="s">
        <v>68</v>
      </c>
      <c r="C32">
        <v>1908</v>
      </c>
    </row>
    <row r="33" spans="1:3" x14ac:dyDescent="0.3">
      <c r="A33">
        <v>81</v>
      </c>
      <c r="B33" t="s">
        <v>69</v>
      </c>
      <c r="C33">
        <v>1921</v>
      </c>
    </row>
    <row r="34" spans="1:3" x14ac:dyDescent="0.3">
      <c r="A34">
        <v>82</v>
      </c>
      <c r="B34" t="s">
        <v>70</v>
      </c>
      <c r="C34">
        <v>1976</v>
      </c>
    </row>
    <row r="35" spans="1:3" x14ac:dyDescent="0.3">
      <c r="A35">
        <v>83</v>
      </c>
      <c r="B35" t="s">
        <v>71</v>
      </c>
      <c r="C35">
        <v>1978</v>
      </c>
    </row>
    <row r="36" spans="1:3" x14ac:dyDescent="0.3">
      <c r="A36">
        <v>84</v>
      </c>
      <c r="B36" t="s">
        <v>72</v>
      </c>
      <c r="C36">
        <v>1924</v>
      </c>
    </row>
    <row r="37" spans="1:3" x14ac:dyDescent="0.3">
      <c r="A37">
        <v>85</v>
      </c>
      <c r="B37" t="s">
        <v>73</v>
      </c>
      <c r="C37">
        <v>1940</v>
      </c>
    </row>
    <row r="38" spans="1:3" x14ac:dyDescent="0.3">
      <c r="A38">
        <v>86</v>
      </c>
      <c r="B38" t="s">
        <v>74</v>
      </c>
      <c r="C38">
        <v>1974</v>
      </c>
    </row>
    <row r="39" spans="1:3" x14ac:dyDescent="0.3">
      <c r="A39">
        <v>87</v>
      </c>
      <c r="B39" t="s">
        <v>75</v>
      </c>
      <c r="C39">
        <v>1979</v>
      </c>
    </row>
    <row r="40" spans="1:3" x14ac:dyDescent="0.3">
      <c r="A40">
        <v>88</v>
      </c>
      <c r="B40" t="s">
        <v>76</v>
      </c>
      <c r="C40">
        <v>1952</v>
      </c>
    </row>
    <row r="41" spans="1:3" x14ac:dyDescent="0.3">
      <c r="A41">
        <v>89</v>
      </c>
      <c r="B41" t="s">
        <v>77</v>
      </c>
      <c r="C41">
        <v>1943</v>
      </c>
    </row>
    <row r="42" spans="1:3" x14ac:dyDescent="0.3">
      <c r="A42">
        <v>90</v>
      </c>
      <c r="B42" t="s">
        <v>78</v>
      </c>
      <c r="C42">
        <v>1947</v>
      </c>
    </row>
    <row r="43" spans="1:3" x14ac:dyDescent="0.3">
      <c r="A43">
        <v>91</v>
      </c>
      <c r="B43" t="s">
        <v>79</v>
      </c>
      <c r="C43">
        <v>1967</v>
      </c>
    </row>
    <row r="44" spans="1:3" x14ac:dyDescent="0.3">
      <c r="A44">
        <v>92</v>
      </c>
      <c r="B44" t="s">
        <v>80</v>
      </c>
      <c r="C44">
        <v>1967</v>
      </c>
    </row>
    <row r="45" spans="1:3" x14ac:dyDescent="0.3">
      <c r="A45">
        <v>93</v>
      </c>
      <c r="B45" t="s">
        <v>81</v>
      </c>
      <c r="C45">
        <v>1975</v>
      </c>
    </row>
    <row r="46" spans="1:3" x14ac:dyDescent="0.3">
      <c r="A46">
        <v>94</v>
      </c>
      <c r="B46" t="s">
        <v>82</v>
      </c>
      <c r="C46">
        <v>1965</v>
      </c>
    </row>
    <row r="47" spans="1:3" x14ac:dyDescent="0.3">
      <c r="A47">
        <v>95</v>
      </c>
      <c r="B47" t="s">
        <v>83</v>
      </c>
      <c r="C47">
        <v>1981</v>
      </c>
    </row>
    <row r="48" spans="1:3" x14ac:dyDescent="0.3">
      <c r="A48">
        <v>150</v>
      </c>
      <c r="B48" t="s">
        <v>84</v>
      </c>
      <c r="C48">
        <v>1905</v>
      </c>
    </row>
    <row r="49" spans="1:3" x14ac:dyDescent="0.3">
      <c r="A49">
        <v>151</v>
      </c>
      <c r="B49" t="s">
        <v>85</v>
      </c>
      <c r="C49">
        <v>1919</v>
      </c>
    </row>
    <row r="50" spans="1:3" x14ac:dyDescent="0.3">
      <c r="A50">
        <v>152</v>
      </c>
      <c r="B50" t="s">
        <v>86</v>
      </c>
      <c r="C50">
        <v>1997</v>
      </c>
    </row>
    <row r="51" spans="1:3" x14ac:dyDescent="0.3">
      <c r="A51">
        <v>153</v>
      </c>
      <c r="B51" t="s">
        <v>87</v>
      </c>
      <c r="C51">
        <v>1929</v>
      </c>
    </row>
    <row r="52" spans="1:3" x14ac:dyDescent="0.3">
      <c r="A52">
        <v>154</v>
      </c>
      <c r="B52" t="s">
        <v>88</v>
      </c>
      <c r="C52">
        <v>1988</v>
      </c>
    </row>
    <row r="53" spans="1:3" x14ac:dyDescent="0.3">
      <c r="A53">
        <v>155</v>
      </c>
      <c r="B53" t="s">
        <v>89</v>
      </c>
      <c r="C53">
        <v>1982</v>
      </c>
    </row>
    <row r="54" spans="1:3" x14ac:dyDescent="0.3">
      <c r="A54">
        <v>156</v>
      </c>
      <c r="B54" t="s">
        <v>90</v>
      </c>
      <c r="C54">
        <v>1982</v>
      </c>
    </row>
    <row r="55" spans="1:3" x14ac:dyDescent="0.3">
      <c r="A55">
        <v>157</v>
      </c>
      <c r="B55" t="s">
        <v>91</v>
      </c>
      <c r="C55">
        <v>1982</v>
      </c>
    </row>
    <row r="56" spans="1:3" x14ac:dyDescent="0.3">
      <c r="A56">
        <v>158</v>
      </c>
      <c r="B56" t="s">
        <v>92</v>
      </c>
      <c r="C56">
        <v>1983</v>
      </c>
    </row>
    <row r="57" spans="1:3" x14ac:dyDescent="0.3">
      <c r="A57">
        <v>159</v>
      </c>
      <c r="B57" t="s">
        <v>93</v>
      </c>
      <c r="C57">
        <v>1985</v>
      </c>
    </row>
    <row r="58" spans="1:3" x14ac:dyDescent="0.3">
      <c r="A58">
        <v>160</v>
      </c>
      <c r="B58" t="s">
        <v>94</v>
      </c>
      <c r="C58">
        <v>1979</v>
      </c>
    </row>
    <row r="59" spans="1:3" x14ac:dyDescent="0.3">
      <c r="A59">
        <v>161</v>
      </c>
      <c r="B59" t="s">
        <v>95</v>
      </c>
      <c r="C59">
        <v>1984</v>
      </c>
    </row>
    <row r="60" spans="1:3" x14ac:dyDescent="0.3">
      <c r="A60">
        <v>162</v>
      </c>
      <c r="B60" t="s">
        <v>96</v>
      </c>
      <c r="C60">
        <v>1950</v>
      </c>
    </row>
    <row r="61" spans="1:3" x14ac:dyDescent="0.3">
      <c r="A61">
        <v>163</v>
      </c>
      <c r="B61" t="s">
        <v>97</v>
      </c>
      <c r="C61">
        <v>1955</v>
      </c>
    </row>
    <row r="62" spans="1:3" x14ac:dyDescent="0.3">
      <c r="A62">
        <v>164</v>
      </c>
      <c r="B62" t="s">
        <v>98</v>
      </c>
      <c r="C62">
        <v>1965</v>
      </c>
    </row>
    <row r="63" spans="1:3" x14ac:dyDescent="0.3">
      <c r="A63">
        <v>165</v>
      </c>
      <c r="B63" t="s">
        <v>99</v>
      </c>
      <c r="C63">
        <v>1967</v>
      </c>
    </row>
    <row r="64" spans="1:3" x14ac:dyDescent="0.3">
      <c r="A64">
        <v>166</v>
      </c>
      <c r="B64" t="s">
        <v>100</v>
      </c>
      <c r="C64">
        <v>1946</v>
      </c>
    </row>
    <row r="65" spans="1:3" x14ac:dyDescent="0.3">
      <c r="A65">
        <v>167</v>
      </c>
      <c r="B65" t="s">
        <v>101</v>
      </c>
      <c r="C65">
        <v>1982</v>
      </c>
    </row>
    <row r="66" spans="1:3" x14ac:dyDescent="0.3">
      <c r="A66">
        <v>168</v>
      </c>
      <c r="B66" t="s">
        <v>102</v>
      </c>
      <c r="C66">
        <v>1956</v>
      </c>
    </row>
    <row r="67" spans="1:3" x14ac:dyDescent="0.3">
      <c r="A67">
        <v>169</v>
      </c>
      <c r="B67" t="s">
        <v>103</v>
      </c>
      <c r="C67">
        <v>1985</v>
      </c>
    </row>
    <row r="68" spans="1:3" x14ac:dyDescent="0.3">
      <c r="A68">
        <v>170</v>
      </c>
      <c r="B68" t="s">
        <v>104</v>
      </c>
      <c r="C68">
        <v>1991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2F180-645C-4BD4-BB22-B680DB6CAFAD}">
  <dimension ref="A1:B86"/>
  <sheetViews>
    <sheetView zoomScale="160" zoomScaleNormal="160" workbookViewId="0">
      <selection activeCell="D17" sqref="D17"/>
    </sheetView>
  </sheetViews>
  <sheetFormatPr defaultRowHeight="14.4" x14ac:dyDescent="0.3"/>
  <cols>
    <col min="1" max="1" width="9.88671875" customWidth="1"/>
  </cols>
  <sheetData>
    <row r="1" spans="1:2" x14ac:dyDescent="0.3">
      <c r="A1" s="2" t="s">
        <v>0</v>
      </c>
      <c r="B1" s="2" t="s">
        <v>35</v>
      </c>
    </row>
    <row r="2" spans="1:2" x14ac:dyDescent="0.3">
      <c r="A2">
        <v>101</v>
      </c>
      <c r="B2">
        <v>50</v>
      </c>
    </row>
    <row r="3" spans="1:2" x14ac:dyDescent="0.3">
      <c r="A3">
        <v>101</v>
      </c>
      <c r="B3">
        <v>51</v>
      </c>
    </row>
    <row r="4" spans="1:2" x14ac:dyDescent="0.3">
      <c r="A4">
        <v>102</v>
      </c>
      <c r="B4">
        <v>52</v>
      </c>
    </row>
    <row r="5" spans="1:2" x14ac:dyDescent="0.3">
      <c r="A5">
        <v>102</v>
      </c>
      <c r="B5">
        <v>53</v>
      </c>
    </row>
    <row r="6" spans="1:2" x14ac:dyDescent="0.3">
      <c r="A6">
        <v>103</v>
      </c>
      <c r="B6">
        <v>54</v>
      </c>
    </row>
    <row r="7" spans="1:2" x14ac:dyDescent="0.3">
      <c r="A7">
        <v>103</v>
      </c>
      <c r="B7">
        <v>55</v>
      </c>
    </row>
    <row r="8" spans="1:2" x14ac:dyDescent="0.3">
      <c r="A8">
        <v>103</v>
      </c>
      <c r="B8">
        <v>56</v>
      </c>
    </row>
    <row r="9" spans="1:2" x14ac:dyDescent="0.3">
      <c r="A9">
        <v>104</v>
      </c>
      <c r="B9">
        <v>54</v>
      </c>
    </row>
    <row r="10" spans="1:2" x14ac:dyDescent="0.3">
      <c r="A10">
        <v>104</v>
      </c>
      <c r="B10">
        <v>56</v>
      </c>
    </row>
    <row r="11" spans="1:2" x14ac:dyDescent="0.3">
      <c r="A11">
        <v>105</v>
      </c>
      <c r="B11">
        <v>54</v>
      </c>
    </row>
    <row r="12" spans="1:2" x14ac:dyDescent="0.3">
      <c r="A12">
        <v>105</v>
      </c>
      <c r="B12">
        <v>55</v>
      </c>
    </row>
    <row r="13" spans="1:2" x14ac:dyDescent="0.3">
      <c r="A13">
        <v>106</v>
      </c>
      <c r="B13">
        <v>57</v>
      </c>
    </row>
    <row r="14" spans="1:2" x14ac:dyDescent="0.3">
      <c r="A14">
        <v>106</v>
      </c>
      <c r="B14">
        <v>58</v>
      </c>
    </row>
    <row r="15" spans="1:2" x14ac:dyDescent="0.3">
      <c r="A15">
        <v>107</v>
      </c>
      <c r="B15">
        <v>59</v>
      </c>
    </row>
    <row r="16" spans="1:2" x14ac:dyDescent="0.3">
      <c r="A16">
        <v>107</v>
      </c>
      <c r="B16">
        <v>60</v>
      </c>
    </row>
    <row r="17" spans="1:2" x14ac:dyDescent="0.3">
      <c r="A17">
        <v>108</v>
      </c>
      <c r="B17">
        <v>61</v>
      </c>
    </row>
    <row r="18" spans="1:2" x14ac:dyDescent="0.3">
      <c r="A18">
        <v>108</v>
      </c>
      <c r="B18">
        <v>62</v>
      </c>
    </row>
    <row r="19" spans="1:2" x14ac:dyDescent="0.3">
      <c r="A19">
        <v>108</v>
      </c>
      <c r="B19">
        <v>63</v>
      </c>
    </row>
    <row r="20" spans="1:2" x14ac:dyDescent="0.3">
      <c r="A20">
        <v>109</v>
      </c>
      <c r="B20">
        <v>59</v>
      </c>
    </row>
    <row r="21" spans="1:2" x14ac:dyDescent="0.3">
      <c r="A21">
        <v>109</v>
      </c>
      <c r="B21">
        <v>57</v>
      </c>
    </row>
    <row r="22" spans="1:2" x14ac:dyDescent="0.3">
      <c r="A22">
        <v>109</v>
      </c>
      <c r="B22">
        <v>64</v>
      </c>
    </row>
    <row r="23" spans="1:2" x14ac:dyDescent="0.3">
      <c r="A23">
        <v>110</v>
      </c>
      <c r="B23">
        <v>65</v>
      </c>
    </row>
    <row r="24" spans="1:2" x14ac:dyDescent="0.3">
      <c r="A24">
        <v>110</v>
      </c>
      <c r="B24">
        <v>66</v>
      </c>
    </row>
    <row r="25" spans="1:2" x14ac:dyDescent="0.3">
      <c r="A25">
        <v>111</v>
      </c>
      <c r="B25">
        <v>67</v>
      </c>
    </row>
    <row r="26" spans="1:2" x14ac:dyDescent="0.3">
      <c r="A26">
        <v>111</v>
      </c>
      <c r="B26">
        <v>68</v>
      </c>
    </row>
    <row r="27" spans="1:2" x14ac:dyDescent="0.3">
      <c r="A27">
        <v>112</v>
      </c>
      <c r="B27">
        <v>69</v>
      </c>
    </row>
    <row r="28" spans="1:2" x14ac:dyDescent="0.3">
      <c r="A28">
        <v>112</v>
      </c>
      <c r="B28">
        <v>70</v>
      </c>
    </row>
    <row r="29" spans="1:2" x14ac:dyDescent="0.3">
      <c r="A29">
        <v>113</v>
      </c>
      <c r="B29">
        <v>71</v>
      </c>
    </row>
    <row r="30" spans="1:2" x14ac:dyDescent="0.3">
      <c r="A30">
        <v>113</v>
      </c>
      <c r="B30">
        <v>72</v>
      </c>
    </row>
    <row r="31" spans="1:2" x14ac:dyDescent="0.3">
      <c r="A31">
        <v>114</v>
      </c>
      <c r="B31">
        <v>73</v>
      </c>
    </row>
    <row r="32" spans="1:2" x14ac:dyDescent="0.3">
      <c r="A32">
        <v>114</v>
      </c>
      <c r="B32">
        <v>74</v>
      </c>
    </row>
    <row r="33" spans="1:2" x14ac:dyDescent="0.3">
      <c r="A33">
        <v>115</v>
      </c>
      <c r="B33">
        <v>75</v>
      </c>
    </row>
    <row r="34" spans="1:2" x14ac:dyDescent="0.3">
      <c r="A34">
        <v>115</v>
      </c>
      <c r="B34">
        <v>76</v>
      </c>
    </row>
    <row r="35" spans="1:2" x14ac:dyDescent="0.3">
      <c r="A35">
        <v>116</v>
      </c>
      <c r="B35">
        <v>77</v>
      </c>
    </row>
    <row r="36" spans="1:2" x14ac:dyDescent="0.3">
      <c r="A36">
        <v>116</v>
      </c>
      <c r="B36">
        <v>78</v>
      </c>
    </row>
    <row r="37" spans="1:2" x14ac:dyDescent="0.3">
      <c r="A37">
        <v>117</v>
      </c>
      <c r="B37">
        <v>69</v>
      </c>
    </row>
    <row r="38" spans="1:2" x14ac:dyDescent="0.3">
      <c r="A38">
        <v>117</v>
      </c>
      <c r="B38">
        <v>79</v>
      </c>
    </row>
    <row r="39" spans="1:2" x14ac:dyDescent="0.3">
      <c r="A39">
        <v>118</v>
      </c>
      <c r="B39">
        <v>80</v>
      </c>
    </row>
    <row r="40" spans="1:2" x14ac:dyDescent="0.3">
      <c r="A40">
        <v>118</v>
      </c>
      <c r="B40">
        <v>81</v>
      </c>
    </row>
    <row r="41" spans="1:2" x14ac:dyDescent="0.3">
      <c r="A41">
        <v>119</v>
      </c>
      <c r="B41">
        <v>82</v>
      </c>
    </row>
    <row r="42" spans="1:2" x14ac:dyDescent="0.3">
      <c r="A42">
        <v>119</v>
      </c>
      <c r="B42">
        <v>83</v>
      </c>
    </row>
    <row r="43" spans="1:2" x14ac:dyDescent="0.3">
      <c r="A43">
        <v>120</v>
      </c>
      <c r="B43">
        <v>84</v>
      </c>
    </row>
    <row r="44" spans="1:2" x14ac:dyDescent="0.3">
      <c r="A44">
        <v>120</v>
      </c>
      <c r="B44">
        <v>85</v>
      </c>
    </row>
    <row r="45" spans="1:2" x14ac:dyDescent="0.3">
      <c r="A45">
        <v>121</v>
      </c>
      <c r="B45">
        <v>86</v>
      </c>
    </row>
    <row r="46" spans="1:2" x14ac:dyDescent="0.3">
      <c r="A46">
        <v>121</v>
      </c>
      <c r="B46">
        <v>87</v>
      </c>
    </row>
    <row r="47" spans="1:2" x14ac:dyDescent="0.3">
      <c r="A47">
        <v>122</v>
      </c>
      <c r="B47">
        <v>88</v>
      </c>
    </row>
    <row r="48" spans="1:2" x14ac:dyDescent="0.3">
      <c r="A48">
        <v>122</v>
      </c>
      <c r="B48">
        <v>89</v>
      </c>
    </row>
    <row r="49" spans="1:2" x14ac:dyDescent="0.3">
      <c r="A49">
        <v>123</v>
      </c>
      <c r="B49">
        <v>90</v>
      </c>
    </row>
    <row r="50" spans="1:2" x14ac:dyDescent="0.3">
      <c r="A50">
        <v>123</v>
      </c>
      <c r="B50">
        <v>91</v>
      </c>
    </row>
    <row r="51" spans="1:2" x14ac:dyDescent="0.3">
      <c r="A51">
        <v>124</v>
      </c>
      <c r="B51">
        <v>92</v>
      </c>
    </row>
    <row r="52" spans="1:2" x14ac:dyDescent="0.3">
      <c r="A52">
        <v>124</v>
      </c>
      <c r="B52">
        <v>93</v>
      </c>
    </row>
    <row r="53" spans="1:2" x14ac:dyDescent="0.3">
      <c r="A53">
        <v>125</v>
      </c>
      <c r="B53">
        <v>94</v>
      </c>
    </row>
    <row r="54" spans="1:2" x14ac:dyDescent="0.3">
      <c r="A54">
        <v>125</v>
      </c>
      <c r="B54">
        <v>95</v>
      </c>
    </row>
    <row r="55" spans="1:2" x14ac:dyDescent="0.3">
      <c r="A55">
        <v>125</v>
      </c>
      <c r="B55">
        <v>54</v>
      </c>
    </row>
    <row r="56" spans="1:2" x14ac:dyDescent="0.3">
      <c r="A56">
        <v>126</v>
      </c>
      <c r="B56">
        <v>94</v>
      </c>
    </row>
    <row r="57" spans="1:2" x14ac:dyDescent="0.3">
      <c r="A57">
        <v>126</v>
      </c>
      <c r="B57">
        <v>95</v>
      </c>
    </row>
    <row r="58" spans="1:2" x14ac:dyDescent="0.3">
      <c r="A58">
        <v>126</v>
      </c>
      <c r="B58">
        <v>54</v>
      </c>
    </row>
    <row r="59" spans="1:2" x14ac:dyDescent="0.3">
      <c r="A59">
        <v>127</v>
      </c>
      <c r="B59">
        <v>150</v>
      </c>
    </row>
    <row r="60" spans="1:2" x14ac:dyDescent="0.3">
      <c r="A60">
        <v>127</v>
      </c>
      <c r="B60">
        <v>151</v>
      </c>
    </row>
    <row r="61" spans="1:2" x14ac:dyDescent="0.3">
      <c r="A61">
        <v>128</v>
      </c>
      <c r="B61">
        <v>61</v>
      </c>
    </row>
    <row r="62" spans="1:2" x14ac:dyDescent="0.3">
      <c r="A62">
        <v>128</v>
      </c>
      <c r="B62">
        <v>152</v>
      </c>
    </row>
    <row r="63" spans="1:2" x14ac:dyDescent="0.3">
      <c r="A63">
        <v>129</v>
      </c>
      <c r="B63">
        <v>51</v>
      </c>
    </row>
    <row r="64" spans="1:2" x14ac:dyDescent="0.3">
      <c r="A64">
        <v>129</v>
      </c>
      <c r="B64">
        <v>153</v>
      </c>
    </row>
    <row r="65" spans="1:2" x14ac:dyDescent="0.3">
      <c r="A65">
        <v>130</v>
      </c>
      <c r="B65">
        <v>61</v>
      </c>
    </row>
    <row r="66" spans="1:2" x14ac:dyDescent="0.3">
      <c r="A66">
        <v>130</v>
      </c>
      <c r="B66">
        <v>154</v>
      </c>
    </row>
    <row r="67" spans="1:2" x14ac:dyDescent="0.3">
      <c r="A67">
        <v>131</v>
      </c>
      <c r="B67">
        <v>155</v>
      </c>
    </row>
    <row r="68" spans="1:2" x14ac:dyDescent="0.3">
      <c r="A68">
        <v>131</v>
      </c>
      <c r="B68">
        <v>154</v>
      </c>
    </row>
    <row r="69" spans="1:2" x14ac:dyDescent="0.3">
      <c r="A69">
        <v>132</v>
      </c>
      <c r="B69">
        <v>156</v>
      </c>
    </row>
    <row r="70" spans="1:2" x14ac:dyDescent="0.3">
      <c r="A70">
        <v>132</v>
      </c>
      <c r="B70">
        <v>157</v>
      </c>
    </row>
    <row r="71" spans="1:2" x14ac:dyDescent="0.3">
      <c r="A71">
        <v>133</v>
      </c>
      <c r="B71">
        <v>158</v>
      </c>
    </row>
    <row r="72" spans="1:2" x14ac:dyDescent="0.3">
      <c r="A72">
        <v>133</v>
      </c>
      <c r="B72">
        <v>159</v>
      </c>
    </row>
    <row r="73" spans="1:2" x14ac:dyDescent="0.3">
      <c r="A73">
        <v>134</v>
      </c>
      <c r="B73">
        <v>160</v>
      </c>
    </row>
    <row r="74" spans="1:2" x14ac:dyDescent="0.3">
      <c r="A74">
        <v>134</v>
      </c>
      <c r="B74">
        <v>161</v>
      </c>
    </row>
    <row r="75" spans="1:2" x14ac:dyDescent="0.3">
      <c r="A75">
        <v>135</v>
      </c>
      <c r="B75">
        <v>162</v>
      </c>
    </row>
    <row r="76" spans="1:2" x14ac:dyDescent="0.3">
      <c r="A76">
        <v>135</v>
      </c>
      <c r="B76">
        <v>163</v>
      </c>
    </row>
    <row r="77" spans="1:2" x14ac:dyDescent="0.3">
      <c r="A77">
        <v>136</v>
      </c>
      <c r="B77">
        <v>164</v>
      </c>
    </row>
    <row r="78" spans="1:2" x14ac:dyDescent="0.3">
      <c r="A78">
        <v>136</v>
      </c>
      <c r="B78">
        <v>165</v>
      </c>
    </row>
    <row r="79" spans="1:2" x14ac:dyDescent="0.3">
      <c r="A79">
        <v>137</v>
      </c>
      <c r="B79">
        <v>95</v>
      </c>
    </row>
    <row r="80" spans="1:2" x14ac:dyDescent="0.3">
      <c r="A80">
        <v>137</v>
      </c>
      <c r="B80">
        <v>166</v>
      </c>
    </row>
    <row r="81" spans="1:2" x14ac:dyDescent="0.3">
      <c r="A81">
        <v>138</v>
      </c>
      <c r="B81">
        <v>95</v>
      </c>
    </row>
    <row r="82" spans="1:2" x14ac:dyDescent="0.3">
      <c r="A82">
        <v>138</v>
      </c>
      <c r="B82">
        <v>167</v>
      </c>
    </row>
    <row r="83" spans="1:2" x14ac:dyDescent="0.3">
      <c r="A83">
        <v>139</v>
      </c>
      <c r="B83">
        <v>164</v>
      </c>
    </row>
    <row r="84" spans="1:2" x14ac:dyDescent="0.3">
      <c r="A84">
        <v>139</v>
      </c>
      <c r="B84">
        <v>168</v>
      </c>
    </row>
    <row r="85" spans="1:2" x14ac:dyDescent="0.3">
      <c r="A85">
        <v>140</v>
      </c>
      <c r="B85">
        <v>169</v>
      </c>
    </row>
    <row r="86" spans="1:2" x14ac:dyDescent="0.3">
      <c r="A86">
        <v>140</v>
      </c>
      <c r="B86">
        <v>170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2F15D-C7E5-45CD-9337-3706D6E911A4}">
  <dimension ref="A1:B9"/>
  <sheetViews>
    <sheetView zoomScale="160" zoomScaleNormal="160" workbookViewId="0">
      <selection activeCell="A4" sqref="A4"/>
    </sheetView>
  </sheetViews>
  <sheetFormatPr defaultRowHeight="14.4" x14ac:dyDescent="0.3"/>
  <cols>
    <col min="1" max="1" width="12.44140625" customWidth="1"/>
  </cols>
  <sheetData>
    <row r="1" spans="1:2" x14ac:dyDescent="0.3">
      <c r="A1" s="2" t="s">
        <v>5</v>
      </c>
      <c r="B1" s="2" t="s">
        <v>36</v>
      </c>
    </row>
    <row r="2" spans="1:2" x14ac:dyDescent="0.3">
      <c r="A2">
        <v>1</v>
      </c>
      <c r="B2" t="s">
        <v>105</v>
      </c>
    </row>
    <row r="3" spans="1:2" x14ac:dyDescent="0.3">
      <c r="A3">
        <v>2</v>
      </c>
      <c r="B3" t="s">
        <v>106</v>
      </c>
    </row>
    <row r="4" spans="1:2" x14ac:dyDescent="0.3">
      <c r="A4">
        <v>3</v>
      </c>
      <c r="B4" t="s">
        <v>107</v>
      </c>
    </row>
    <row r="5" spans="1:2" x14ac:dyDescent="0.3">
      <c r="A5">
        <v>4</v>
      </c>
      <c r="B5" t="s">
        <v>108</v>
      </c>
    </row>
    <row r="6" spans="1:2" x14ac:dyDescent="0.3">
      <c r="A6">
        <v>5</v>
      </c>
      <c r="B6" t="s">
        <v>109</v>
      </c>
    </row>
    <row r="7" spans="1:2" x14ac:dyDescent="0.3">
      <c r="A7">
        <v>6</v>
      </c>
      <c r="B7" t="s">
        <v>110</v>
      </c>
    </row>
    <row r="8" spans="1:2" x14ac:dyDescent="0.3">
      <c r="A8">
        <v>7</v>
      </c>
      <c r="B8" t="s">
        <v>111</v>
      </c>
    </row>
    <row r="9" spans="1:2" x14ac:dyDescent="0.3">
      <c r="A9">
        <v>8</v>
      </c>
      <c r="B9" t="s">
        <v>112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47514-F098-4C6B-BC0A-EC6DCDA9F28F}">
  <dimension ref="A2:E8"/>
  <sheetViews>
    <sheetView tabSelected="1" zoomScale="121" workbookViewId="0">
      <selection activeCell="E2" sqref="E2:E8"/>
    </sheetView>
  </sheetViews>
  <sheetFormatPr defaultRowHeight="14.4" x14ac:dyDescent="0.3"/>
  <cols>
    <col min="1" max="1" width="14.44140625" customWidth="1"/>
    <col min="2" max="2" width="24.21875" customWidth="1"/>
    <col min="3" max="3" width="11.33203125" customWidth="1"/>
    <col min="4" max="4" width="19.109375" customWidth="1"/>
    <col min="5" max="5" width="22.21875" customWidth="1"/>
  </cols>
  <sheetData>
    <row r="2" spans="1:5" x14ac:dyDescent="0.3">
      <c r="A2" s="10" t="s">
        <v>176</v>
      </c>
      <c r="B2" s="10" t="s">
        <v>182</v>
      </c>
      <c r="C2" s="10" t="s">
        <v>183</v>
      </c>
      <c r="D2" s="10" t="s">
        <v>184</v>
      </c>
      <c r="E2" s="10" t="s">
        <v>185</v>
      </c>
    </row>
    <row r="3" spans="1:5" x14ac:dyDescent="0.3">
      <c r="A3" t="s">
        <v>177</v>
      </c>
      <c r="B3" s="11">
        <f>SUMIF(Movies[studio], "Marvel Studios", Movies[revenue USD])</f>
        <v>9054.6</v>
      </c>
      <c r="C3" s="11">
        <v>8000</v>
      </c>
      <c r="D3" s="11">
        <f>B3-C3</f>
        <v>1054.6000000000004</v>
      </c>
      <c r="E3" s="12">
        <f>D3/C3</f>
        <v>0.13182500000000005</v>
      </c>
    </row>
    <row r="4" spans="1:5" x14ac:dyDescent="0.3">
      <c r="A4" t="s">
        <v>178</v>
      </c>
      <c r="B4" s="11">
        <f>SUMIF(Movies[studio], "Marvel Studios", Movies[budget USD])</f>
        <v>1988.7</v>
      </c>
      <c r="C4" s="11">
        <v>2000</v>
      </c>
      <c r="D4" s="11">
        <f>B4-C4</f>
        <v>-11.299999999999955</v>
      </c>
      <c r="E4" s="12">
        <f>D4/C4</f>
        <v>-5.6499999999999771E-3</v>
      </c>
    </row>
    <row r="5" spans="1:5" x14ac:dyDescent="0.3">
      <c r="A5" t="s">
        <v>179</v>
      </c>
      <c r="B5" s="11">
        <f>B3-B4</f>
        <v>7065.9000000000005</v>
      </c>
      <c r="C5" s="11">
        <v>6000</v>
      </c>
      <c r="D5" s="11">
        <f>B5-C5</f>
        <v>1065.9000000000005</v>
      </c>
      <c r="E5" s="12">
        <f>D5/C5</f>
        <v>0.17765000000000009</v>
      </c>
    </row>
    <row r="6" spans="1:5" x14ac:dyDescent="0.3">
      <c r="A6" t="s">
        <v>180</v>
      </c>
      <c r="B6" s="12">
        <f>B5/B4</f>
        <v>3.5530245889274403</v>
      </c>
      <c r="C6" s="12">
        <f>C5/C4</f>
        <v>3</v>
      </c>
      <c r="D6" s="14">
        <f>B6-C6</f>
        <v>0.55302458892744033</v>
      </c>
      <c r="E6" s="12">
        <f>D6/C6</f>
        <v>0.1843415296424801</v>
      </c>
    </row>
    <row r="7" spans="1:5" x14ac:dyDescent="0.3">
      <c r="A7" t="s">
        <v>186</v>
      </c>
      <c r="B7" s="13">
        <f>SUMIF(Movies[industry], "Hollywood", Movies[revenue USD])</f>
        <v>18577.900000000001</v>
      </c>
    </row>
    <row r="8" spans="1:5" x14ac:dyDescent="0.3">
      <c r="A8" t="s">
        <v>181</v>
      </c>
      <c r="B8" s="12">
        <f>B3/B7</f>
        <v>0.48738554949698293</v>
      </c>
      <c r="C8" s="12">
        <v>0.55000000000000004</v>
      </c>
      <c r="D8" s="14">
        <f>B8-C8</f>
        <v>-6.2614450503017116E-2</v>
      </c>
      <c r="E8" s="12">
        <f>D8/C8</f>
        <v>-0.11384445546003111</v>
      </c>
    </row>
  </sheetData>
  <conditionalFormatting sqref="E2">
    <cfRule type="cellIs" dxfId="6" priority="3" operator="lessThan">
      <formula>-0.1</formula>
    </cfRule>
    <cfRule type="cellIs" dxfId="5" priority="4" operator="lessThan">
      <formula>-10</formula>
    </cfRule>
  </conditionalFormatting>
  <conditionalFormatting sqref="E2:E8">
    <cfRule type="cellIs" dxfId="0" priority="2" operator="lessThan">
      <formula>-10</formula>
    </cfRule>
    <cfRule type="cellIs" dxfId="1" priority="1" operator="lessThan">
      <formula>-0.1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6297aa2-77d1-4586-9726-07d56a535ee7" xsi:nil="true"/>
    <lcf76f155ced4ddcb4097134ff3c332f xmlns="631564f6-0349-4cc5-b00d-7cf3ba42f824">
      <Terms xmlns="http://schemas.microsoft.com/office/infopath/2007/PartnerControls"/>
    </lcf76f155ced4ddcb4097134ff3c332f>
    <MediaLengthInSeconds xmlns="631564f6-0349-4cc5-b00d-7cf3ba42f824" xsi:nil="true"/>
    <SharedWithUsers xmlns="46297aa2-77d1-4586-9726-07d56a535ee7">
      <UserInfo>
        <DisplayName/>
        <AccountId xsi:nil="true"/>
        <AccountType/>
      </UserInfo>
    </SharedWithUsers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86C0266E115364AA9B96DE5BECF7DB6" ma:contentTypeVersion="14" ma:contentTypeDescription="Create a new document." ma:contentTypeScope="" ma:versionID="c921848065db5a49d1de2391ec81580e">
  <xsd:schema xmlns:xsd="http://www.w3.org/2001/XMLSchema" xmlns:xs="http://www.w3.org/2001/XMLSchema" xmlns:p="http://schemas.microsoft.com/office/2006/metadata/properties" xmlns:ns2="631564f6-0349-4cc5-b00d-7cf3ba42f824" xmlns:ns3="46297aa2-77d1-4586-9726-07d56a535ee7" targetNamespace="http://schemas.microsoft.com/office/2006/metadata/properties" ma:root="true" ma:fieldsID="ff9dd1b7eff9d7fccc1b7fb333026bb0" ns2:_="" ns3:_="">
    <xsd:import namespace="631564f6-0349-4cc5-b00d-7cf3ba42f824"/>
    <xsd:import namespace="46297aa2-77d1-4586-9726-07d56a535ee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1564f6-0349-4cc5-b00d-7cf3ba42f82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2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afd9a293-139f-4208-837f-2845fada897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297aa2-77d1-4586-9726-07d56a535ee7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3f7f984-84d1-4adc-8904-137f404b280a}" ma:internalName="TaxCatchAll" ma:showField="CatchAllData" ma:web="46297aa2-77d1-4586-9726-07d56a535ee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6C97D6F-A515-40FC-959A-7BC863F10CE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EFF9027-FBEF-4910-8EE6-13D64012C7E9}">
  <ds:schemaRefs>
    <ds:schemaRef ds:uri="http://schemas.microsoft.com/office/2006/metadata/properties"/>
    <ds:schemaRef ds:uri="http://schemas.microsoft.com/office/infopath/2007/PartnerControls"/>
    <ds:schemaRef ds:uri="46297aa2-77d1-4586-9726-07d56a535ee7"/>
    <ds:schemaRef ds:uri="631564f6-0349-4cc5-b00d-7cf3ba42f824"/>
  </ds:schemaRefs>
</ds:datastoreItem>
</file>

<file path=customXml/itemProps3.xml><?xml version="1.0" encoding="utf-8"?>
<ds:datastoreItem xmlns:ds="http://schemas.openxmlformats.org/officeDocument/2006/customXml" ds:itemID="{02BA008F-2FD2-4901-8027-A024DA31C6C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31564f6-0349-4cc5-b00d-7cf3ba42f824"/>
    <ds:schemaRef ds:uri="46297aa2-77d1-4586-9726-07d56a535e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movies</vt:lpstr>
      <vt:lpstr>financials</vt:lpstr>
      <vt:lpstr>actors</vt:lpstr>
      <vt:lpstr>movie_actor</vt:lpstr>
      <vt:lpstr>languages</vt:lpstr>
      <vt:lpstr>Marvel Financials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Dhaval Patel</dc:creator>
  <cp:lastModifiedBy>PRATIVA DAS</cp:lastModifiedBy>
  <dcterms:created xsi:type="dcterms:W3CDTF">2015-06-05T18:17:20Z</dcterms:created>
  <dcterms:modified xsi:type="dcterms:W3CDTF">2024-09-21T20:15:34Z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0x010100686C0266E115364AA9B96DE5BECF7DB6</vt:lpwstr>
  </property>
  <property fmtid="{D5CDD505-2E9C-101B-9397-08002B2CF9AE}" pid="4" name="xd_ProgID">
    <vt:lpwstr/>
  </property>
  <property fmtid="{D5CDD505-2E9C-101B-9397-08002B2CF9AE}" pid="5" name="ComplianceAssetId">
    <vt:lpwstr/>
  </property>
  <property fmtid="{D5CDD505-2E9C-101B-9397-08002B2CF9AE}" pid="6" name="TemplateUrl">
    <vt:lpwstr/>
  </property>
  <property fmtid="{D5CDD505-2E9C-101B-9397-08002B2CF9AE}" pid="7" name="_ExtendedDescription">
    <vt:lpwstr/>
  </property>
  <property fmtid="{D5CDD505-2E9C-101B-9397-08002B2CF9AE}" pid="8" name="TriggerFlowInfo">
    <vt:lpwstr/>
  </property>
  <property fmtid="{D5CDD505-2E9C-101B-9397-08002B2CF9AE}" pid="9" name="xd_Signature">
    <vt:bool>false</vt:bool>
  </property>
</Properties>
</file>