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 1" sheetId="1" r:id="rId4"/>
    <sheet state="visible" name="Output 2" sheetId="2" r:id="rId5"/>
    <sheet state="visible" name="Output 3" sheetId="3" r:id="rId6"/>
    <sheet state="visible" name="Income Statement" sheetId="4" r:id="rId7"/>
    <sheet state="visible" name="Balance Sheet" sheetId="5" r:id="rId8"/>
    <sheet state="visible" name="Cash Flows" sheetId="6" r:id="rId9"/>
    <sheet state="visible" name="Customer Data" sheetId="7" r:id="rId10"/>
  </sheets>
  <definedNames/>
  <calcPr/>
</workbook>
</file>

<file path=xl/sharedStrings.xml><?xml version="1.0" encoding="utf-8"?>
<sst xmlns="http://schemas.openxmlformats.org/spreadsheetml/2006/main" count="249" uniqueCount="146">
  <si>
    <t xml:space="preserve">Output 1 </t>
  </si>
  <si>
    <t>BigTechCompany</t>
  </si>
  <si>
    <t>Quarterly Financial Overview</t>
  </si>
  <si>
    <t>Q1</t>
  </si>
  <si>
    <t>Q2</t>
  </si>
  <si>
    <t>Q3</t>
  </si>
  <si>
    <t>Q4</t>
  </si>
  <si>
    <t>($ in thousands)</t>
  </si>
  <si>
    <t>2023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</si>
  <si>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</si>
  <si>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</si>
  <si>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</si>
  <si>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</si>
  <si>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</si>
  <si>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</si>
  <si>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</si>
  <si>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</si>
  <si>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</si>
  <si>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</si>
  <si>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</si>
  <si>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</si>
  <si>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</si>
  <si>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</si>
  <si>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</si>
  <si>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</si>
  <si>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</si>
  <si>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Net Income Margin</t>
  </si>
  <si>
    <t>FCF per Diluted Share</t>
  </si>
  <si>
    <t>Output 2</t>
  </si>
  <si>
    <t>Customer Trends</t>
  </si>
  <si>
    <t>#s in thousands</t>
  </si>
  <si>
    <t xml:space="preserve">Cost of Subscription (Quarterly) </t>
  </si>
  <si>
    <t>Number of Users (Beginning of Period)</t>
  </si>
  <si>
    <t>Customer Attrition</t>
  </si>
  <si>
    <t>New Users</t>
  </si>
  <si>
    <t>Number of Users (End of Period)</t>
  </si>
  <si>
    <t>Change in # of Users</t>
  </si>
  <si>
    <t>Net Change in Customers</t>
  </si>
  <si>
    <t>Churn Rate</t>
  </si>
  <si>
    <t>Output 3</t>
  </si>
  <si>
    <t>Annual Projections</t>
  </si>
  <si>
    <t xml:space="preserve">FY </t>
  </si>
  <si>
    <t>FY</t>
  </si>
  <si>
    <t>2020-2024E</t>
  </si>
  <si>
    <t>Financial Highlights</t>
  </si>
  <si>
    <t>2024</t>
  </si>
  <si>
    <t>CAGR</t>
  </si>
  <si>
    <t>Annual Growth</t>
  </si>
  <si>
    <t>Debt / EBITDA</t>
  </si>
  <si>
    <t>2.7x</t>
  </si>
  <si>
    <t>DEBT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</si>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</sst>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5"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_(&quot;$&quot;* #,##0.00_);_(&quot;$&quot;* \(#,##0.00\);_(&quot;$&quot;* &quot;-&quot;??_);_(@_)"/>
    <numFmt numFmtId="175" formatCode="&quot;$&quot;* #,###.00\ ;&quot;$&quot;* \(#,###.00\);&quot;$&quot;* \-\ "/>
    <numFmt numFmtId="176" formatCode="_([$€-2]* #,##0.00_);_([$€-2]* \(#,##0.00\);_([$€-2]* &quot;-&quot;??_)"/>
    <numFmt numFmtId="177" formatCode="0.0%;[Red]\(0.0%\)"/>
    <numFmt numFmtId="178" formatCode="&quot;$&quot;#,##0.00_);[Red]\(&quot;$&quot;#,##0.00\)"/>
  </numFmts>
  <fonts count="43">
    <font>
      <sz val="11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i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sz val="11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i/>
      <sz val="11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i/>
      <u/>
      <sz val="12.0"/>
      <color theme="1"/>
      <name val="Calibri"/>
    </font>
    <font>
      <u/>
      <sz val="12.0"/>
      <color theme="1"/>
      <name val="Calibri"/>
    </font>
    <font>
      <sz val="11.0"/>
      <color theme="10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sz val="10.0"/>
      <color rgb="FF0432FF"/>
      <name val="Calibri"/>
    </font>
    <font>
      <b/>
      <sz val="10.0"/>
      <color rgb="FF0432FF"/>
      <name val="Calibri"/>
    </font>
    <font>
      <b/>
      <u/>
      <sz val="10.0"/>
      <color theme="1"/>
      <name val="Calibri"/>
    </font>
    <font>
      <sz val="10.0"/>
      <color rgb="FF0070C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u/>
      <sz val="10.0"/>
      <color theme="1"/>
      <name val="Calibri"/>
    </font>
    <font>
      <sz val="10.0"/>
      <color rgb="FF0000FF"/>
      <name val="Calibri"/>
    </font>
    <font>
      <b/>
      <u/>
      <sz val="10.0"/>
      <color theme="1"/>
      <name val="Calibri"/>
    </font>
    <font>
      <b/>
      <i/>
      <sz val="10.0"/>
      <color rgb="FF000000"/>
      <name val="Calibri"/>
    </font>
    <font>
      <b/>
      <i/>
      <sz val="10.0"/>
      <color theme="1"/>
      <name val="Calibri"/>
    </font>
    <font>
      <sz val="10.0"/>
      <color rgb="FF008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1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1" numFmtId="0" xfId="0" applyBorder="1" applyFont="1"/>
    <xf borderId="2" fillId="0" fontId="2" numFmtId="0" xfId="0" applyBorder="1" applyFont="1"/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4" numFmtId="0" xfId="0" applyBorder="1" applyFont="1"/>
    <xf borderId="0" fillId="0" fontId="5" numFmtId="49" xfId="0" applyAlignment="1" applyFont="1" applyNumberFormat="1">
      <alignment horizontal="center"/>
    </xf>
    <xf quotePrefix="1" borderId="0" fillId="0" fontId="6" numFmtId="49" xfId="0" applyAlignment="1" applyFont="1" applyNumberFormat="1">
      <alignment horizontal="center"/>
    </xf>
    <xf borderId="6" fillId="2" fontId="2" numFmtId="0" xfId="0" applyBorder="1" applyFill="1" applyFont="1"/>
    <xf borderId="1" fillId="2" fontId="1" numFmtId="164" xfId="0" applyBorder="1" applyFont="1" applyNumberFormat="1"/>
    <xf borderId="7" fillId="2" fontId="1" numFmtId="164" xfId="0" applyBorder="1" applyFont="1" applyNumberFormat="1"/>
    <xf borderId="0" fillId="0" fontId="1" numFmtId="164" xfId="0" applyFont="1" applyNumberFormat="1"/>
    <xf borderId="0" fillId="0" fontId="7" numFmtId="0" xfId="0" applyFont="1"/>
    <xf borderId="5" fillId="0" fontId="7" numFmtId="0" xfId="0" applyAlignment="1" applyBorder="1" applyFont="1">
      <alignment horizontal="left"/>
    </xf>
    <xf borderId="0" fillId="0" fontId="7" numFmtId="9" xfId="0" applyFont="1" applyNumberFormat="1"/>
    <xf borderId="0" fillId="0" fontId="7" numFmtId="9" xfId="0" applyAlignment="1" applyFont="1" applyNumberFormat="1">
      <alignment shrinkToFit="0" wrapText="1"/>
    </xf>
    <xf borderId="8" fillId="0" fontId="7" numFmtId="9" xfId="0" applyBorder="1" applyFont="1" applyNumberFormat="1"/>
    <xf borderId="1" fillId="2" fontId="1" numFmtId="165" xfId="0" applyBorder="1" applyFont="1" applyNumberFormat="1"/>
    <xf borderId="7" fillId="2" fontId="1" numFmtId="165" xfId="0" applyBorder="1" applyFont="1" applyNumberFormat="1"/>
    <xf borderId="8" fillId="0" fontId="1" numFmtId="0" xfId="0" applyBorder="1" applyFont="1"/>
    <xf borderId="9" fillId="0" fontId="2" numFmtId="0" xfId="0" applyAlignment="1" applyBorder="1" applyFont="1">
      <alignment horizontal="left"/>
    </xf>
    <xf borderId="10" fillId="0" fontId="1" numFmtId="164" xfId="0" applyBorder="1" applyFont="1" applyNumberFormat="1"/>
    <xf borderId="11" fillId="0" fontId="1" numFmtId="164" xfId="0" applyBorder="1" applyFont="1" applyNumberFormat="1"/>
    <xf borderId="0" fillId="0" fontId="1" numFmtId="0" xfId="0" applyAlignment="1" applyFont="1">
      <alignment horizontal="left"/>
    </xf>
    <xf borderId="2" fillId="0" fontId="8" numFmtId="0" xfId="0" applyBorder="1" applyFont="1"/>
    <xf quotePrefix="1" borderId="3" fillId="0" fontId="9" numFmtId="0" xfId="0" applyAlignment="1" applyBorder="1" applyFont="1">
      <alignment horizontal="center"/>
    </xf>
    <xf quotePrefix="1" borderId="4" fillId="0" fontId="10" numFmtId="0" xfId="0" applyAlignment="1" applyBorder="1" applyFont="1">
      <alignment horizontal="center"/>
    </xf>
    <xf borderId="5" fillId="0" fontId="1" numFmtId="0" xfId="0" applyBorder="1" applyFont="1"/>
    <xf borderId="0" fillId="0" fontId="1" numFmtId="9" xfId="0" applyFont="1" applyNumberFormat="1"/>
    <xf borderId="0" fillId="0" fontId="1" numFmtId="9" xfId="0" applyAlignment="1" applyFont="1" applyNumberFormat="1">
      <alignment shrinkToFit="0" wrapText="1"/>
    </xf>
    <xf borderId="12" fillId="0" fontId="1" numFmtId="0" xfId="0" applyBorder="1" applyFont="1"/>
    <xf borderId="13" fillId="0" fontId="1" numFmtId="165" xfId="0" applyBorder="1" applyFont="1" applyNumberFormat="1"/>
    <xf borderId="14" fillId="0" fontId="1" numFmtId="165" xfId="0" applyBorder="1" applyFont="1" applyNumberFormat="1"/>
    <xf borderId="1" fillId="0" fontId="1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quotePrefix="1" borderId="5" fillId="0" fontId="12" numFmtId="0" xfId="0" applyAlignment="1" applyBorder="1" applyFont="1">
      <alignment horizontal="left"/>
    </xf>
    <xf borderId="0" fillId="0" fontId="13" numFmtId="49" xfId="0" applyAlignment="1" applyFont="1" applyNumberFormat="1">
      <alignment horizontal="center"/>
    </xf>
    <xf borderId="5" fillId="0" fontId="11" numFmtId="0" xfId="0" applyBorder="1" applyFont="1"/>
    <xf borderId="0" fillId="0" fontId="11" numFmtId="0" xfId="0" applyFont="1"/>
    <xf borderId="8" fillId="0" fontId="11" numFmtId="0" xfId="0" applyBorder="1" applyFont="1"/>
    <xf borderId="0" fillId="0" fontId="11" numFmtId="164" xfId="0" applyFont="1" applyNumberFormat="1"/>
    <xf borderId="8" fillId="0" fontId="11" numFmtId="164" xfId="0" applyBorder="1" applyFont="1" applyNumberFormat="1"/>
    <xf borderId="0" fillId="0" fontId="11" numFmtId="166" xfId="0" applyFont="1" applyNumberFormat="1"/>
    <xf borderId="8" fillId="0" fontId="11" numFmtId="166" xfId="0" applyBorder="1" applyFont="1" applyNumberFormat="1"/>
    <xf borderId="0" fillId="0" fontId="14" numFmtId="0" xfId="0" applyFont="1"/>
    <xf borderId="5" fillId="0" fontId="14" numFmtId="0" xfId="0" applyAlignment="1" applyBorder="1" applyFont="1">
      <alignment horizontal="left"/>
    </xf>
    <xf borderId="0" fillId="0" fontId="14" numFmtId="166" xfId="0" applyFont="1" applyNumberFormat="1"/>
    <xf borderId="0" fillId="0" fontId="14" numFmtId="9" xfId="0" applyFont="1" applyNumberFormat="1"/>
    <xf borderId="8" fillId="0" fontId="14" numFmtId="9" xfId="0" applyBorder="1" applyFont="1" applyNumberFormat="1"/>
    <xf borderId="15" fillId="3" fontId="11" numFmtId="0" xfId="0" applyBorder="1" applyFill="1" applyFont="1"/>
    <xf borderId="16" fillId="3" fontId="11" numFmtId="167" xfId="0" applyBorder="1" applyFont="1" applyNumberFormat="1"/>
    <xf borderId="1" fillId="0" fontId="1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0" fillId="0" fontId="15" numFmtId="0" xfId="0" applyFont="1"/>
    <xf quotePrefix="1" borderId="5" fillId="0" fontId="16" numFmtId="49" xfId="0" applyAlignment="1" applyBorder="1" applyFont="1" applyNumberFormat="1">
      <alignment horizontal="center"/>
    </xf>
    <xf quotePrefix="1" borderId="0" fillId="0" fontId="17" numFmtId="49" xfId="0" applyAlignment="1" applyFont="1" applyNumberFormat="1">
      <alignment horizontal="center"/>
    </xf>
    <xf quotePrefix="1" borderId="1" fillId="3" fontId="18" numFmtId="0" xfId="0" applyAlignment="1" applyBorder="1" applyFont="1">
      <alignment horizontal="center"/>
    </xf>
    <xf borderId="0" fillId="0" fontId="19" numFmtId="0" xfId="0" applyAlignment="1" applyFont="1">
      <alignment horizontal="center"/>
    </xf>
    <xf borderId="1" fillId="0" fontId="20" numFmtId="0" xfId="0" applyBorder="1" applyFont="1"/>
    <xf borderId="5" fillId="0" fontId="1" numFmtId="164" xfId="0" applyBorder="1" applyFont="1" applyNumberFormat="1"/>
    <xf borderId="1" fillId="3" fontId="14" numFmtId="9" xfId="0" applyBorder="1" applyFont="1" applyNumberFormat="1"/>
    <xf borderId="0" fillId="0" fontId="7" numFmtId="0" xfId="0" applyAlignment="1" applyFont="1">
      <alignment horizontal="left"/>
    </xf>
    <xf borderId="0" fillId="0" fontId="1" numFmtId="165" xfId="0" applyFont="1" applyNumberFormat="1"/>
    <xf borderId="5" fillId="0" fontId="1" numFmtId="165" xfId="0" applyBorder="1" applyFont="1" applyNumberFormat="1"/>
    <xf borderId="0" fillId="0" fontId="2" numFmtId="0" xfId="0" applyAlignment="1" applyFont="1">
      <alignment horizontal="left"/>
    </xf>
    <xf borderId="3" fillId="0" fontId="11" numFmtId="0" xfId="0" applyBorder="1" applyFont="1"/>
    <xf borderId="3" fillId="0" fontId="1" numFmtId="0" xfId="0" applyBorder="1" applyFont="1"/>
    <xf borderId="2" fillId="0" fontId="11" numFmtId="0" xfId="0" applyBorder="1" applyFont="1"/>
    <xf borderId="4" fillId="0" fontId="11" numFmtId="0" xfId="0" applyBorder="1" applyFont="1"/>
    <xf borderId="0" fillId="0" fontId="11" numFmtId="9" xfId="0" applyFont="1" applyNumberFormat="1"/>
    <xf borderId="0" fillId="0" fontId="1" numFmtId="168" xfId="0" applyAlignment="1" applyFont="1" applyNumberFormat="1">
      <alignment horizontal="right"/>
    </xf>
    <xf borderId="0" fillId="0" fontId="1" numFmtId="168" xfId="0" applyFont="1" applyNumberFormat="1"/>
    <xf borderId="13" fillId="0" fontId="11" numFmtId="165" xfId="0" applyBorder="1" applyFont="1" applyNumberFormat="1"/>
    <xf borderId="12" fillId="0" fontId="11" numFmtId="165" xfId="0" applyBorder="1" applyFont="1" applyNumberFormat="1"/>
    <xf borderId="14" fillId="0" fontId="11" numFmtId="165" xfId="0" applyBorder="1" applyFont="1" applyNumberFormat="1"/>
    <xf borderId="0" fillId="0" fontId="21" numFmtId="0" xfId="0" applyAlignment="1" applyFont="1">
      <alignment horizontal="right"/>
    </xf>
    <xf borderId="0" fillId="0" fontId="22" numFmtId="0" xfId="0" applyFont="1"/>
    <xf borderId="0" fillId="0" fontId="23" numFmtId="0" xfId="0" applyFont="1"/>
    <xf borderId="0" fillId="0" fontId="24" numFmtId="0" xfId="0" applyFont="1"/>
    <xf borderId="0" fillId="0" fontId="25" numFmtId="169" xfId="0" applyAlignment="1" applyFont="1" applyNumberFormat="1">
      <alignment horizontal="center"/>
    </xf>
    <xf borderId="0" fillId="0" fontId="26" numFmtId="169" xfId="0" applyAlignment="1" applyFont="1" applyNumberFormat="1">
      <alignment horizontal="center" shrinkToFit="0" wrapText="1"/>
    </xf>
    <xf borderId="1" fillId="4" fontId="27" numFmtId="169" xfId="0" applyAlignment="1" applyBorder="1" applyFill="1" applyFont="1" applyNumberFormat="1">
      <alignment horizontal="center"/>
    </xf>
    <xf borderId="0" fillId="0" fontId="28" numFmtId="169" xfId="0" applyAlignment="1" applyFont="1" applyNumberFormat="1">
      <alignment horizontal="center"/>
    </xf>
    <xf borderId="1" fillId="4" fontId="28" numFmtId="169" xfId="0" applyAlignment="1" applyBorder="1" applyFont="1" applyNumberFormat="1">
      <alignment horizontal="center"/>
    </xf>
    <xf borderId="0" fillId="0" fontId="29" numFmtId="0" xfId="0" applyAlignment="1" applyFont="1">
      <alignment horizontal="center"/>
    </xf>
    <xf borderId="1" fillId="4" fontId="30" numFmtId="0" xfId="0" applyAlignment="1" applyBorder="1" applyFont="1">
      <alignment horizontal="center"/>
    </xf>
    <xf borderId="0" fillId="0" fontId="24" numFmtId="170" xfId="0" applyFont="1" applyNumberFormat="1"/>
    <xf borderId="1" fillId="4" fontId="28" numFmtId="0" xfId="0" applyBorder="1" applyFont="1"/>
    <xf borderId="0" fillId="0" fontId="24" numFmtId="171" xfId="0" applyFont="1" applyNumberFormat="1"/>
    <xf borderId="0" fillId="0" fontId="31" numFmtId="172" xfId="0" applyAlignment="1" applyFont="1" applyNumberFormat="1">
      <alignment horizontal="right"/>
    </xf>
    <xf borderId="1" fillId="4" fontId="28" numFmtId="172" xfId="0" applyAlignment="1" applyBorder="1" applyFont="1" applyNumberFormat="1">
      <alignment horizontal="right"/>
    </xf>
    <xf borderId="0" fillId="0" fontId="31" numFmtId="3" xfId="0" applyAlignment="1" applyFont="1" applyNumberFormat="1">
      <alignment horizontal="right" shrinkToFit="0" wrapText="1"/>
    </xf>
    <xf borderId="1" fillId="4" fontId="28" numFmtId="166" xfId="0" applyBorder="1" applyFont="1" applyNumberFormat="1"/>
    <xf borderId="0" fillId="0" fontId="24" numFmtId="166" xfId="0" applyFont="1" applyNumberFormat="1"/>
    <xf borderId="13" fillId="0" fontId="31" numFmtId="3" xfId="0" applyAlignment="1" applyBorder="1" applyFont="1" applyNumberFormat="1">
      <alignment horizontal="right" shrinkToFit="0" wrapText="1"/>
    </xf>
    <xf borderId="3" fillId="0" fontId="24" numFmtId="166" xfId="0" applyBorder="1" applyFont="1" applyNumberFormat="1"/>
    <xf borderId="17" fillId="4" fontId="28" numFmtId="166" xfId="0" applyBorder="1" applyFont="1" applyNumberFormat="1"/>
    <xf borderId="0" fillId="0" fontId="31" numFmtId="166" xfId="0" applyFont="1" applyNumberFormat="1"/>
    <xf borderId="13" fillId="0" fontId="31" numFmtId="166" xfId="0" applyBorder="1" applyFont="1" applyNumberFormat="1"/>
    <xf borderId="18" fillId="0" fontId="24" numFmtId="172" xfId="0" applyBorder="1" applyFont="1" applyNumberFormat="1"/>
    <xf borderId="19" fillId="4" fontId="28" numFmtId="172" xfId="0" applyBorder="1" applyFont="1" applyNumberFormat="1"/>
    <xf borderId="0" fillId="0" fontId="24" numFmtId="173" xfId="0" applyFont="1" applyNumberFormat="1"/>
    <xf borderId="1" fillId="4" fontId="28" numFmtId="173" xfId="0" applyBorder="1" applyFont="1" applyNumberFormat="1"/>
    <xf borderId="0" fillId="0" fontId="24" numFmtId="174" xfId="0" applyFont="1" applyNumberFormat="1"/>
    <xf borderId="0" fillId="0" fontId="24" numFmtId="175" xfId="0" applyFont="1" applyNumberFormat="1"/>
    <xf borderId="1" fillId="4" fontId="28" numFmtId="174" xfId="0" applyBorder="1" applyFont="1" applyNumberFormat="1"/>
    <xf borderId="0" fillId="0" fontId="24" numFmtId="3" xfId="0" applyFont="1" applyNumberFormat="1"/>
    <xf borderId="0" fillId="0" fontId="31" numFmtId="3" xfId="0" applyFont="1" applyNumberFormat="1"/>
    <xf borderId="1" fillId="4" fontId="32" numFmtId="166" xfId="0" applyBorder="1" applyFont="1" applyNumberFormat="1"/>
    <xf borderId="0" fillId="0" fontId="28" numFmtId="0" xfId="0" applyFont="1"/>
    <xf borderId="0" fillId="0" fontId="24" numFmtId="164" xfId="0" applyFont="1" applyNumberFormat="1"/>
    <xf borderId="1" fillId="5" fontId="28" numFmtId="0" xfId="0" applyAlignment="1" applyBorder="1" applyFill="1" applyFont="1">
      <alignment horizontal="center"/>
    </xf>
    <xf borderId="1" fillId="4" fontId="28" numFmtId="0" xfId="0" applyAlignment="1" applyBorder="1" applyFont="1">
      <alignment horizontal="center"/>
    </xf>
    <xf borderId="1" fillId="5" fontId="33" numFmtId="0" xfId="0" applyAlignment="1" applyBorder="1" applyFont="1">
      <alignment horizontal="center"/>
    </xf>
    <xf borderId="1" fillId="5" fontId="28" numFmtId="0" xfId="0" applyBorder="1" applyFont="1"/>
    <xf borderId="0" fillId="0" fontId="34" numFmtId="172" xfId="0" applyFont="1" applyNumberFormat="1"/>
    <xf borderId="1" fillId="5" fontId="34" numFmtId="172" xfId="0" applyBorder="1" applyFont="1" applyNumberFormat="1"/>
    <xf borderId="0" fillId="0" fontId="24" numFmtId="172" xfId="0" applyFont="1" applyNumberFormat="1"/>
    <xf borderId="1" fillId="4" fontId="35" numFmtId="172" xfId="0" applyBorder="1" applyFont="1" applyNumberFormat="1"/>
    <xf borderId="0" fillId="0" fontId="34" numFmtId="166" xfId="0" applyFont="1" applyNumberFormat="1"/>
    <xf borderId="1" fillId="5" fontId="34" numFmtId="166" xfId="0" applyBorder="1" applyFont="1" applyNumberFormat="1"/>
    <xf borderId="1" fillId="4" fontId="35" numFmtId="166" xfId="0" applyBorder="1" applyFont="1" applyNumberFormat="1"/>
    <xf borderId="13" fillId="0" fontId="34" numFmtId="166" xfId="0" applyBorder="1" applyFont="1" applyNumberFormat="1"/>
    <xf borderId="16" fillId="5" fontId="34" numFmtId="166" xfId="0" applyBorder="1" applyFont="1" applyNumberFormat="1"/>
    <xf borderId="0" fillId="0" fontId="35" numFmtId="166" xfId="0" applyFont="1" applyNumberFormat="1"/>
    <xf borderId="1" fillId="5" fontId="35" numFmtId="166" xfId="0" applyBorder="1" applyFont="1" applyNumberFormat="1"/>
    <xf borderId="3" fillId="0" fontId="36" numFmtId="166" xfId="0" applyBorder="1" applyFont="1" applyNumberFormat="1"/>
    <xf borderId="17" fillId="4" fontId="35" numFmtId="166" xfId="0" applyBorder="1" applyFont="1" applyNumberFormat="1"/>
    <xf borderId="1" fillId="6" fontId="24" numFmtId="0" xfId="0" applyBorder="1" applyFill="1" applyFont="1"/>
    <xf borderId="13" fillId="0" fontId="24" numFmtId="166" xfId="0" applyBorder="1" applyFont="1" applyNumberFormat="1"/>
    <xf borderId="18" fillId="0" fontId="35" numFmtId="172" xfId="0" applyBorder="1" applyFont="1" applyNumberFormat="1"/>
    <xf borderId="19" fillId="5" fontId="35" numFmtId="172" xfId="0" applyBorder="1" applyFont="1" applyNumberFormat="1"/>
    <xf borderId="19" fillId="4" fontId="35" numFmtId="172" xfId="0" applyBorder="1" applyFont="1" applyNumberFormat="1"/>
    <xf borderId="0" fillId="0" fontId="36" numFmtId="171" xfId="0" applyFont="1" applyNumberFormat="1"/>
    <xf borderId="1" fillId="5" fontId="36" numFmtId="171" xfId="0" applyBorder="1" applyFont="1" applyNumberFormat="1"/>
    <xf borderId="1" fillId="4" fontId="36" numFmtId="171" xfId="0" applyBorder="1" applyFont="1" applyNumberFormat="1"/>
    <xf borderId="0" fillId="0" fontId="36" numFmtId="166" xfId="0" applyFont="1" applyNumberFormat="1"/>
    <xf borderId="0" fillId="0" fontId="36" numFmtId="172" xfId="0" applyFont="1" applyNumberFormat="1"/>
    <xf borderId="16" fillId="4" fontId="35" numFmtId="166" xfId="0" applyBorder="1" applyFont="1" applyNumberFormat="1"/>
    <xf borderId="0" fillId="0" fontId="35" numFmtId="172" xfId="0" applyFont="1" applyNumberFormat="1"/>
    <xf borderId="1" fillId="5" fontId="35" numFmtId="172" xfId="0" applyBorder="1" applyFont="1" applyNumberFormat="1"/>
    <xf borderId="13" fillId="0" fontId="36" numFmtId="166" xfId="0" applyBorder="1" applyFont="1" applyNumberFormat="1"/>
    <xf borderId="1" fillId="5" fontId="36" numFmtId="166" xfId="0" applyBorder="1" applyFont="1" applyNumberFormat="1"/>
    <xf borderId="0" fillId="0" fontId="24" numFmtId="0" xfId="0" applyAlignment="1" applyFont="1">
      <alignment horizontal="left" shrinkToFit="0" wrapText="1"/>
    </xf>
    <xf borderId="16" fillId="5" fontId="24" numFmtId="166" xfId="0" applyBorder="1" applyFont="1" applyNumberFormat="1"/>
    <xf borderId="0" fillId="0" fontId="28" numFmtId="166" xfId="0" applyFont="1" applyNumberFormat="1"/>
    <xf borderId="0" fillId="0" fontId="24" numFmtId="176" xfId="0" applyFont="1" applyNumberFormat="1"/>
    <xf borderId="1" fillId="4" fontId="37" numFmtId="169" xfId="0" applyAlignment="1" applyBorder="1" applyFont="1" applyNumberFormat="1">
      <alignment horizontal="center" shrinkToFit="0" wrapText="1"/>
    </xf>
    <xf borderId="0" fillId="0" fontId="38" numFmtId="166" xfId="0" applyFont="1" applyNumberFormat="1"/>
    <xf borderId="1" fillId="4" fontId="39" numFmtId="1" xfId="0" applyAlignment="1" applyBorder="1" applyFont="1" applyNumberFormat="1">
      <alignment horizontal="center"/>
    </xf>
    <xf borderId="0" fillId="0" fontId="31" numFmtId="171" xfId="0" applyFont="1" applyNumberFormat="1"/>
    <xf borderId="1" fillId="4" fontId="28" numFmtId="172" xfId="0" applyBorder="1" applyFont="1" applyNumberFormat="1"/>
    <xf borderId="0" fillId="0" fontId="31" numFmtId="172" xfId="0" applyFont="1" applyNumberFormat="1"/>
    <xf borderId="10" fillId="0" fontId="24" numFmtId="166" xfId="0" applyBorder="1" applyFont="1" applyNumberFormat="1"/>
    <xf borderId="20" fillId="4" fontId="28" numFmtId="166" xfId="0" applyBorder="1" applyFont="1" applyNumberFormat="1"/>
    <xf borderId="18" fillId="0" fontId="24" numFmtId="171" xfId="0" applyBorder="1" applyFont="1" applyNumberFormat="1"/>
    <xf borderId="19" fillId="4" fontId="28" numFmtId="171" xfId="0" applyBorder="1" applyFont="1" applyNumberFormat="1"/>
    <xf borderId="0" fillId="0" fontId="40" numFmtId="177" xfId="0" applyFont="1" applyNumberFormat="1"/>
    <xf borderId="0" fillId="0" fontId="28" numFmtId="177" xfId="0" applyFont="1" applyNumberFormat="1"/>
    <xf borderId="0" fillId="0" fontId="41" numFmtId="177" xfId="0" applyFont="1" applyNumberFormat="1"/>
    <xf borderId="0" fillId="0" fontId="42" numFmtId="166" xfId="0" applyFont="1" applyNumberFormat="1"/>
    <xf borderId="0" fillId="0" fontId="11" numFmtId="172" xfId="0" applyFont="1" applyNumberFormat="1"/>
    <xf borderId="0" fillId="0" fontId="11" numFmtId="178" xfId="0" applyFont="1" applyNumberFormat="1"/>
    <xf borderId="0" fillId="0" fontId="2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31.43"/>
    <col customWidth="1" min="3" max="11" width="13.43"/>
    <col customWidth="1" min="12" max="12" width="9.14"/>
    <col customWidth="1" min="13" max="13" width="66.0"/>
    <col customWidth="1" min="14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3"/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5" t="s">
        <v>1</v>
      </c>
      <c r="C14" s="6" t="s">
        <v>3</v>
      </c>
      <c r="D14" s="6" t="s">
        <v>4</v>
      </c>
      <c r="E14" s="6" t="s">
        <v>5</v>
      </c>
      <c r="F14" s="6" t="s">
        <v>6</v>
      </c>
      <c r="G14" s="6" t="s">
        <v>3</v>
      </c>
      <c r="H14" s="6" t="s">
        <v>4</v>
      </c>
      <c r="I14" s="6" t="s">
        <v>5</v>
      </c>
      <c r="J14" s="6" t="s">
        <v>6</v>
      </c>
      <c r="K14" s="7" t="s">
        <v>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8" t="s">
        <v>7</v>
      </c>
      <c r="C15" s="9">
        <v>2021.0</v>
      </c>
      <c r="D15" s="9">
        <v>2021.0</v>
      </c>
      <c r="E15" s="9">
        <v>2021.0</v>
      </c>
      <c r="F15" s="9">
        <v>2021.0</v>
      </c>
      <c r="G15" s="9">
        <v>2022.0</v>
      </c>
      <c r="H15" s="9">
        <v>2022.0</v>
      </c>
      <c r="I15" s="9">
        <v>2022.0</v>
      </c>
      <c r="J15" s="9">
        <v>2022.0</v>
      </c>
      <c r="K15" s="10" t="s">
        <v>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1" t="s">
        <v>9</v>
      </c>
      <c r="C16" s="12">
        <v>501429.74000000005</v>
      </c>
      <c r="D16" s="12">
        <v>513924.3900000001</v>
      </c>
      <c r="E16" s="12">
        <v>523842.69</v>
      </c>
      <c r="F16" s="12">
        <v>539652.26</v>
      </c>
      <c r="G16" s="12">
        <v>550743.69</v>
      </c>
      <c r="H16" s="12">
        <v>557909.87</v>
      </c>
      <c r="I16" s="12">
        <v>554791.23</v>
      </c>
      <c r="J16" s="12">
        <v>549643.71</v>
      </c>
      <c r="K16" s="13">
        <v>571305.21</v>
      </c>
      <c r="L16" s="1"/>
      <c r="M16" s="14" t="str">
        <f>'Income Statement'!Q9</f>
        <v/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5"/>
      <c r="B17" s="16" t="s">
        <v>10</v>
      </c>
      <c r="C17" s="15"/>
      <c r="D17" s="17">
        <v>0.02491804734198655</v>
      </c>
      <c r="E17" s="17">
        <f t="shared" ref="E17:K17" si="1">((E16-D16)/D16)</f>
        <v>0.01929914243</v>
      </c>
      <c r="F17" s="18">
        <f t="shared" si="1"/>
        <v>0.03017999545</v>
      </c>
      <c r="G17" s="17">
        <f t="shared" si="1"/>
        <v>0.0205529205</v>
      </c>
      <c r="H17" s="18">
        <f t="shared" si="1"/>
        <v>0.01301182407</v>
      </c>
      <c r="I17" s="17">
        <f t="shared" si="1"/>
        <v>-0.005589863467</v>
      </c>
      <c r="J17" s="18">
        <f t="shared" si="1"/>
        <v>-0.009278300957</v>
      </c>
      <c r="K17" s="17">
        <f t="shared" si="1"/>
        <v>0.0394100753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/>
      <c r="B18" s="16"/>
      <c r="C18" s="15"/>
      <c r="D18" s="17"/>
      <c r="E18" s="17"/>
      <c r="F18" s="17"/>
      <c r="G18" s="17"/>
      <c r="H18" s="17"/>
      <c r="I18" s="17"/>
      <c r="J18" s="17"/>
      <c r="K18" s="19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"/>
      <c r="B19" s="11" t="s">
        <v>11</v>
      </c>
      <c r="C19" s="12">
        <v>137189.91999999998</v>
      </c>
      <c r="D19" s="12">
        <v>129334.10000000003</v>
      </c>
      <c r="E19" s="12">
        <v>122868.0</v>
      </c>
      <c r="F19" s="12">
        <v>44224.0</v>
      </c>
      <c r="G19" s="12">
        <v>138014.0</v>
      </c>
      <c r="H19" s="12">
        <v>110480.0</v>
      </c>
      <c r="I19" s="12">
        <v>107311.0</v>
      </c>
      <c r="J19" s="12">
        <v>38493.0</v>
      </c>
      <c r="K19" s="13">
        <v>120002.0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5"/>
      <c r="B20" s="16" t="s">
        <v>10</v>
      </c>
      <c r="C20" s="15"/>
      <c r="D20" s="17">
        <v>-0.05726237029659287</v>
      </c>
      <c r="E20" s="17">
        <f t="shared" ref="E20:K20" si="2">((E19-D19)/D19)</f>
        <v>-0.04999532219</v>
      </c>
      <c r="F20" s="17">
        <f t="shared" si="2"/>
        <v>-0.6400690172</v>
      </c>
      <c r="G20" s="17">
        <f t="shared" si="2"/>
        <v>2.120794139</v>
      </c>
      <c r="H20" s="17">
        <f t="shared" si="2"/>
        <v>-0.1995014998</v>
      </c>
      <c r="I20" s="17">
        <f t="shared" si="2"/>
        <v>-0.02868392469</v>
      </c>
      <c r="J20" s="17">
        <f t="shared" si="2"/>
        <v>-0.6412949278</v>
      </c>
      <c r="K20" s="17">
        <f t="shared" si="2"/>
        <v>2.117501883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/>
      <c r="B21" s="16"/>
      <c r="C21" s="15"/>
      <c r="D21" s="17"/>
      <c r="E21" s="17"/>
      <c r="F21" s="17"/>
      <c r="G21" s="17"/>
      <c r="H21" s="17"/>
      <c r="I21" s="17"/>
      <c r="J21" s="17"/>
      <c r="K21" s="19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"/>
      <c r="B22" s="11" t="s">
        <v>12</v>
      </c>
      <c r="C22" s="12">
        <v>119470.04999999999</v>
      </c>
      <c r="D22" s="12">
        <v>94710.91000000002</v>
      </c>
      <c r="E22" s="12">
        <v>101435.0</v>
      </c>
      <c r="F22" s="12">
        <v>42520.0</v>
      </c>
      <c r="G22" s="12">
        <v>111821.0</v>
      </c>
      <c r="H22" s="12">
        <v>100867.0</v>
      </c>
      <c r="I22" s="12">
        <v>97877.0</v>
      </c>
      <c r="J22" s="12">
        <v>3870.0</v>
      </c>
      <c r="K22" s="13">
        <v>102019.0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5"/>
      <c r="B23" s="16" t="s">
        <v>10</v>
      </c>
      <c r="C23" s="15"/>
      <c r="D23" s="17">
        <v>-0.2072413964838884</v>
      </c>
      <c r="E23" s="17">
        <f t="shared" ref="E23:K23" si="3">((E22-D22)/D22)</f>
        <v>0.07099593912</v>
      </c>
      <c r="F23" s="17">
        <f t="shared" si="3"/>
        <v>-0.5808153004</v>
      </c>
      <c r="G23" s="17">
        <f t="shared" si="3"/>
        <v>1.629844779</v>
      </c>
      <c r="H23" s="17">
        <f t="shared" si="3"/>
        <v>-0.09796013271</v>
      </c>
      <c r="I23" s="17">
        <f t="shared" si="3"/>
        <v>-0.02964299523</v>
      </c>
      <c r="J23" s="17">
        <f t="shared" si="3"/>
        <v>-0.9604605781</v>
      </c>
      <c r="K23" s="17">
        <f t="shared" si="3"/>
        <v>25.36149871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"/>
      <c r="B24" s="11" t="s">
        <v>13</v>
      </c>
      <c r="C24" s="20">
        <v>3.8506827247622</v>
      </c>
      <c r="D24" s="20">
        <v>3.0531096062587</v>
      </c>
      <c r="E24" s="20">
        <v>3.27</v>
      </c>
      <c r="F24" s="20">
        <v>1.37</v>
      </c>
      <c r="G24" s="20">
        <v>3.6</v>
      </c>
      <c r="H24" s="20">
        <v>3.24</v>
      </c>
      <c r="I24" s="20">
        <v>3.14</v>
      </c>
      <c r="J24" s="20">
        <v>0.12</v>
      </c>
      <c r="K24" s="21">
        <v>3.27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6"/>
      <c r="C25" s="1"/>
      <c r="D25" s="1"/>
      <c r="E25" s="1"/>
      <c r="F25" s="1"/>
      <c r="G25" s="1"/>
      <c r="H25" s="1"/>
      <c r="I25" s="1"/>
      <c r="J25" s="1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3" t="s">
        <v>14</v>
      </c>
      <c r="C26" s="24">
        <v>48415.49999999999</v>
      </c>
      <c r="D26" s="24">
        <v>-12252.72999999997</v>
      </c>
      <c r="E26" s="24">
        <v>-7438.0</v>
      </c>
      <c r="F26" s="24">
        <v>-39848.0</v>
      </c>
      <c r="G26" s="24">
        <v>56118.0</v>
      </c>
      <c r="H26" s="24">
        <v>891.0</v>
      </c>
      <c r="I26" s="24">
        <v>33030.0</v>
      </c>
      <c r="J26" s="24">
        <v>23259.0</v>
      </c>
      <c r="K26" s="25">
        <v>56812.0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7" t="s">
        <v>15</v>
      </c>
      <c r="C28" s="28" t="s">
        <v>16</v>
      </c>
      <c r="D28" s="28" t="s">
        <v>17</v>
      </c>
      <c r="E28" s="28" t="s">
        <v>18</v>
      </c>
      <c r="F28" s="28" t="s">
        <v>19</v>
      </c>
      <c r="G28" s="28" t="s">
        <v>20</v>
      </c>
      <c r="H28" s="28" t="s">
        <v>21</v>
      </c>
      <c r="I28" s="28" t="s">
        <v>22</v>
      </c>
      <c r="J28" s="28" t="s">
        <v>23</v>
      </c>
      <c r="K28" s="29" t="s">
        <v>24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30" t="s">
        <v>25</v>
      </c>
      <c r="C29" s="31">
        <v>0.27359749343945966</v>
      </c>
      <c r="D29" s="31">
        <v>0.25165978209362666</v>
      </c>
      <c r="E29" s="32">
        <f t="shared" ref="E29:K29" si="4">(E19/E16)</f>
        <v>0.2345513307</v>
      </c>
      <c r="F29" s="31">
        <f t="shared" si="4"/>
        <v>0.08194906846</v>
      </c>
      <c r="G29" s="32">
        <f t="shared" si="4"/>
        <v>0.2505956991</v>
      </c>
      <c r="H29" s="31">
        <f t="shared" si="4"/>
        <v>0.1980248172</v>
      </c>
      <c r="I29" s="32">
        <f t="shared" si="4"/>
        <v>0.1934259127</v>
      </c>
      <c r="J29" s="31">
        <f t="shared" si="4"/>
        <v>0.07003263987</v>
      </c>
      <c r="K29" s="32">
        <f t="shared" si="4"/>
        <v>0.2100488459</v>
      </c>
      <c r="L29" s="1"/>
      <c r="M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30" t="s">
        <v>26</v>
      </c>
      <c r="C30" s="31">
        <v>0.23825880371595026</v>
      </c>
      <c r="D30" s="31">
        <v>0.184289580029467</v>
      </c>
      <c r="E30" s="31">
        <f t="shared" ref="E30:K30" si="5">(E22/E16)</f>
        <v>0.1936363758</v>
      </c>
      <c r="F30" s="31">
        <f t="shared" si="5"/>
        <v>0.07879147954</v>
      </c>
      <c r="G30" s="31">
        <f t="shared" si="5"/>
        <v>0.2030363707</v>
      </c>
      <c r="H30" s="31">
        <f t="shared" si="5"/>
        <v>0.1807944355</v>
      </c>
      <c r="I30" s="31">
        <f t="shared" si="5"/>
        <v>0.176421318</v>
      </c>
      <c r="J30" s="31">
        <f t="shared" si="5"/>
        <v>0.007040924747</v>
      </c>
      <c r="K30" s="31">
        <f t="shared" si="5"/>
        <v>0.1785718005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33" t="s">
        <v>27</v>
      </c>
      <c r="C31" s="34">
        <v>1.517971385366988</v>
      </c>
      <c r="D31" s="34">
        <v>-0.3845920607124564</v>
      </c>
      <c r="E31" s="34">
        <f>E26/31845</f>
        <v>-0.2335688491</v>
      </c>
      <c r="F31" s="34">
        <f>F26/31906</f>
        <v>-1.248918699</v>
      </c>
      <c r="G31" s="34">
        <f>G26/31709</f>
        <v>1.76978145</v>
      </c>
      <c r="H31" s="34">
        <f>H26/'Income Statement'!$L$26</f>
        <v>0.02827509542</v>
      </c>
      <c r="I31" s="34">
        <f>I26/'Income Statement'!$M$26</f>
        <v>1.047770466</v>
      </c>
      <c r="J31" s="34">
        <f>J26/'Income Statement'!$N$26</f>
        <v>0.7356850753</v>
      </c>
      <c r="K31" s="35">
        <f>K26/'Income Statement'!$P$26</f>
        <v>1.793920211</v>
      </c>
      <c r="L31" s="1"/>
      <c r="M31" s="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9.43"/>
    <col customWidth="1" min="3" max="11" width="10.29"/>
    <col customWidth="1" min="12" max="12" width="8.71"/>
    <col customWidth="1" min="13" max="13" width="131.71"/>
    <col customWidth="1" min="14" max="26" width="8.71"/>
  </cols>
  <sheetData>
    <row r="2">
      <c r="B2" s="2" t="s">
        <v>28</v>
      </c>
    </row>
    <row r="3">
      <c r="B3" s="2" t="s">
        <v>1</v>
      </c>
    </row>
    <row r="4">
      <c r="B4" s="2" t="s">
        <v>29</v>
      </c>
    </row>
    <row r="5">
      <c r="B5" s="2"/>
    </row>
    <row r="6">
      <c r="B6" s="3"/>
      <c r="C6" s="36"/>
      <c r="D6" s="36"/>
      <c r="E6" s="36"/>
      <c r="F6" s="36"/>
      <c r="G6" s="36"/>
      <c r="H6" s="36"/>
      <c r="I6" s="36"/>
      <c r="J6" s="36"/>
      <c r="K6" s="36"/>
    </row>
    <row r="7">
      <c r="B7" s="4"/>
      <c r="C7" s="36"/>
      <c r="D7" s="36"/>
      <c r="E7" s="36"/>
      <c r="F7" s="36"/>
      <c r="G7" s="36"/>
      <c r="H7" s="36"/>
      <c r="I7" s="36"/>
      <c r="J7" s="36"/>
      <c r="K7" s="36"/>
    </row>
    <row r="8">
      <c r="B8" s="4"/>
      <c r="C8" s="36"/>
      <c r="D8" s="36"/>
      <c r="E8" s="36"/>
      <c r="F8" s="36"/>
      <c r="G8" s="36"/>
      <c r="H8" s="36"/>
      <c r="I8" s="36"/>
      <c r="J8" s="36"/>
      <c r="K8" s="36"/>
    </row>
    <row r="9">
      <c r="B9" s="4"/>
      <c r="C9" s="36"/>
      <c r="D9" s="36"/>
      <c r="E9" s="36"/>
      <c r="F9" s="36"/>
      <c r="G9" s="36"/>
      <c r="H9" s="36"/>
      <c r="I9" s="36"/>
      <c r="J9" s="36"/>
      <c r="K9" s="36"/>
    </row>
    <row r="10">
      <c r="B10" s="2"/>
    </row>
    <row r="11">
      <c r="B11" s="2"/>
    </row>
    <row r="12">
      <c r="B12" s="37" t="s">
        <v>29</v>
      </c>
      <c r="C12" s="38" t="s">
        <v>3</v>
      </c>
      <c r="D12" s="38" t="s">
        <v>4</v>
      </c>
      <c r="E12" s="38" t="s">
        <v>5</v>
      </c>
      <c r="F12" s="38" t="s">
        <v>6</v>
      </c>
      <c r="G12" s="38" t="s">
        <v>3</v>
      </c>
      <c r="H12" s="38" t="s">
        <v>4</v>
      </c>
      <c r="I12" s="38" t="s">
        <v>5</v>
      </c>
      <c r="J12" s="38" t="s">
        <v>6</v>
      </c>
      <c r="K12" s="39" t="s">
        <v>3</v>
      </c>
    </row>
    <row r="13">
      <c r="B13" s="40" t="s">
        <v>30</v>
      </c>
      <c r="C13" s="41">
        <v>2021.0</v>
      </c>
      <c r="D13" s="41">
        <v>2021.0</v>
      </c>
      <c r="E13" s="41">
        <v>2021.0</v>
      </c>
      <c r="F13" s="41">
        <v>2021.0</v>
      </c>
      <c r="G13" s="41">
        <v>2022.0</v>
      </c>
      <c r="H13" s="41">
        <v>2022.0</v>
      </c>
      <c r="I13" s="41">
        <v>2022.0</v>
      </c>
      <c r="J13" s="41">
        <v>2022.0</v>
      </c>
      <c r="K13" s="41">
        <v>2023.0</v>
      </c>
    </row>
    <row r="14">
      <c r="B14" s="42"/>
      <c r="C14" s="43"/>
      <c r="D14" s="43"/>
      <c r="E14" s="43"/>
      <c r="F14" s="43"/>
      <c r="G14" s="43"/>
      <c r="H14" s="43"/>
      <c r="I14" s="43"/>
      <c r="J14" s="43"/>
      <c r="K14" s="44"/>
    </row>
    <row r="15">
      <c r="B15" s="42" t="s">
        <v>31</v>
      </c>
      <c r="C15" s="45">
        <v>33.0</v>
      </c>
      <c r="D15" s="45">
        <v>33.0</v>
      </c>
      <c r="E15" s="45">
        <v>33.0</v>
      </c>
      <c r="F15" s="45">
        <v>33.0</v>
      </c>
      <c r="G15" s="45">
        <v>34.0</v>
      </c>
      <c r="H15" s="45">
        <v>34.0</v>
      </c>
      <c r="I15" s="45">
        <v>34.0</v>
      </c>
      <c r="J15" s="45">
        <v>34.0</v>
      </c>
      <c r="K15" s="46">
        <v>34.0</v>
      </c>
    </row>
    <row r="16">
      <c r="B16" s="42"/>
      <c r="C16" s="45"/>
      <c r="D16" s="45"/>
      <c r="E16" s="45"/>
      <c r="F16" s="45"/>
      <c r="G16" s="45"/>
      <c r="H16" s="45"/>
      <c r="I16" s="45"/>
      <c r="J16" s="45"/>
      <c r="K16" s="46"/>
    </row>
    <row r="17">
      <c r="B17" s="42" t="s">
        <v>32</v>
      </c>
      <c r="C17" s="47">
        <v>15194.840606060607</v>
      </c>
      <c r="D17" s="47">
        <v>15573.466363636366</v>
      </c>
      <c r="E17" s="47">
        <v>15874.02090909091</v>
      </c>
      <c r="F17" s="47">
        <v>16353.098787878787</v>
      </c>
      <c r="G17" s="47">
        <v>16198.34382352941</v>
      </c>
      <c r="H17" s="47">
        <v>16409.113823529413</v>
      </c>
      <c r="I17" s="47">
        <v>16317.389117647059</v>
      </c>
      <c r="J17" s="47">
        <v>16165.991470588235</v>
      </c>
      <c r="K17" s="48">
        <v>16803.094411764705</v>
      </c>
    </row>
    <row r="18">
      <c r="B18" s="42" t="s">
        <v>33</v>
      </c>
      <c r="C18" s="47">
        <v>89.0</v>
      </c>
      <c r="D18" s="47">
        <v>200.0</v>
      </c>
      <c r="E18" s="47">
        <v>204.0</v>
      </c>
      <c r="F18" s="47">
        <v>444.0</v>
      </c>
      <c r="G18" s="47">
        <v>2446.0</v>
      </c>
      <c r="H18" s="47">
        <v>5000.0</v>
      </c>
      <c r="I18" s="47">
        <v>1655.0</v>
      </c>
      <c r="J18" s="47">
        <v>1244.0</v>
      </c>
      <c r="K18" s="48">
        <v>322.0</v>
      </c>
      <c r="M18" s="36"/>
    </row>
    <row r="19">
      <c r="B19" s="42" t="s">
        <v>34</v>
      </c>
      <c r="C19" s="47">
        <v>467.62575757575905</v>
      </c>
      <c r="D19" s="47">
        <v>500.5545454545445</v>
      </c>
      <c r="E19" s="47">
        <f t="shared" ref="E19:K19" si="1">E20-E17</f>
        <v>479.0778788</v>
      </c>
      <c r="F19" s="47">
        <f t="shared" si="1"/>
        <v>-154.7549643</v>
      </c>
      <c r="G19" s="47">
        <f t="shared" si="1"/>
        <v>210.77</v>
      </c>
      <c r="H19" s="47">
        <f t="shared" si="1"/>
        <v>-91.72470588</v>
      </c>
      <c r="I19" s="47">
        <f t="shared" si="1"/>
        <v>-151.3976471</v>
      </c>
      <c r="J19" s="47">
        <f t="shared" si="1"/>
        <v>637.1029412</v>
      </c>
      <c r="K19" s="47">
        <f t="shared" si="1"/>
        <v>1642.905588</v>
      </c>
    </row>
    <row r="20">
      <c r="B20" s="42" t="s">
        <v>35</v>
      </c>
      <c r="C20" s="47">
        <v>15573.466363636366</v>
      </c>
      <c r="D20" s="47">
        <v>15874.02090909091</v>
      </c>
      <c r="E20" s="47">
        <v>16353.098787878787</v>
      </c>
      <c r="F20" s="47">
        <v>16198.34382352941</v>
      </c>
      <c r="G20" s="47">
        <v>16409.113823529413</v>
      </c>
      <c r="H20" s="47">
        <v>16317.389117647059</v>
      </c>
      <c r="I20" s="47">
        <v>16165.991470588235</v>
      </c>
      <c r="J20" s="47">
        <v>16803.094411764705</v>
      </c>
      <c r="K20" s="48">
        <v>18446.0</v>
      </c>
    </row>
    <row r="21" ht="15.75" customHeight="1">
      <c r="A21" s="49"/>
      <c r="B21" s="50" t="s">
        <v>36</v>
      </c>
      <c r="C21" s="51">
        <f t="shared" ref="C21:K21" si="2">((C20-C17)/C17)</f>
        <v>0.02491804734</v>
      </c>
      <c r="D21" s="52">
        <f t="shared" si="2"/>
        <v>0.01929914243</v>
      </c>
      <c r="E21" s="51">
        <f t="shared" si="2"/>
        <v>0.03017999545</v>
      </c>
      <c r="F21" s="52">
        <f t="shared" si="2"/>
        <v>-0.009463341863</v>
      </c>
      <c r="G21" s="51">
        <f t="shared" si="2"/>
        <v>0.01301182407</v>
      </c>
      <c r="H21" s="52">
        <f t="shared" si="2"/>
        <v>-0.005589863467</v>
      </c>
      <c r="I21" s="51">
        <f t="shared" si="2"/>
        <v>-0.009278300957</v>
      </c>
      <c r="J21" s="52">
        <f t="shared" si="2"/>
        <v>0.0394100753</v>
      </c>
      <c r="K21" s="51">
        <f t="shared" si="2"/>
        <v>0.09777399019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/>
      <c r="B22" s="50"/>
      <c r="C22" s="51"/>
      <c r="D22" s="52"/>
      <c r="E22" s="52"/>
      <c r="F22" s="52"/>
      <c r="G22" s="52"/>
      <c r="H22" s="52"/>
      <c r="I22" s="52"/>
      <c r="J22" s="52"/>
      <c r="K22" s="53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B23" s="42" t="s">
        <v>37</v>
      </c>
      <c r="C23" s="47">
        <v>378.62575757575905</v>
      </c>
      <c r="D23" s="47">
        <v>300.5545454545445</v>
      </c>
      <c r="E23" s="47">
        <f t="shared" ref="E23:K23" si="3">E19-E18</f>
        <v>275.0778788</v>
      </c>
      <c r="F23" s="47">
        <f t="shared" si="3"/>
        <v>-598.7549643</v>
      </c>
      <c r="G23" s="47">
        <f t="shared" si="3"/>
        <v>-2235.23</v>
      </c>
      <c r="H23" s="47">
        <f t="shared" si="3"/>
        <v>-5091.724706</v>
      </c>
      <c r="I23" s="47">
        <f t="shared" si="3"/>
        <v>-1806.397647</v>
      </c>
      <c r="J23" s="47">
        <f t="shared" si="3"/>
        <v>-606.8970588</v>
      </c>
      <c r="K23" s="47">
        <f t="shared" si="3"/>
        <v>1320.905588</v>
      </c>
      <c r="M23" s="36"/>
    </row>
    <row r="24" ht="15.75" customHeight="1">
      <c r="B24" s="54" t="s">
        <v>38</v>
      </c>
      <c r="C24" s="55">
        <v>0.005857251307032566</v>
      </c>
      <c r="D24" s="55">
        <v>0.01284235605163631</v>
      </c>
      <c r="E24" s="55">
        <f t="shared" ref="E24:K24" si="4">E18/D17</f>
        <v>0.01309920317</v>
      </c>
      <c r="F24" s="55">
        <f t="shared" si="4"/>
        <v>0.027970229</v>
      </c>
      <c r="G24" s="55">
        <f t="shared" si="4"/>
        <v>0.149574098</v>
      </c>
      <c r="H24" s="55">
        <f t="shared" si="4"/>
        <v>0.308673532</v>
      </c>
      <c r="I24" s="55">
        <f t="shared" si="4"/>
        <v>0.1008585849</v>
      </c>
      <c r="J24" s="55">
        <f t="shared" si="4"/>
        <v>0.07623768674</v>
      </c>
      <c r="K24" s="55">
        <f t="shared" si="4"/>
        <v>0.01991835766</v>
      </c>
      <c r="M24" s="36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35.43"/>
    <col customWidth="1" min="3" max="3" width="15.14"/>
    <col customWidth="1" min="4" max="8" width="12.86"/>
    <col customWidth="1" min="9" max="9" width="8.71"/>
    <col customWidth="1" min="10" max="10" width="71.43"/>
    <col customWidth="1" min="11" max="11" width="4.71"/>
    <col customWidth="1" min="12" max="12" width="8.71"/>
  </cols>
  <sheetData>
    <row r="3">
      <c r="B3" s="2" t="s">
        <v>39</v>
      </c>
    </row>
    <row r="4">
      <c r="B4" s="2" t="s">
        <v>1</v>
      </c>
    </row>
    <row r="5">
      <c r="B5" s="2" t="s">
        <v>40</v>
      </c>
    </row>
    <row r="6">
      <c r="B6" s="2"/>
    </row>
    <row r="7">
      <c r="B7" s="3"/>
      <c r="C7" s="36"/>
      <c r="D7" s="36"/>
      <c r="E7" s="36"/>
      <c r="F7" s="36"/>
      <c r="G7" s="36"/>
      <c r="H7" s="36"/>
      <c r="I7" s="36"/>
      <c r="J7" s="36"/>
    </row>
    <row r="8">
      <c r="B8" s="4"/>
      <c r="C8" s="36"/>
      <c r="D8" s="36"/>
      <c r="E8" s="36"/>
      <c r="F8" s="36"/>
      <c r="G8" s="36"/>
      <c r="H8" s="36"/>
      <c r="I8" s="36"/>
      <c r="J8" s="36"/>
    </row>
    <row r="9">
      <c r="B9" s="4"/>
      <c r="C9" s="36"/>
      <c r="D9" s="36"/>
      <c r="E9" s="36"/>
      <c r="F9" s="36"/>
      <c r="G9" s="36"/>
      <c r="H9" s="36"/>
      <c r="I9" s="36"/>
      <c r="J9" s="36"/>
    </row>
    <row r="10">
      <c r="B10" s="4"/>
      <c r="C10" s="36"/>
      <c r="D10" s="36"/>
      <c r="E10" s="36"/>
      <c r="F10" s="36"/>
      <c r="G10" s="36"/>
      <c r="H10" s="36"/>
      <c r="I10" s="36"/>
      <c r="J10" s="36"/>
    </row>
    <row r="11">
      <c r="B11" s="56"/>
      <c r="C11" s="36"/>
      <c r="D11" s="36"/>
      <c r="E11" s="36"/>
      <c r="F11" s="36"/>
      <c r="G11" s="36"/>
      <c r="H11" s="36"/>
      <c r="I11" s="36"/>
      <c r="J11" s="36"/>
    </row>
    <row r="12">
      <c r="B12" s="56"/>
      <c r="C12" s="36"/>
      <c r="D12" s="36"/>
      <c r="E12" s="36"/>
      <c r="F12" s="36"/>
      <c r="G12" s="36"/>
      <c r="H12" s="36"/>
      <c r="I12" s="36"/>
      <c r="J12" s="36"/>
    </row>
    <row r="13">
      <c r="B13" s="56"/>
      <c r="C13" s="36"/>
      <c r="D13" s="36"/>
      <c r="E13" s="36"/>
      <c r="F13" s="36"/>
      <c r="G13" s="36"/>
      <c r="H13" s="36"/>
      <c r="I13" s="36"/>
      <c r="J13" s="36"/>
    </row>
    <row r="14">
      <c r="B14" s="56"/>
      <c r="C14" s="36"/>
      <c r="D14" s="36"/>
      <c r="E14" s="36"/>
      <c r="F14" s="36"/>
      <c r="G14" s="36"/>
      <c r="H14" s="36"/>
      <c r="I14" s="36"/>
      <c r="J14" s="36"/>
    </row>
    <row r="15">
      <c r="B15" s="56"/>
      <c r="C15" s="36"/>
      <c r="D15" s="36"/>
      <c r="E15" s="36"/>
      <c r="F15" s="36"/>
      <c r="G15" s="36"/>
      <c r="H15" s="36"/>
      <c r="I15" s="36"/>
      <c r="J15" s="36"/>
    </row>
    <row r="16">
      <c r="B16" s="56"/>
      <c r="C16" s="36"/>
      <c r="D16" s="36"/>
      <c r="E16" s="36"/>
      <c r="F16" s="36"/>
      <c r="G16" s="36"/>
      <c r="H16" s="36"/>
      <c r="I16" s="36"/>
      <c r="J16" s="36"/>
    </row>
    <row r="17">
      <c r="B17" s="56"/>
      <c r="C17" s="36"/>
      <c r="D17" s="36"/>
      <c r="E17" s="36"/>
      <c r="F17" s="36"/>
      <c r="G17" s="36"/>
      <c r="H17" s="36"/>
      <c r="I17" s="36"/>
      <c r="J17" s="36"/>
    </row>
    <row r="18">
      <c r="B18" s="4"/>
      <c r="C18" s="36"/>
      <c r="D18" s="36"/>
      <c r="E18" s="36"/>
      <c r="F18" s="36"/>
      <c r="G18" s="36"/>
      <c r="H18" s="36"/>
      <c r="I18" s="36"/>
      <c r="J18" s="36"/>
    </row>
    <row r="19">
      <c r="B19" s="26"/>
    </row>
    <row r="20">
      <c r="B20" s="1"/>
    </row>
    <row r="21" ht="15.75" customHeight="1">
      <c r="B21" s="1"/>
      <c r="C21" s="57" t="s">
        <v>41</v>
      </c>
      <c r="D21" s="57" t="s">
        <v>42</v>
      </c>
      <c r="E21" s="57" t="s">
        <v>42</v>
      </c>
      <c r="F21" s="58" t="s">
        <v>42</v>
      </c>
      <c r="G21" s="57" t="s">
        <v>42</v>
      </c>
      <c r="H21" s="59" t="s">
        <v>43</v>
      </c>
      <c r="I21" s="57"/>
      <c r="J21" s="57"/>
    </row>
    <row r="22" ht="15.75" customHeight="1">
      <c r="B22" s="60" t="s">
        <v>44</v>
      </c>
      <c r="C22" s="41">
        <v>2020.0</v>
      </c>
      <c r="D22" s="41">
        <v>2021.0</v>
      </c>
      <c r="E22" s="41">
        <v>2022.0</v>
      </c>
      <c r="F22" s="61" t="s">
        <v>8</v>
      </c>
      <c r="G22" s="62" t="s">
        <v>45</v>
      </c>
      <c r="H22" s="63" t="s">
        <v>46</v>
      </c>
      <c r="I22" s="64"/>
      <c r="J22" s="65"/>
      <c r="K22" s="43"/>
      <c r="L22" s="43"/>
    </row>
    <row r="23" ht="15.75" customHeight="1">
      <c r="B23" s="2" t="s">
        <v>9</v>
      </c>
      <c r="C23" s="14">
        <v>1999444.0</v>
      </c>
      <c r="D23" s="14">
        <v>2078849.0</v>
      </c>
      <c r="E23" s="14">
        <v>2213089.0</v>
      </c>
      <c r="F23" s="66">
        <f>('Income Statement'!$P$9*4)</f>
        <v>2285220.84</v>
      </c>
      <c r="G23" s="14">
        <f>F23+15/100*F23</f>
        <v>2628003.966</v>
      </c>
      <c r="H23" s="67">
        <f>(G23/C23)^(1/5)-1</f>
        <v>0.05619316881</v>
      </c>
    </row>
    <row r="24" ht="15.75" customHeight="1">
      <c r="B24" s="68" t="s">
        <v>47</v>
      </c>
      <c r="D24" s="31">
        <f>(D23-C23)/C23</f>
        <v>0.03971354036</v>
      </c>
      <c r="E24" s="31">
        <f>((E23-D23)/D23)</f>
        <v>0.06457419466</v>
      </c>
      <c r="F24" s="31">
        <f>(F23-E23)/E23</f>
        <v>0.03259328477</v>
      </c>
      <c r="G24" s="31">
        <v>0.15</v>
      </c>
      <c r="H24" s="67"/>
    </row>
    <row r="25" ht="15.75" customHeight="1">
      <c r="B25" s="2" t="s">
        <v>11</v>
      </c>
      <c r="C25" s="14">
        <v>371461.44</v>
      </c>
      <c r="D25" s="14">
        <v>433616.0</v>
      </c>
      <c r="E25" s="14">
        <v>394298.0</v>
      </c>
      <c r="F25" s="66">
        <f>'Income Statement'!$P$14*4</f>
        <v>480008.76</v>
      </c>
      <c r="G25" s="14">
        <f>F25+10/100*F25</f>
        <v>528009.636</v>
      </c>
      <c r="H25" s="67">
        <f>(G25/C25)^(1/5)-1</f>
        <v>0.07286634513</v>
      </c>
    </row>
    <row r="26" ht="15.75" customHeight="1">
      <c r="B26" s="68" t="s">
        <v>47</v>
      </c>
      <c r="D26" s="31">
        <f t="shared" ref="D26:F26" si="1">((D25-C25)/C25)</f>
        <v>0.1673243931</v>
      </c>
      <c r="E26" s="31">
        <f t="shared" si="1"/>
        <v>-0.09067469835</v>
      </c>
      <c r="F26" s="31">
        <f t="shared" si="1"/>
        <v>0.217375589</v>
      </c>
      <c r="G26" s="31">
        <v>0.1</v>
      </c>
      <c r="H26" s="67"/>
    </row>
    <row r="27" ht="15.75" customHeight="1">
      <c r="B27" s="2" t="s">
        <v>12</v>
      </c>
      <c r="C27" s="14">
        <v>247640.96</v>
      </c>
      <c r="D27" s="14">
        <v>358136.0</v>
      </c>
      <c r="E27" s="14">
        <v>314435.0</v>
      </c>
      <c r="F27" s="66">
        <f>'Income Statement'!$P$20*4</f>
        <v>408075.1416</v>
      </c>
      <c r="G27" s="14">
        <f>F27+8/100*F27</f>
        <v>440721.1529</v>
      </c>
      <c r="H27" s="67">
        <f>(G27/C27)^(1/5)-1</f>
        <v>0.122194881</v>
      </c>
    </row>
    <row r="28" ht="15.75" customHeight="1">
      <c r="B28" s="68" t="s">
        <v>47</v>
      </c>
      <c r="D28" s="31">
        <f t="shared" ref="D28:F28" si="2">((D27-C27)/C27)</f>
        <v>0.4461904848</v>
      </c>
      <c r="E28" s="31">
        <f t="shared" si="2"/>
        <v>-0.1220234771</v>
      </c>
      <c r="F28" s="31">
        <f t="shared" si="2"/>
        <v>0.297804448</v>
      </c>
      <c r="G28" s="31">
        <v>0.08</v>
      </c>
      <c r="H28" s="67"/>
    </row>
    <row r="29" ht="15.75" customHeight="1">
      <c r="B29" s="2" t="s">
        <v>13</v>
      </c>
      <c r="C29" s="69">
        <v>12.11</v>
      </c>
      <c r="D29" s="69">
        <v>11.24</v>
      </c>
      <c r="E29" s="69">
        <v>9.95</v>
      </c>
      <c r="F29" s="70">
        <f>'Income Statement'!$P$23*4</f>
        <v>12.88555664</v>
      </c>
      <c r="G29" s="69">
        <f>F29+8/100*F29</f>
        <v>13.91640118</v>
      </c>
      <c r="H29" s="67">
        <f t="shared" ref="H29:H30" si="3">(G29/C29)^(1/5)-1</f>
        <v>0.02819753735</v>
      </c>
    </row>
    <row r="30" ht="15.75" customHeight="1">
      <c r="B30" s="71" t="s">
        <v>14</v>
      </c>
      <c r="C30" s="14">
        <v>755.0</v>
      </c>
      <c r="D30" s="14">
        <v>11123.0</v>
      </c>
      <c r="E30" s="14">
        <v>113297.0</v>
      </c>
      <c r="F30" s="66">
        <f>'Cash Flows'!$R$51*4</f>
        <v>635323.4216</v>
      </c>
      <c r="G30" s="14">
        <f>F30-2/100*F30</f>
        <v>622616.9532</v>
      </c>
      <c r="H30" s="67">
        <f t="shared" si="3"/>
        <v>2.830494103</v>
      </c>
    </row>
    <row r="31" ht="15.75" customHeight="1">
      <c r="B31" s="26"/>
      <c r="D31" s="1"/>
      <c r="F31" s="42"/>
    </row>
    <row r="32" ht="15.75" customHeight="1">
      <c r="B32" s="27" t="s">
        <v>15</v>
      </c>
      <c r="C32" s="72"/>
      <c r="D32" s="73"/>
      <c r="E32" s="72"/>
      <c r="F32" s="74"/>
      <c r="G32" s="75"/>
      <c r="H32" s="43"/>
    </row>
    <row r="33" ht="15.75" customHeight="1">
      <c r="B33" s="30" t="s">
        <v>25</v>
      </c>
      <c r="C33" s="76">
        <v>0.18578236749816449</v>
      </c>
      <c r="D33" s="76">
        <f t="shared" ref="D33:G33" si="4">D25/D23</f>
        <v>0.2085846543</v>
      </c>
      <c r="E33" s="76">
        <f t="shared" si="4"/>
        <v>0.1781663548</v>
      </c>
      <c r="F33" s="76">
        <f t="shared" si="4"/>
        <v>0.2100491784</v>
      </c>
      <c r="G33" s="76">
        <f t="shared" si="4"/>
        <v>0.2009166055</v>
      </c>
      <c r="H33" s="43"/>
    </row>
    <row r="34" ht="15.75" customHeight="1">
      <c r="B34" s="30" t="s">
        <v>26</v>
      </c>
      <c r="C34" s="76">
        <v>0.12385491166544299</v>
      </c>
      <c r="D34" s="76">
        <f t="shared" ref="D34:G34" si="5">D27/D23</f>
        <v>0.1722761009</v>
      </c>
      <c r="E34" s="76">
        <f t="shared" si="5"/>
        <v>0.1420796904</v>
      </c>
      <c r="F34" s="76">
        <f t="shared" si="5"/>
        <v>0.1785714249</v>
      </c>
      <c r="G34" s="76">
        <f t="shared" si="5"/>
        <v>0.1677018599</v>
      </c>
      <c r="H34" s="43"/>
    </row>
    <row r="35" ht="15.75" customHeight="1">
      <c r="B35" s="30" t="s">
        <v>48</v>
      </c>
      <c r="C35" s="77" t="s">
        <v>49</v>
      </c>
      <c r="D35" s="78">
        <f>B39/D25</f>
        <v>2.312981735</v>
      </c>
      <c r="E35" s="78">
        <f>B39/E25</f>
        <v>2.543624081</v>
      </c>
      <c r="F35" s="78">
        <f>B39/F25</f>
        <v>2.089432468</v>
      </c>
      <c r="G35" s="78">
        <f>B39/G25</f>
        <v>1.899484062</v>
      </c>
      <c r="H35" s="43"/>
      <c r="J35" s="36"/>
    </row>
    <row r="36" ht="15.75" customHeight="1">
      <c r="B36" s="33" t="s">
        <v>27</v>
      </c>
      <c r="C36" s="34">
        <v>0.025145142424751077</v>
      </c>
      <c r="D36" s="34">
        <f>D30/'Income Statement'!$J$26</f>
        <v>0.3486216391</v>
      </c>
      <c r="E36" s="79">
        <f>E30/'Income Statement'!$O$26</f>
        <v>3.583598262</v>
      </c>
      <c r="F36" s="80">
        <f>F30/'Income Statement'!$P$26</f>
        <v>20.06124633</v>
      </c>
      <c r="G36" s="81">
        <f>G30/'Income Statement'!$P$26</f>
        <v>19.6600214</v>
      </c>
      <c r="H36" s="43"/>
    </row>
    <row r="37" ht="15.75" customHeight="1"/>
    <row r="38" ht="15.75" customHeight="1">
      <c r="B38" s="82" t="s">
        <v>50</v>
      </c>
    </row>
    <row r="39" ht="15.75" customHeight="1">
      <c r="B39" s="83">
        <f>2.7*C25</f>
        <v>1002945.888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4.29"/>
    <col customWidth="1" min="3" max="3" width="9.14"/>
    <col customWidth="1" min="4" max="4" width="27.86"/>
    <col customWidth="1" min="5" max="5" width="2.0"/>
    <col customWidth="1" min="6" max="6" width="13.0"/>
    <col customWidth="1" min="7" max="7" width="13.71"/>
    <col customWidth="1" min="8" max="9" width="13.29"/>
    <col customWidth="1" min="10" max="10" width="17.43"/>
    <col customWidth="1" min="11" max="14" width="13.0"/>
    <col customWidth="1" min="15" max="16" width="17.43"/>
    <col customWidth="1" min="17" max="26" width="9.14"/>
  </cols>
  <sheetData>
    <row r="1" ht="12.75" customHeight="1">
      <c r="A1" s="2" t="s">
        <v>1</v>
      </c>
      <c r="B1" s="84"/>
      <c r="C1" s="84"/>
      <c r="D1" s="84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2.75" customHeight="1">
      <c r="A2" s="2" t="s">
        <v>51</v>
      </c>
      <c r="B2" s="84"/>
      <c r="C2" s="84"/>
      <c r="D2" s="84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12.75" customHeight="1">
      <c r="A3" s="85" t="s">
        <v>52</v>
      </c>
      <c r="B3" s="84"/>
      <c r="C3" s="84"/>
      <c r="D3" s="84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2.75" customHeight="1">
      <c r="A4" s="85" t="s">
        <v>53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12.75" customHeight="1">
      <c r="A5" s="85"/>
      <c r="B5" s="85"/>
      <c r="C5" s="85"/>
      <c r="D5" s="85"/>
      <c r="E5" s="86"/>
      <c r="F5" s="87" t="s">
        <v>54</v>
      </c>
      <c r="J5" s="88" t="s">
        <v>55</v>
      </c>
      <c r="K5" s="87" t="s">
        <v>54</v>
      </c>
      <c r="O5" s="88" t="s">
        <v>55</v>
      </c>
      <c r="P5" s="87" t="s">
        <v>54</v>
      </c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12.75" customHeight="1">
      <c r="A6" s="85"/>
      <c r="B6" s="85"/>
      <c r="C6" s="85"/>
      <c r="D6" s="85"/>
      <c r="E6" s="89"/>
      <c r="F6" s="89" t="s">
        <v>56</v>
      </c>
      <c r="G6" s="89" t="s">
        <v>57</v>
      </c>
      <c r="H6" s="89" t="s">
        <v>58</v>
      </c>
      <c r="I6" s="89" t="s">
        <v>59</v>
      </c>
      <c r="J6" s="90" t="s">
        <v>59</v>
      </c>
      <c r="K6" s="89" t="s">
        <v>56</v>
      </c>
      <c r="L6" s="89" t="s">
        <v>57</v>
      </c>
      <c r="M6" s="89" t="s">
        <v>58</v>
      </c>
      <c r="N6" s="89" t="s">
        <v>59</v>
      </c>
      <c r="O6" s="90" t="s">
        <v>59</v>
      </c>
      <c r="P6" s="89" t="s">
        <v>56</v>
      </c>
      <c r="Q6" s="85"/>
      <c r="R6" s="85"/>
      <c r="S6" s="85"/>
      <c r="T6" s="85"/>
      <c r="U6" s="85"/>
      <c r="V6" s="85"/>
      <c r="W6" s="85"/>
      <c r="X6" s="85"/>
      <c r="Y6" s="85"/>
      <c r="Z6" s="85"/>
    </row>
    <row r="7" ht="12.75" customHeight="1">
      <c r="A7" s="85"/>
      <c r="B7" s="85"/>
      <c r="C7" s="85"/>
      <c r="D7" s="85"/>
      <c r="E7" s="91"/>
      <c r="F7" s="91">
        <v>2021.0</v>
      </c>
      <c r="G7" s="91">
        <v>2021.0</v>
      </c>
      <c r="H7" s="91">
        <v>2021.0</v>
      </c>
      <c r="I7" s="91">
        <v>2021.0</v>
      </c>
      <c r="J7" s="92">
        <v>2021.0</v>
      </c>
      <c r="K7" s="91">
        <v>2022.0</v>
      </c>
      <c r="L7" s="91">
        <v>2022.0</v>
      </c>
      <c r="M7" s="91">
        <v>2022.0</v>
      </c>
      <c r="N7" s="91">
        <v>2022.0</v>
      </c>
      <c r="O7" s="92">
        <v>2022.0</v>
      </c>
      <c r="P7" s="91">
        <v>2023.0</v>
      </c>
      <c r="Q7" s="85"/>
      <c r="R7" s="85"/>
      <c r="S7" s="85"/>
      <c r="T7" s="85"/>
      <c r="U7" s="85"/>
      <c r="V7" s="85"/>
      <c r="W7" s="85"/>
      <c r="X7" s="85"/>
      <c r="Y7" s="85"/>
      <c r="Z7" s="85"/>
    </row>
    <row r="8" ht="12.75" customHeight="1">
      <c r="A8" s="85"/>
      <c r="B8" s="85"/>
      <c r="C8" s="85"/>
      <c r="D8" s="85"/>
      <c r="E8" s="93"/>
      <c r="F8" s="85"/>
      <c r="G8" s="85"/>
      <c r="H8" s="85"/>
      <c r="I8" s="85"/>
      <c r="J8" s="94"/>
      <c r="K8" s="85"/>
      <c r="L8" s="85"/>
      <c r="M8" s="85"/>
      <c r="N8" s="85"/>
      <c r="O8" s="94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ht="12.75" customHeight="1">
      <c r="A9" s="85" t="s">
        <v>9</v>
      </c>
      <c r="B9" s="85"/>
      <c r="C9" s="85"/>
      <c r="D9" s="85"/>
      <c r="E9" s="95"/>
      <c r="F9" s="96">
        <v>501429.74000000005</v>
      </c>
      <c r="G9" s="96">
        <v>513924.3900000001</v>
      </c>
      <c r="H9" s="96">
        <v>523842.69000000006</v>
      </c>
      <c r="I9" s="96">
        <v>539652.26</v>
      </c>
      <c r="J9" s="97">
        <f t="shared" ref="J9:J14" si="1">SUM(F9:I9)</f>
        <v>2078849.08</v>
      </c>
      <c r="K9" s="96">
        <v>550743.69</v>
      </c>
      <c r="L9" s="96">
        <v>557909.87</v>
      </c>
      <c r="M9" s="96">
        <v>554791.23</v>
      </c>
      <c r="N9" s="96">
        <v>549643.71</v>
      </c>
      <c r="O9" s="97">
        <f t="shared" ref="O9:O14" si="2">SUM(K9:N9)</f>
        <v>2213088.5</v>
      </c>
      <c r="P9" s="96">
        <v>571305.21</v>
      </c>
      <c r="Q9" s="85"/>
      <c r="R9" s="85"/>
      <c r="S9" s="85"/>
      <c r="T9" s="85"/>
      <c r="U9" s="85"/>
      <c r="V9" s="85"/>
      <c r="W9" s="85"/>
      <c r="X9" s="85"/>
      <c r="Y9" s="85"/>
      <c r="Z9" s="85"/>
    </row>
    <row r="10" ht="12.75" customHeight="1">
      <c r="A10" s="85"/>
      <c r="B10" s="85" t="s">
        <v>60</v>
      </c>
      <c r="C10" s="85"/>
      <c r="D10" s="85"/>
      <c r="E10" s="85"/>
      <c r="F10" s="98">
        <v>270795.77</v>
      </c>
      <c r="G10" s="98">
        <v>281260.56000000006</v>
      </c>
      <c r="H10" s="98">
        <v>294461.23000000004</v>
      </c>
      <c r="I10" s="98">
        <v>366770.25000000006</v>
      </c>
      <c r="J10" s="99">
        <f t="shared" si="1"/>
        <v>1213287.81</v>
      </c>
      <c r="K10" s="98">
        <v>299929.35000000003</v>
      </c>
      <c r="L10" s="98">
        <v>328352.85000000003</v>
      </c>
      <c r="M10" s="98">
        <v>335206.55000000005</v>
      </c>
      <c r="N10" s="98">
        <v>378291.2</v>
      </c>
      <c r="O10" s="99">
        <f t="shared" si="2"/>
        <v>1341779.95</v>
      </c>
      <c r="P10" s="98">
        <v>336253.75000000006</v>
      </c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ht="12.75" customHeight="1">
      <c r="A11" s="85"/>
      <c r="B11" s="85" t="s">
        <v>61</v>
      </c>
      <c r="C11" s="85"/>
      <c r="D11" s="85"/>
      <c r="E11" s="100"/>
      <c r="F11" s="98">
        <v>35875.840000000004</v>
      </c>
      <c r="G11" s="98">
        <v>42278.11</v>
      </c>
      <c r="H11" s="98">
        <v>44516.36000000001</v>
      </c>
      <c r="I11" s="98">
        <v>55489.91</v>
      </c>
      <c r="J11" s="99">
        <f t="shared" si="1"/>
        <v>178160.22</v>
      </c>
      <c r="K11" s="98">
        <v>38918.46000000001</v>
      </c>
      <c r="L11" s="98">
        <v>40247.200000000004</v>
      </c>
      <c r="M11" s="98">
        <v>39756.780000000006</v>
      </c>
      <c r="N11" s="98">
        <v>58212.700000000004</v>
      </c>
      <c r="O11" s="99">
        <f t="shared" si="2"/>
        <v>177135.14</v>
      </c>
      <c r="P11" s="98">
        <v>38875.340000000004</v>
      </c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ht="12.75" customHeight="1">
      <c r="A12" s="85"/>
      <c r="B12" s="85" t="s">
        <v>62</v>
      </c>
      <c r="C12" s="85"/>
      <c r="D12" s="85"/>
      <c r="E12" s="100"/>
      <c r="F12" s="98">
        <v>36764.490000000005</v>
      </c>
      <c r="G12" s="98">
        <v>37612.47</v>
      </c>
      <c r="H12" s="98">
        <v>39472.090000000004</v>
      </c>
      <c r="I12" s="98">
        <v>45322.9</v>
      </c>
      <c r="J12" s="99">
        <f t="shared" si="1"/>
        <v>159171.95</v>
      </c>
      <c r="K12" s="98">
        <v>46027.100000000006</v>
      </c>
      <c r="L12" s="98">
        <v>50179.22</v>
      </c>
      <c r="M12" s="98">
        <v>46391.73</v>
      </c>
      <c r="N12" s="98">
        <v>47174.82000000001</v>
      </c>
      <c r="O12" s="99">
        <f t="shared" si="2"/>
        <v>189772.87</v>
      </c>
      <c r="P12" s="98">
        <v>48109.25000000001</v>
      </c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ht="12.75" customHeight="1">
      <c r="A13" s="85"/>
      <c r="B13" s="85" t="s">
        <v>63</v>
      </c>
      <c r="C13" s="85"/>
      <c r="D13" s="85"/>
      <c r="E13" s="100"/>
      <c r="F13" s="101">
        <v>20803.72</v>
      </c>
      <c r="G13" s="101">
        <v>23439.15</v>
      </c>
      <c r="H13" s="101">
        <v>22525.300000000003</v>
      </c>
      <c r="I13" s="98">
        <v>27845.300000000003</v>
      </c>
      <c r="J13" s="99">
        <f t="shared" si="1"/>
        <v>94613.47</v>
      </c>
      <c r="K13" s="101">
        <v>27854.960000000003</v>
      </c>
      <c r="L13" s="101">
        <v>28650.790000000005</v>
      </c>
      <c r="M13" s="101">
        <v>26124.910000000003</v>
      </c>
      <c r="N13" s="98">
        <v>27471.710000000003</v>
      </c>
      <c r="O13" s="99">
        <f t="shared" si="2"/>
        <v>110102.37</v>
      </c>
      <c r="P13" s="98">
        <v>28064.680000000004</v>
      </c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ht="12.75" customHeight="1">
      <c r="A14" s="85" t="s">
        <v>64</v>
      </c>
      <c r="B14" s="85"/>
      <c r="C14" s="85"/>
      <c r="D14" s="85"/>
      <c r="E14" s="100"/>
      <c r="F14" s="102">
        <f t="shared" ref="F14:I14" si="3">F9-SUM(F10:F13)</f>
        <v>137189.92</v>
      </c>
      <c r="G14" s="102">
        <f t="shared" si="3"/>
        <v>129334.1</v>
      </c>
      <c r="H14" s="102">
        <f t="shared" si="3"/>
        <v>122867.71</v>
      </c>
      <c r="I14" s="102">
        <f t="shared" si="3"/>
        <v>44223.9</v>
      </c>
      <c r="J14" s="103">
        <f t="shared" si="1"/>
        <v>433615.63</v>
      </c>
      <c r="K14" s="102">
        <f t="shared" ref="K14:N14" si="4">K9-SUM(K10:K13)</f>
        <v>138013.82</v>
      </c>
      <c r="L14" s="102">
        <f t="shared" si="4"/>
        <v>110479.81</v>
      </c>
      <c r="M14" s="102">
        <f t="shared" si="4"/>
        <v>107311.26</v>
      </c>
      <c r="N14" s="102">
        <f t="shared" si="4"/>
        <v>38493.28</v>
      </c>
      <c r="O14" s="103">
        <f t="shared" si="2"/>
        <v>394298.17</v>
      </c>
      <c r="P14" s="102">
        <f>P9-SUM(P10:P13)</f>
        <v>120002.19</v>
      </c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ht="12.75" customHeight="1">
      <c r="A15" s="85" t="s">
        <v>65</v>
      </c>
      <c r="B15" s="85"/>
      <c r="C15" s="85"/>
      <c r="D15" s="85"/>
      <c r="E15" s="85"/>
      <c r="F15" s="100"/>
      <c r="G15" s="100"/>
      <c r="H15" s="100"/>
      <c r="I15" s="100"/>
      <c r="J15" s="99"/>
      <c r="K15" s="100"/>
      <c r="L15" s="100"/>
      <c r="M15" s="100"/>
      <c r="N15" s="100"/>
      <c r="O15" s="99"/>
      <c r="P15" s="100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ht="12.75" customHeight="1">
      <c r="A16" s="85"/>
      <c r="B16" s="85" t="s">
        <v>66</v>
      </c>
      <c r="C16" s="85"/>
      <c r="D16" s="85"/>
      <c r="E16" s="85"/>
      <c r="F16" s="104">
        <v>-13610.800000000001</v>
      </c>
      <c r="G16" s="104">
        <v>-13392.54</v>
      </c>
      <c r="H16" s="104">
        <v>-13330.03</v>
      </c>
      <c r="I16" s="104">
        <v>-13260.03</v>
      </c>
      <c r="J16" s="99">
        <f t="shared" ref="J16:J20" si="5">SUM(F16:I16)</f>
        <v>-53593.4</v>
      </c>
      <c r="K16" s="104">
        <v>-13130.53</v>
      </c>
      <c r="L16" s="104">
        <v>-12281.85</v>
      </c>
      <c r="M16" s="104">
        <v>-12080.250000000002</v>
      </c>
      <c r="N16" s="104">
        <v>-11942.210000000001</v>
      </c>
      <c r="O16" s="99">
        <f t="shared" ref="O16:O20" si="6">SUM(K16:N16)</f>
        <v>-49434.84</v>
      </c>
      <c r="P16" s="104">
        <v>-12196.730000000001</v>
      </c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ht="12.75" customHeight="1">
      <c r="A17" s="85"/>
      <c r="B17" s="85" t="s">
        <v>67</v>
      </c>
      <c r="C17" s="85"/>
      <c r="D17" s="85"/>
      <c r="E17" s="100"/>
      <c r="F17" s="104">
        <v>18836.02</v>
      </c>
      <c r="G17" s="104">
        <v>-4376.330000000001</v>
      </c>
      <c r="H17" s="104">
        <v>6729.450000000001</v>
      </c>
      <c r="I17" s="104">
        <v>7595.840000000001</v>
      </c>
      <c r="J17" s="99">
        <f t="shared" si="5"/>
        <v>28784.98</v>
      </c>
      <c r="K17" s="104">
        <v>13695.150000000001</v>
      </c>
      <c r="L17" s="104">
        <v>15415.820000000002</v>
      </c>
      <c r="M17" s="104">
        <v>18298.280000000002</v>
      </c>
      <c r="N17" s="104">
        <v>-23797.550000000003</v>
      </c>
      <c r="O17" s="99">
        <f t="shared" si="6"/>
        <v>23611.7</v>
      </c>
      <c r="P17" s="104">
        <v>-4984.280000000001</v>
      </c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ht="12.75" customHeight="1">
      <c r="A18" s="85" t="s">
        <v>68</v>
      </c>
      <c r="B18" s="85"/>
      <c r="C18" s="85"/>
      <c r="D18" s="85"/>
      <c r="E18" s="100"/>
      <c r="F18" s="102">
        <f t="shared" ref="F18:I18" si="7">SUM(F14:F17)</f>
        <v>142415.14</v>
      </c>
      <c r="G18" s="102">
        <f t="shared" si="7"/>
        <v>111565.23</v>
      </c>
      <c r="H18" s="102">
        <f t="shared" si="7"/>
        <v>116267.13</v>
      </c>
      <c r="I18" s="102">
        <f t="shared" si="7"/>
        <v>38559.71</v>
      </c>
      <c r="J18" s="103">
        <f t="shared" si="5"/>
        <v>408807.21</v>
      </c>
      <c r="K18" s="102">
        <f t="shared" ref="K18:N18" si="8">SUM(K14:K17)</f>
        <v>138578.44</v>
      </c>
      <c r="L18" s="102">
        <f t="shared" si="8"/>
        <v>113613.78</v>
      </c>
      <c r="M18" s="102">
        <f t="shared" si="8"/>
        <v>113529.29</v>
      </c>
      <c r="N18" s="102">
        <f t="shared" si="8"/>
        <v>2753.52</v>
      </c>
      <c r="O18" s="103">
        <f t="shared" si="6"/>
        <v>368475.03</v>
      </c>
      <c r="P18" s="102">
        <f>SUM(P14:P17)</f>
        <v>102821.18</v>
      </c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ht="12.75" customHeight="1">
      <c r="A19" s="85" t="s">
        <v>69</v>
      </c>
      <c r="B19" s="85"/>
      <c r="C19" s="85"/>
      <c r="D19" s="85"/>
      <c r="E19" s="100"/>
      <c r="F19" s="105">
        <v>-22945.090000000004</v>
      </c>
      <c r="G19" s="105">
        <v>-16854.320000000003</v>
      </c>
      <c r="H19" s="105">
        <v>-14832.160000000002</v>
      </c>
      <c r="I19" s="104">
        <v>3960.32</v>
      </c>
      <c r="J19" s="99">
        <f t="shared" si="5"/>
        <v>-50671.25</v>
      </c>
      <c r="K19" s="105">
        <v>-26757.15</v>
      </c>
      <c r="L19" s="105">
        <v>-12747.210000000001</v>
      </c>
      <c r="M19" s="105">
        <v>-15652.350000000002</v>
      </c>
      <c r="N19" s="104">
        <v>1116.3600000000001</v>
      </c>
      <c r="O19" s="99">
        <f t="shared" si="6"/>
        <v>-54040.35</v>
      </c>
      <c r="P19" s="104">
        <v>-802.3946000000001</v>
      </c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ht="12.75" customHeight="1">
      <c r="A20" s="85" t="s">
        <v>70</v>
      </c>
      <c r="B20" s="85"/>
      <c r="C20" s="85"/>
      <c r="D20" s="85"/>
      <c r="E20" s="95"/>
      <c r="F20" s="106">
        <f t="shared" ref="F20:I20" si="9">F18+F19</f>
        <v>119470.05</v>
      </c>
      <c r="G20" s="106">
        <f t="shared" si="9"/>
        <v>94710.91</v>
      </c>
      <c r="H20" s="106">
        <f t="shared" si="9"/>
        <v>101434.97</v>
      </c>
      <c r="I20" s="106">
        <f t="shared" si="9"/>
        <v>42520.03</v>
      </c>
      <c r="J20" s="107">
        <f t="shared" si="5"/>
        <v>358135.96</v>
      </c>
      <c r="K20" s="106">
        <f t="shared" ref="K20:N20" si="10">K18+K19</f>
        <v>111821.29</v>
      </c>
      <c r="L20" s="106">
        <f t="shared" si="10"/>
        <v>100866.57</v>
      </c>
      <c r="M20" s="106">
        <f t="shared" si="10"/>
        <v>97876.94</v>
      </c>
      <c r="N20" s="106">
        <f t="shared" si="10"/>
        <v>3869.88</v>
      </c>
      <c r="O20" s="107">
        <f t="shared" si="6"/>
        <v>314434.68</v>
      </c>
      <c r="P20" s="106">
        <f>P18+P19</f>
        <v>102018.7854</v>
      </c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ht="12.75" customHeight="1">
      <c r="A21" s="85" t="s">
        <v>71</v>
      </c>
      <c r="B21" s="85"/>
      <c r="C21" s="85"/>
      <c r="D21" s="85"/>
      <c r="E21" s="85"/>
      <c r="F21" s="108"/>
      <c r="G21" s="108"/>
      <c r="H21" s="108"/>
      <c r="I21" s="108"/>
      <c r="J21" s="109"/>
      <c r="K21" s="108"/>
      <c r="L21" s="108"/>
      <c r="M21" s="108"/>
      <c r="N21" s="108"/>
      <c r="O21" s="109"/>
      <c r="P21" s="108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ht="12.75" customHeight="1">
      <c r="A22" s="85"/>
      <c r="B22" s="85" t="s">
        <v>72</v>
      </c>
      <c r="C22" s="85"/>
      <c r="D22" s="110"/>
      <c r="E22" s="111"/>
      <c r="F22" s="110">
        <f t="shared" ref="F22:I22" si="11">F20/F25</f>
        <v>3.850682725</v>
      </c>
      <c r="G22" s="110">
        <f t="shared" si="11"/>
        <v>3.053109606</v>
      </c>
      <c r="H22" s="110">
        <f t="shared" si="11"/>
        <v>3.272680666</v>
      </c>
      <c r="I22" s="110">
        <f t="shared" si="11"/>
        <v>1.369743067</v>
      </c>
      <c r="J22" s="112">
        <f t="shared" ref="J22:J23" si="14">SUM(F22:I22)</f>
        <v>11.54621606</v>
      </c>
      <c r="K22" s="110">
        <f t="shared" ref="K22:N22" si="12">K20/K25</f>
        <v>3.596670915</v>
      </c>
      <c r="L22" s="110">
        <f t="shared" si="12"/>
        <v>3.241318886</v>
      </c>
      <c r="M22" s="110">
        <f t="shared" si="12"/>
        <v>3.142978524</v>
      </c>
      <c r="N22" s="110">
        <f t="shared" si="12"/>
        <v>0.1241778976</v>
      </c>
      <c r="O22" s="112">
        <f t="shared" ref="O22:O23" si="16">SUM(K22:N22)</f>
        <v>10.10514622</v>
      </c>
      <c r="P22" s="110">
        <f>P20/P25</f>
        <v>3.273286602</v>
      </c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ht="12.75" customHeight="1">
      <c r="A23" s="85"/>
      <c r="B23" s="85" t="s">
        <v>73</v>
      </c>
      <c r="C23" s="85"/>
      <c r="D23" s="85"/>
      <c r="E23" s="111"/>
      <c r="F23" s="110">
        <f t="shared" ref="F23:I23" si="13">F20/F26</f>
        <v>3.745745005</v>
      </c>
      <c r="G23" s="110">
        <f t="shared" si="13"/>
        <v>2.972812104</v>
      </c>
      <c r="H23" s="110">
        <f t="shared" si="13"/>
        <v>3.185296477</v>
      </c>
      <c r="I23" s="110">
        <f t="shared" si="13"/>
        <v>1.332680262</v>
      </c>
      <c r="J23" s="112">
        <f t="shared" si="14"/>
        <v>11.23653385</v>
      </c>
      <c r="K23" s="110">
        <f t="shared" ref="K23:N23" si="15">K20/K26</f>
        <v>3.526497625</v>
      </c>
      <c r="L23" s="110">
        <f t="shared" si="15"/>
        <v>3.200911213</v>
      </c>
      <c r="M23" s="110">
        <f t="shared" si="15"/>
        <v>3.104830974</v>
      </c>
      <c r="N23" s="110">
        <f t="shared" si="15"/>
        <v>0.1224047878</v>
      </c>
      <c r="O23" s="112">
        <f t="shared" si="16"/>
        <v>9.954644599</v>
      </c>
      <c r="P23" s="110">
        <f>P20/P26</f>
        <v>3.221389161</v>
      </c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ht="12.75" customHeight="1">
      <c r="A24" s="85" t="s">
        <v>74</v>
      </c>
      <c r="B24" s="85"/>
      <c r="C24" s="85"/>
      <c r="D24" s="85"/>
      <c r="E24" s="85"/>
      <c r="F24" s="113"/>
      <c r="G24" s="113"/>
      <c r="H24" s="113"/>
      <c r="I24" s="113"/>
      <c r="J24" s="94"/>
      <c r="K24" s="113"/>
      <c r="L24" s="113"/>
      <c r="M24" s="113"/>
      <c r="N24" s="113"/>
      <c r="O24" s="94"/>
      <c r="P24" s="113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ht="12.75" customHeight="1">
      <c r="A25" s="85"/>
      <c r="B25" s="85" t="s">
        <v>72</v>
      </c>
      <c r="C25" s="85"/>
      <c r="D25" s="85"/>
      <c r="E25" s="113"/>
      <c r="F25" s="114">
        <v>31025.680000000004</v>
      </c>
      <c r="G25" s="114">
        <v>31021.130000000005</v>
      </c>
      <c r="H25" s="114">
        <v>30994.460000000003</v>
      </c>
      <c r="I25" s="114">
        <v>31042.340000000004</v>
      </c>
      <c r="J25" s="115">
        <f t="shared" ref="J25:J26" si="17">I25</f>
        <v>31042.34</v>
      </c>
      <c r="K25" s="114">
        <v>31090.22</v>
      </c>
      <c r="L25" s="114">
        <v>31118.99</v>
      </c>
      <c r="M25" s="114">
        <v>31141.460000000003</v>
      </c>
      <c r="N25" s="114">
        <v>31164.000000000004</v>
      </c>
      <c r="O25" s="115">
        <f t="shared" ref="O25:O26" si="18">N25</f>
        <v>31164</v>
      </c>
      <c r="P25" s="114">
        <v>31167.08</v>
      </c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ht="12.75" customHeight="1">
      <c r="A26" s="85"/>
      <c r="B26" s="85" t="s">
        <v>73</v>
      </c>
      <c r="C26" s="85"/>
      <c r="D26" s="85"/>
      <c r="E26" s="113"/>
      <c r="F26" s="114">
        <v>31894.870000000003</v>
      </c>
      <c r="G26" s="114">
        <v>31859.030000000002</v>
      </c>
      <c r="H26" s="114">
        <v>31844.750000000004</v>
      </c>
      <c r="I26" s="114">
        <v>31905.65</v>
      </c>
      <c r="J26" s="115">
        <f t="shared" si="17"/>
        <v>31905.65</v>
      </c>
      <c r="K26" s="114">
        <v>31708.880000000005</v>
      </c>
      <c r="L26" s="114">
        <v>31511.83</v>
      </c>
      <c r="M26" s="114">
        <v>31524.08</v>
      </c>
      <c r="N26" s="114">
        <v>31615.430000000004</v>
      </c>
      <c r="O26" s="115">
        <f t="shared" si="18"/>
        <v>31615.43</v>
      </c>
      <c r="P26" s="114">
        <v>31669.190000000002</v>
      </c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ht="12.75" customHeight="1">
      <c r="A27" s="85"/>
      <c r="B27" s="85"/>
      <c r="C27" s="85"/>
      <c r="D27" s="85"/>
      <c r="E27" s="113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ht="12.7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ht="12.7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ht="12.75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ht="12.7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ht="12.7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ht="12.7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ht="12.7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ht="12.7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ht="12.7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ht="12.7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ht="12.7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12.7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12.7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12.7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12.7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12.7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12.7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12.7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12.7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12.7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12.7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12.7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12.7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12.7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12.7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12.7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12.7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12.7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12.7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12.7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12.7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12.7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12.7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12.7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12.7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12.7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12.7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12.7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12.7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12.7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12.7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12.7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12.7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12.7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12.7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12.7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12.7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12.7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12.7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12.7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12.7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12.7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12.7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12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12.7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12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12.7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12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12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12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12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12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12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12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12.7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12.7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12.7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12.7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12.7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2.7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12.7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12.7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12.7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12.7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12.7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12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12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12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12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12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12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12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12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12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12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12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12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12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12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12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12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12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12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12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12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12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12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12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12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12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12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12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12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12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12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12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12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12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12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12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12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12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12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12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12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12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12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12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12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12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12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12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12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12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12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12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12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12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12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12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12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12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12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12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12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12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12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12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12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12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12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12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12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12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12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12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12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12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12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12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12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12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12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12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12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12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12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12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12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12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12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12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12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12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12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12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12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12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12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12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12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12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12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12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12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12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12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ht="12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ht="12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ht="12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ht="12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ht="12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12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12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12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2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2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2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2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2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2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2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2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2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2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2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2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2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2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5:I5"/>
    <mergeCell ref="K5:N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5" width="1.43"/>
    <col customWidth="1" min="6" max="6" width="38.86"/>
    <col customWidth="1" min="7" max="9" width="14.0"/>
    <col customWidth="1" min="10" max="10" width="14.14"/>
    <col customWidth="1" min="11" max="13" width="14.0"/>
    <col customWidth="1" min="14" max="14" width="14.14"/>
    <col customWidth="1" min="15" max="15" width="14.0"/>
    <col customWidth="1" hidden="1" min="16" max="18" width="14.0"/>
    <col customWidth="1" min="19" max="26" width="9.14"/>
  </cols>
  <sheetData>
    <row r="1" ht="12.75" customHeight="1">
      <c r="A1" s="2" t="s">
        <v>1</v>
      </c>
      <c r="B1" s="2"/>
      <c r="C1" s="116"/>
      <c r="D1" s="116"/>
      <c r="E1" s="116"/>
      <c r="F1" s="116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2.75" customHeight="1">
      <c r="A2" s="2" t="s">
        <v>75</v>
      </c>
      <c r="B2" s="2"/>
      <c r="C2" s="116"/>
      <c r="D2" s="116"/>
      <c r="E2" s="116"/>
      <c r="F2" s="116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12.75" customHeight="1">
      <c r="A3" s="85" t="s">
        <v>52</v>
      </c>
      <c r="B3" s="85"/>
      <c r="C3" s="85"/>
      <c r="D3" s="85"/>
      <c r="E3" s="85"/>
      <c r="F3" s="85"/>
      <c r="G3" s="117"/>
      <c r="H3" s="117"/>
      <c r="I3" s="117"/>
      <c r="J3" s="85"/>
      <c r="K3" s="117"/>
      <c r="L3" s="117"/>
      <c r="M3" s="117"/>
      <c r="N3" s="85"/>
      <c r="O3" s="117"/>
      <c r="P3" s="117"/>
      <c r="Q3" s="117"/>
      <c r="R3" s="117"/>
      <c r="S3" s="85"/>
      <c r="T3" s="85"/>
      <c r="U3" s="85"/>
      <c r="V3" s="85"/>
      <c r="W3" s="85"/>
      <c r="X3" s="85"/>
      <c r="Y3" s="85"/>
      <c r="Z3" s="85"/>
    </row>
    <row r="4" ht="12.75" customHeight="1">
      <c r="A4" s="85" t="s">
        <v>76</v>
      </c>
      <c r="B4" s="85"/>
      <c r="C4" s="85"/>
      <c r="D4" s="85"/>
      <c r="E4" s="85"/>
      <c r="F4" s="85"/>
      <c r="G4" s="117"/>
      <c r="H4" s="117"/>
      <c r="I4" s="117"/>
      <c r="J4" s="85"/>
      <c r="K4" s="117"/>
      <c r="L4" s="117"/>
      <c r="M4" s="117"/>
      <c r="N4" s="85"/>
      <c r="O4" s="117"/>
      <c r="P4" s="117"/>
      <c r="Q4" s="117"/>
      <c r="R4" s="117"/>
      <c r="S4" s="85"/>
      <c r="T4" s="85"/>
      <c r="U4" s="85"/>
      <c r="V4" s="85"/>
      <c r="W4" s="85"/>
      <c r="X4" s="85"/>
      <c r="Y4" s="85"/>
      <c r="Z4" s="85"/>
    </row>
    <row r="5" ht="12.75" customHeight="1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12.75" customHeight="1">
      <c r="A6" s="85"/>
      <c r="B6" s="85"/>
      <c r="C6" s="85"/>
      <c r="D6" s="85"/>
      <c r="E6" s="85"/>
      <c r="F6" s="85"/>
      <c r="G6" s="89" t="s">
        <v>56</v>
      </c>
      <c r="H6" s="89" t="s">
        <v>57</v>
      </c>
      <c r="I6" s="89" t="s">
        <v>58</v>
      </c>
      <c r="J6" s="118" t="s">
        <v>59</v>
      </c>
      <c r="K6" s="89" t="s">
        <v>56</v>
      </c>
      <c r="L6" s="89" t="s">
        <v>57</v>
      </c>
      <c r="M6" s="89" t="s">
        <v>58</v>
      </c>
      <c r="N6" s="118" t="s">
        <v>59</v>
      </c>
      <c r="O6" s="89" t="s">
        <v>56</v>
      </c>
      <c r="P6" s="89" t="s">
        <v>57</v>
      </c>
      <c r="Q6" s="89" t="s">
        <v>58</v>
      </c>
      <c r="R6" s="119" t="s">
        <v>59</v>
      </c>
      <c r="S6" s="85"/>
      <c r="T6" s="85"/>
      <c r="U6" s="85"/>
      <c r="V6" s="85"/>
      <c r="W6" s="85"/>
      <c r="X6" s="85"/>
      <c r="Y6" s="85"/>
      <c r="Z6" s="85"/>
    </row>
    <row r="7" ht="12.75" customHeight="1">
      <c r="A7" s="85"/>
      <c r="B7" s="85"/>
      <c r="C7" s="85"/>
      <c r="D7" s="85"/>
      <c r="E7" s="85"/>
      <c r="F7" s="85"/>
      <c r="G7" s="91">
        <v>2021.0</v>
      </c>
      <c r="H7" s="91">
        <v>2021.0</v>
      </c>
      <c r="I7" s="91">
        <v>2021.0</v>
      </c>
      <c r="J7" s="120">
        <v>2021.0</v>
      </c>
      <c r="K7" s="91">
        <v>2022.0</v>
      </c>
      <c r="L7" s="91">
        <v>2022.0</v>
      </c>
      <c r="M7" s="91">
        <v>2022.0</v>
      </c>
      <c r="N7" s="120">
        <v>2022.0</v>
      </c>
      <c r="O7" s="91">
        <v>2023.0</v>
      </c>
      <c r="P7" s="91">
        <v>2022.0</v>
      </c>
      <c r="Q7" s="91">
        <v>2022.0</v>
      </c>
      <c r="R7" s="92">
        <v>2022.0</v>
      </c>
      <c r="S7" s="85"/>
      <c r="T7" s="85"/>
      <c r="U7" s="85"/>
      <c r="V7" s="85"/>
      <c r="W7" s="85"/>
      <c r="X7" s="85"/>
      <c r="Y7" s="85"/>
      <c r="Z7" s="85"/>
    </row>
    <row r="8" ht="12.75" customHeight="1">
      <c r="A8" s="116" t="s">
        <v>77</v>
      </c>
      <c r="B8" s="116"/>
      <c r="C8" s="85"/>
      <c r="D8" s="85"/>
      <c r="E8" s="85"/>
      <c r="F8" s="85"/>
      <c r="G8" s="85"/>
      <c r="H8" s="85"/>
      <c r="I8" s="85"/>
      <c r="J8" s="121"/>
      <c r="K8" s="85"/>
      <c r="L8" s="85"/>
      <c r="M8" s="85"/>
      <c r="N8" s="121"/>
      <c r="O8" s="85"/>
      <c r="P8" s="85"/>
      <c r="Q8" s="85"/>
      <c r="R8" s="94"/>
      <c r="S8" s="85"/>
      <c r="T8" s="85"/>
      <c r="U8" s="85"/>
      <c r="V8" s="85"/>
      <c r="W8" s="85"/>
      <c r="X8" s="85"/>
      <c r="Y8" s="85"/>
      <c r="Z8" s="85"/>
    </row>
    <row r="9" ht="12.75" customHeight="1">
      <c r="A9" s="85" t="s">
        <v>78</v>
      </c>
      <c r="B9" s="85"/>
      <c r="C9" s="85"/>
      <c r="D9" s="85"/>
      <c r="E9" s="85"/>
      <c r="F9" s="85"/>
      <c r="G9" s="85"/>
      <c r="H9" s="85"/>
      <c r="I9" s="85"/>
      <c r="J9" s="121"/>
      <c r="K9" s="85"/>
      <c r="L9" s="85"/>
      <c r="M9" s="85"/>
      <c r="N9" s="121"/>
      <c r="O9" s="85"/>
      <c r="P9" s="85"/>
      <c r="Q9" s="85"/>
      <c r="R9" s="94"/>
      <c r="S9" s="85"/>
      <c r="T9" s="85"/>
      <c r="U9" s="85"/>
      <c r="V9" s="85"/>
      <c r="W9" s="85"/>
      <c r="X9" s="85"/>
      <c r="Y9" s="85"/>
      <c r="Z9" s="85"/>
    </row>
    <row r="10" ht="12.75" customHeight="1">
      <c r="A10" s="85"/>
      <c r="B10" s="85"/>
      <c r="C10" s="85" t="s">
        <v>79</v>
      </c>
      <c r="D10" s="85"/>
      <c r="E10" s="85"/>
      <c r="F10" s="85"/>
      <c r="G10" s="122">
        <v>588259.3500000001</v>
      </c>
      <c r="H10" s="122">
        <v>544427.1000000001</v>
      </c>
      <c r="I10" s="122">
        <v>526867.67</v>
      </c>
      <c r="J10" s="123">
        <v>421946.28</v>
      </c>
      <c r="K10" s="122">
        <v>420626.22000000003</v>
      </c>
      <c r="L10" s="122">
        <v>407361.43000000005</v>
      </c>
      <c r="M10" s="122">
        <v>427961.31000000006</v>
      </c>
      <c r="N10" s="123">
        <v>360302.32</v>
      </c>
      <c r="O10" s="122">
        <v>470021.58</v>
      </c>
      <c r="P10" s="124">
        <v>5819449.0</v>
      </c>
      <c r="Q10" s="124">
        <v>6113733.0</v>
      </c>
      <c r="R10" s="125">
        <v>5147176.0</v>
      </c>
      <c r="S10" s="85"/>
      <c r="T10" s="85"/>
      <c r="U10" s="85"/>
      <c r="V10" s="85"/>
      <c r="W10" s="85"/>
      <c r="X10" s="85"/>
      <c r="Y10" s="85"/>
      <c r="Z10" s="85"/>
    </row>
    <row r="11" ht="12.75" customHeight="1">
      <c r="A11" s="85"/>
      <c r="B11" s="85"/>
      <c r="C11" s="85" t="s">
        <v>80</v>
      </c>
      <c r="D11" s="85"/>
      <c r="E11" s="85"/>
      <c r="F11" s="85"/>
      <c r="G11" s="126">
        <v>0.0</v>
      </c>
      <c r="H11" s="126">
        <v>0.0</v>
      </c>
      <c r="I11" s="126">
        <v>0.0</v>
      </c>
      <c r="J11" s="127">
        <v>0.0</v>
      </c>
      <c r="K11" s="126">
        <v>0.0</v>
      </c>
      <c r="L11" s="126">
        <v>0.0</v>
      </c>
      <c r="M11" s="126">
        <v>0.0</v>
      </c>
      <c r="N11" s="127">
        <v>63789.32000000001</v>
      </c>
      <c r="O11" s="126">
        <v>77903.70000000001</v>
      </c>
      <c r="P11" s="100">
        <v>0.0</v>
      </c>
      <c r="Q11" s="100">
        <v>0.0</v>
      </c>
      <c r="R11" s="128">
        <v>911276.0</v>
      </c>
      <c r="S11" s="85"/>
      <c r="T11" s="85"/>
      <c r="U11" s="85"/>
      <c r="V11" s="85"/>
      <c r="W11" s="85"/>
      <c r="X11" s="85"/>
      <c r="Y11" s="85"/>
      <c r="Z11" s="85"/>
    </row>
    <row r="12" ht="12.75" customHeight="1">
      <c r="A12" s="85"/>
      <c r="B12" s="85"/>
      <c r="C12" s="85" t="s">
        <v>81</v>
      </c>
      <c r="D12" s="85"/>
      <c r="E12" s="85"/>
      <c r="F12" s="85"/>
      <c r="G12" s="129">
        <v>119266.21</v>
      </c>
      <c r="H12" s="129">
        <v>127872.22000000002</v>
      </c>
      <c r="I12" s="129">
        <v>132237.42</v>
      </c>
      <c r="J12" s="130">
        <v>142941.47</v>
      </c>
      <c r="K12" s="129">
        <v>146234.83000000002</v>
      </c>
      <c r="L12" s="129">
        <v>141493.03000000003</v>
      </c>
      <c r="M12" s="129">
        <v>189221.90000000002</v>
      </c>
      <c r="N12" s="130">
        <v>224561.47000000003</v>
      </c>
      <c r="O12" s="129">
        <v>185858.33000000002</v>
      </c>
      <c r="P12" s="100">
        <v>2021329.0</v>
      </c>
      <c r="Q12" s="100">
        <v>2703170.0</v>
      </c>
      <c r="R12" s="128">
        <v>3208021.0</v>
      </c>
      <c r="S12" s="85"/>
      <c r="T12" s="85"/>
      <c r="U12" s="85"/>
      <c r="V12" s="85"/>
      <c r="W12" s="85"/>
      <c r="X12" s="85"/>
      <c r="Y12" s="85"/>
      <c r="Z12" s="85"/>
    </row>
    <row r="13" ht="12.75" customHeight="1">
      <c r="A13" s="85"/>
      <c r="B13" s="85"/>
      <c r="C13" s="85"/>
      <c r="D13" s="85"/>
      <c r="E13" s="85"/>
      <c r="F13" s="116" t="s">
        <v>82</v>
      </c>
      <c r="G13" s="131">
        <f t="shared" ref="G13:R13" si="1">SUM(G10:G12)</f>
        <v>707525.56</v>
      </c>
      <c r="H13" s="131">
        <f t="shared" si="1"/>
        <v>672299.32</v>
      </c>
      <c r="I13" s="131">
        <f t="shared" si="1"/>
        <v>659105.09</v>
      </c>
      <c r="J13" s="132">
        <f t="shared" si="1"/>
        <v>564887.75</v>
      </c>
      <c r="K13" s="131">
        <f t="shared" si="1"/>
        <v>566861.05</v>
      </c>
      <c r="L13" s="131">
        <f t="shared" si="1"/>
        <v>548854.46</v>
      </c>
      <c r="M13" s="131">
        <f t="shared" si="1"/>
        <v>617183.21</v>
      </c>
      <c r="N13" s="132">
        <f t="shared" si="1"/>
        <v>648653.11</v>
      </c>
      <c r="O13" s="131">
        <f t="shared" si="1"/>
        <v>733783.61</v>
      </c>
      <c r="P13" s="133">
        <f t="shared" si="1"/>
        <v>7840778</v>
      </c>
      <c r="Q13" s="133">
        <f t="shared" si="1"/>
        <v>8816903</v>
      </c>
      <c r="R13" s="134">
        <f t="shared" si="1"/>
        <v>9266473</v>
      </c>
      <c r="S13" s="85"/>
      <c r="T13" s="85"/>
      <c r="U13" s="85"/>
      <c r="V13" s="85"/>
      <c r="W13" s="85"/>
      <c r="X13" s="85"/>
      <c r="Y13" s="85"/>
      <c r="Z13" s="85"/>
    </row>
    <row r="14" ht="12.75" customHeight="1">
      <c r="A14" s="135" t="s">
        <v>83</v>
      </c>
      <c r="B14" s="85"/>
      <c r="C14" s="85"/>
      <c r="D14" s="85"/>
      <c r="E14" s="85"/>
      <c r="F14" s="85"/>
      <c r="G14" s="126">
        <v>1823079.37</v>
      </c>
      <c r="H14" s="126">
        <v>1910414.8000000003</v>
      </c>
      <c r="I14" s="126">
        <v>2028183.1500000001</v>
      </c>
      <c r="J14" s="127">
        <v>2164367.73</v>
      </c>
      <c r="K14" s="126">
        <v>2183434.4000000004</v>
      </c>
      <c r="L14" s="126">
        <v>2277323.93</v>
      </c>
      <c r="M14" s="126">
        <v>2294413.8000000003</v>
      </c>
      <c r="N14" s="127">
        <v>2291569.91</v>
      </c>
      <c r="O14" s="126">
        <v>2264442.8800000004</v>
      </c>
      <c r="P14" s="100">
        <v>3.2533199E7</v>
      </c>
      <c r="Q14" s="100">
        <v>3.277734E7</v>
      </c>
      <c r="R14" s="128">
        <v>3.2736713E7</v>
      </c>
      <c r="S14" s="85"/>
      <c r="T14" s="85"/>
      <c r="U14" s="85"/>
      <c r="V14" s="85"/>
      <c r="W14" s="85"/>
      <c r="X14" s="85"/>
      <c r="Y14" s="85"/>
      <c r="Z14" s="85"/>
    </row>
    <row r="15" ht="12.75" customHeight="1">
      <c r="A15" s="85" t="s">
        <v>84</v>
      </c>
      <c r="B15" s="85"/>
      <c r="C15" s="85"/>
      <c r="D15" s="85"/>
      <c r="E15" s="85"/>
      <c r="F15" s="85"/>
      <c r="G15" s="126">
        <v>71079.33</v>
      </c>
      <c r="H15" s="126">
        <v>77520.59000000001</v>
      </c>
      <c r="I15" s="126">
        <v>85407.98000000001</v>
      </c>
      <c r="J15" s="127">
        <v>92641.71</v>
      </c>
      <c r="K15" s="126">
        <v>96863.41</v>
      </c>
      <c r="L15" s="126">
        <v>95334.40000000001</v>
      </c>
      <c r="M15" s="126">
        <v>96092.78000000001</v>
      </c>
      <c r="N15" s="127">
        <v>97877.99</v>
      </c>
      <c r="O15" s="126">
        <v>98916.58000000002</v>
      </c>
      <c r="P15" s="100">
        <v>1361920.0</v>
      </c>
      <c r="Q15" s="100">
        <v>1372754.0</v>
      </c>
      <c r="R15" s="128">
        <v>1398257.0</v>
      </c>
      <c r="S15" s="85"/>
      <c r="T15" s="85"/>
      <c r="U15" s="85"/>
      <c r="V15" s="85"/>
      <c r="W15" s="85"/>
      <c r="X15" s="85"/>
      <c r="Y15" s="85"/>
      <c r="Z15" s="85"/>
    </row>
    <row r="16" ht="12.75" customHeight="1">
      <c r="A16" s="85" t="s">
        <v>85</v>
      </c>
      <c r="B16" s="85"/>
      <c r="C16" s="85"/>
      <c r="D16" s="85"/>
      <c r="E16" s="85"/>
      <c r="F16" s="85"/>
      <c r="G16" s="129">
        <v>206926.72000000003</v>
      </c>
      <c r="H16" s="129">
        <v>207733.12000000002</v>
      </c>
      <c r="I16" s="129">
        <v>219093.77000000002</v>
      </c>
      <c r="J16" s="130">
        <v>299029.22000000003</v>
      </c>
      <c r="K16" s="129">
        <v>326004.42000000004</v>
      </c>
      <c r="L16" s="129">
        <v>323052.66000000003</v>
      </c>
      <c r="M16" s="129">
        <v>321663.30000000005</v>
      </c>
      <c r="N16" s="130">
        <v>363532.75000000006</v>
      </c>
      <c r="O16" s="129">
        <v>367181.08</v>
      </c>
      <c r="P16" s="136">
        <v>4615038.0</v>
      </c>
      <c r="Q16" s="136">
        <v>4595190.0</v>
      </c>
      <c r="R16" s="128">
        <v>5193325.0</v>
      </c>
      <c r="S16" s="85"/>
      <c r="T16" s="85"/>
      <c r="U16" s="85"/>
      <c r="V16" s="85"/>
      <c r="W16" s="85"/>
      <c r="X16" s="85"/>
      <c r="Y16" s="85"/>
      <c r="Z16" s="85"/>
    </row>
    <row r="17" ht="12.75" customHeight="1">
      <c r="A17" s="116"/>
      <c r="B17" s="116"/>
      <c r="C17" s="116"/>
      <c r="D17" s="116"/>
      <c r="E17" s="116"/>
      <c r="F17" s="116" t="s">
        <v>86</v>
      </c>
      <c r="G17" s="137">
        <f t="shared" ref="G17:R17" si="2">SUM(G13:G16)</f>
        <v>2808610.98</v>
      </c>
      <c r="H17" s="137">
        <f t="shared" si="2"/>
        <v>2867967.83</v>
      </c>
      <c r="I17" s="137">
        <f t="shared" si="2"/>
        <v>2991789.99</v>
      </c>
      <c r="J17" s="138">
        <f t="shared" si="2"/>
        <v>3120926.41</v>
      </c>
      <c r="K17" s="137">
        <f t="shared" si="2"/>
        <v>3173163.28</v>
      </c>
      <c r="L17" s="137">
        <f t="shared" si="2"/>
        <v>3244565.45</v>
      </c>
      <c r="M17" s="137">
        <f t="shared" si="2"/>
        <v>3329353.09</v>
      </c>
      <c r="N17" s="138">
        <f t="shared" si="2"/>
        <v>3401633.76</v>
      </c>
      <c r="O17" s="137">
        <f t="shared" si="2"/>
        <v>3464324.15</v>
      </c>
      <c r="P17" s="137">
        <f t="shared" si="2"/>
        <v>46350935</v>
      </c>
      <c r="Q17" s="137">
        <f t="shared" si="2"/>
        <v>47562187</v>
      </c>
      <c r="R17" s="139">
        <f t="shared" si="2"/>
        <v>48594768</v>
      </c>
      <c r="S17" s="116"/>
      <c r="T17" s="116"/>
      <c r="U17" s="116"/>
      <c r="V17" s="116"/>
      <c r="W17" s="116"/>
      <c r="X17" s="116"/>
      <c r="Y17" s="116"/>
      <c r="Z17" s="116"/>
    </row>
    <row r="18" ht="12.75" customHeight="1">
      <c r="A18" s="116" t="s">
        <v>87</v>
      </c>
      <c r="B18" s="116"/>
      <c r="C18" s="85"/>
      <c r="D18" s="85"/>
      <c r="E18" s="85"/>
      <c r="F18" s="85"/>
      <c r="G18" s="140"/>
      <c r="H18" s="140"/>
      <c r="I18" s="140"/>
      <c r="J18" s="141"/>
      <c r="K18" s="140"/>
      <c r="L18" s="140"/>
      <c r="M18" s="140"/>
      <c r="N18" s="141"/>
      <c r="O18" s="140"/>
      <c r="P18" s="140"/>
      <c r="Q18" s="140"/>
      <c r="R18" s="142"/>
      <c r="S18" s="85"/>
      <c r="T18" s="85"/>
      <c r="U18" s="85"/>
      <c r="V18" s="85"/>
      <c r="W18" s="85"/>
      <c r="X18" s="85"/>
      <c r="Y18" s="85"/>
      <c r="Z18" s="85"/>
    </row>
    <row r="19" ht="12.75" customHeight="1">
      <c r="A19" s="85" t="s">
        <v>88</v>
      </c>
      <c r="B19" s="85"/>
      <c r="C19" s="85"/>
      <c r="D19" s="85"/>
      <c r="E19" s="85"/>
      <c r="F19" s="85"/>
      <c r="G19" s="143"/>
      <c r="H19" s="143"/>
      <c r="I19" s="143"/>
      <c r="J19" s="132"/>
      <c r="K19" s="143"/>
      <c r="L19" s="143"/>
      <c r="M19" s="143"/>
      <c r="N19" s="132"/>
      <c r="O19" s="143"/>
      <c r="P19" s="143"/>
      <c r="Q19" s="143"/>
      <c r="R19" s="128"/>
      <c r="S19" s="85"/>
      <c r="T19" s="85"/>
      <c r="U19" s="85"/>
      <c r="V19" s="85"/>
      <c r="W19" s="85"/>
      <c r="X19" s="85"/>
      <c r="Y19" s="85"/>
      <c r="Z19" s="85"/>
    </row>
    <row r="20" ht="12.75" customHeight="1">
      <c r="A20" s="85"/>
      <c r="B20" s="85"/>
      <c r="C20" s="85" t="s">
        <v>89</v>
      </c>
      <c r="D20" s="85"/>
      <c r="E20" s="85"/>
      <c r="F20" s="85"/>
      <c r="G20" s="122">
        <v>300856.99000000005</v>
      </c>
      <c r="H20" s="122">
        <v>293851.18000000005</v>
      </c>
      <c r="I20" s="122">
        <v>287767.34</v>
      </c>
      <c r="J20" s="123">
        <v>300507.69</v>
      </c>
      <c r="K20" s="122">
        <v>284640.23000000004</v>
      </c>
      <c r="L20" s="122">
        <v>292247.62000000005</v>
      </c>
      <c r="M20" s="122">
        <v>295812.30000000005</v>
      </c>
      <c r="N20" s="123">
        <v>313610.50000000006</v>
      </c>
      <c r="O20" s="122">
        <v>304120.60000000003</v>
      </c>
      <c r="P20" s="144">
        <v>4174966.0</v>
      </c>
      <c r="Q20" s="144">
        <v>4225890.0</v>
      </c>
      <c r="R20" s="125">
        <v>4480150.0</v>
      </c>
      <c r="S20" s="85"/>
      <c r="T20" s="85"/>
      <c r="U20" s="85"/>
      <c r="V20" s="85"/>
      <c r="W20" s="85"/>
      <c r="X20" s="85"/>
      <c r="Y20" s="85"/>
      <c r="Z20" s="85"/>
    </row>
    <row r="21" ht="12.75" customHeight="1">
      <c r="A21" s="85"/>
      <c r="B21" s="85"/>
      <c r="C21" s="85" t="s">
        <v>90</v>
      </c>
      <c r="D21" s="85"/>
      <c r="E21" s="85"/>
      <c r="F21" s="85"/>
      <c r="G21" s="126">
        <v>37305.94</v>
      </c>
      <c r="H21" s="126">
        <v>43605.170000000006</v>
      </c>
      <c r="I21" s="126">
        <v>45014.130000000005</v>
      </c>
      <c r="J21" s="127">
        <v>58623.810000000005</v>
      </c>
      <c r="K21" s="126">
        <v>43204.14000000001</v>
      </c>
      <c r="L21" s="126">
        <v>35299.46000000001</v>
      </c>
      <c r="M21" s="126">
        <v>39210.920000000006</v>
      </c>
      <c r="N21" s="127">
        <v>47005.91</v>
      </c>
      <c r="O21" s="126">
        <v>41439.090000000004</v>
      </c>
      <c r="P21" s="100">
        <v>504278.0</v>
      </c>
      <c r="Q21" s="100">
        <v>560156.0</v>
      </c>
      <c r="R21" s="128">
        <v>671513.0</v>
      </c>
      <c r="S21" s="85"/>
      <c r="T21" s="85"/>
      <c r="U21" s="85"/>
      <c r="V21" s="85"/>
      <c r="W21" s="85"/>
      <c r="X21" s="85"/>
      <c r="Y21" s="85"/>
      <c r="Z21" s="85"/>
    </row>
    <row r="22" ht="12.75" customHeight="1">
      <c r="A22" s="85"/>
      <c r="B22" s="85"/>
      <c r="C22" s="85" t="s">
        <v>91</v>
      </c>
      <c r="D22" s="85"/>
      <c r="E22" s="85"/>
      <c r="F22" s="85"/>
      <c r="G22" s="126">
        <v>90426.84000000001</v>
      </c>
      <c r="H22" s="126">
        <v>78791.37000000001</v>
      </c>
      <c r="I22" s="126">
        <v>98918.40000000001</v>
      </c>
      <c r="J22" s="127">
        <v>101454.57</v>
      </c>
      <c r="K22" s="126">
        <v>127198.19000000002</v>
      </c>
      <c r="L22" s="126">
        <v>111722.45000000001</v>
      </c>
      <c r="M22" s="126">
        <v>126248.85</v>
      </c>
      <c r="N22" s="127">
        <v>106025.50000000001</v>
      </c>
      <c r="O22" s="126">
        <v>120264.83000000002</v>
      </c>
      <c r="P22" s="100">
        <v>1596035.0</v>
      </c>
      <c r="Q22" s="100">
        <v>1803555.0</v>
      </c>
      <c r="R22" s="128">
        <v>1514650.0</v>
      </c>
      <c r="S22" s="85"/>
      <c r="T22" s="85"/>
      <c r="U22" s="85"/>
      <c r="V22" s="85"/>
      <c r="W22" s="85"/>
      <c r="X22" s="85"/>
      <c r="Y22" s="85"/>
      <c r="Z22" s="85"/>
    </row>
    <row r="23" ht="12.75" customHeight="1">
      <c r="A23" s="85"/>
      <c r="B23" s="85"/>
      <c r="C23" s="85" t="s">
        <v>92</v>
      </c>
      <c r="D23" s="85"/>
      <c r="E23" s="85"/>
      <c r="F23" s="85"/>
      <c r="G23" s="126">
        <v>79818.97</v>
      </c>
      <c r="H23" s="126">
        <v>83115.48000000001</v>
      </c>
      <c r="I23" s="126">
        <v>82784.24</v>
      </c>
      <c r="J23" s="127">
        <v>84653.94</v>
      </c>
      <c r="K23" s="126">
        <v>86733.36000000002</v>
      </c>
      <c r="L23" s="126">
        <v>85732.01000000001</v>
      </c>
      <c r="M23" s="126">
        <v>82342.61</v>
      </c>
      <c r="N23" s="127">
        <v>88526.27</v>
      </c>
      <c r="O23" s="126">
        <v>88358.97</v>
      </c>
      <c r="P23" s="100">
        <v>1224743.0</v>
      </c>
      <c r="Q23" s="100">
        <v>1176323.0</v>
      </c>
      <c r="R23" s="128">
        <v>1264661.0</v>
      </c>
      <c r="S23" s="85"/>
      <c r="T23" s="85"/>
      <c r="U23" s="85"/>
      <c r="V23" s="85"/>
      <c r="W23" s="85"/>
      <c r="X23" s="85"/>
      <c r="Y23" s="85"/>
      <c r="Z23" s="85"/>
    </row>
    <row r="24" ht="12.75" customHeight="1">
      <c r="A24" s="85"/>
      <c r="B24" s="85"/>
      <c r="C24" s="85" t="s">
        <v>93</v>
      </c>
      <c r="D24" s="85"/>
      <c r="E24" s="85"/>
      <c r="F24" s="85"/>
      <c r="G24" s="129">
        <v>48915.16</v>
      </c>
      <c r="H24" s="129">
        <v>48938.96000000001</v>
      </c>
      <c r="I24" s="129">
        <v>48963.11000000001</v>
      </c>
      <c r="J24" s="130">
        <v>48987.61000000001</v>
      </c>
      <c r="K24" s="129">
        <v>0.0</v>
      </c>
      <c r="L24" s="129">
        <v>0.0</v>
      </c>
      <c r="M24" s="129">
        <v>0.0</v>
      </c>
      <c r="N24" s="130">
        <v>0.0</v>
      </c>
      <c r="O24" s="129">
        <v>27941.410000000003</v>
      </c>
      <c r="P24" s="136">
        <v>0.0</v>
      </c>
      <c r="Q24" s="136">
        <v>0.0</v>
      </c>
      <c r="R24" s="145">
        <v>0.0</v>
      </c>
      <c r="S24" s="85"/>
      <c r="T24" s="85"/>
      <c r="U24" s="85"/>
      <c r="V24" s="85"/>
      <c r="W24" s="85"/>
      <c r="X24" s="85"/>
      <c r="Y24" s="85"/>
      <c r="Z24" s="85"/>
    </row>
    <row r="25" ht="12.75" customHeight="1">
      <c r="A25" s="85"/>
      <c r="B25" s="85"/>
      <c r="C25" s="85"/>
      <c r="D25" s="85"/>
      <c r="E25" s="85"/>
      <c r="F25" s="85" t="s">
        <v>94</v>
      </c>
      <c r="G25" s="146">
        <f t="shared" ref="G25:R25" si="3">SUM(G20:G24)</f>
        <v>557323.9</v>
      </c>
      <c r="H25" s="146">
        <f t="shared" si="3"/>
        <v>548302.16</v>
      </c>
      <c r="I25" s="146">
        <f t="shared" si="3"/>
        <v>563447.22</v>
      </c>
      <c r="J25" s="147">
        <f t="shared" si="3"/>
        <v>594227.62</v>
      </c>
      <c r="K25" s="146">
        <f t="shared" si="3"/>
        <v>541775.92</v>
      </c>
      <c r="L25" s="146">
        <f t="shared" si="3"/>
        <v>525001.54</v>
      </c>
      <c r="M25" s="146">
        <f t="shared" si="3"/>
        <v>543614.68</v>
      </c>
      <c r="N25" s="147">
        <f t="shared" si="3"/>
        <v>555168.18</v>
      </c>
      <c r="O25" s="146">
        <f t="shared" si="3"/>
        <v>582124.9</v>
      </c>
      <c r="P25" s="143">
        <f t="shared" si="3"/>
        <v>7500022</v>
      </c>
      <c r="Q25" s="143">
        <f t="shared" si="3"/>
        <v>7765924</v>
      </c>
      <c r="R25" s="128">
        <f t="shared" si="3"/>
        <v>7930974</v>
      </c>
      <c r="S25" s="85"/>
      <c r="T25" s="85"/>
      <c r="U25" s="85"/>
      <c r="V25" s="85"/>
      <c r="W25" s="85"/>
      <c r="X25" s="85"/>
      <c r="Y25" s="85"/>
      <c r="Z25" s="85"/>
    </row>
    <row r="26" ht="12.75" customHeight="1">
      <c r="A26" s="135" t="s">
        <v>95</v>
      </c>
      <c r="B26" s="85"/>
      <c r="C26" s="85"/>
      <c r="D26" s="85"/>
      <c r="E26" s="85"/>
      <c r="F26" s="85"/>
      <c r="G26" s="122">
        <v>172593.82</v>
      </c>
      <c r="H26" s="122">
        <v>158570.02000000002</v>
      </c>
      <c r="I26" s="122">
        <v>161071.82</v>
      </c>
      <c r="J26" s="123">
        <v>216594.91000000003</v>
      </c>
      <c r="K26" s="126">
        <v>206165.47000000003</v>
      </c>
      <c r="L26" s="126">
        <v>209297.27000000002</v>
      </c>
      <c r="M26" s="126">
        <v>206875.76</v>
      </c>
      <c r="N26" s="123">
        <v>215689.39</v>
      </c>
      <c r="O26" s="126">
        <v>203562.03000000003</v>
      </c>
      <c r="P26" s="143">
        <v>2989961.0</v>
      </c>
      <c r="Q26" s="143">
        <v>2955368.0</v>
      </c>
      <c r="R26" s="128">
        <v>3081277.0</v>
      </c>
      <c r="S26" s="85"/>
      <c r="T26" s="85"/>
      <c r="U26" s="85"/>
      <c r="V26" s="85"/>
      <c r="W26" s="85"/>
      <c r="X26" s="85"/>
      <c r="Y26" s="85"/>
      <c r="Z26" s="85"/>
    </row>
    <row r="27" ht="12.75" customHeight="1">
      <c r="A27" s="85" t="s">
        <v>96</v>
      </c>
      <c r="B27" s="85"/>
      <c r="C27" s="85"/>
      <c r="D27" s="85"/>
      <c r="E27" s="85"/>
      <c r="F27" s="85"/>
      <c r="G27" s="126">
        <v>1040238.6400000001</v>
      </c>
      <c r="H27" s="126">
        <v>1044882.2300000001</v>
      </c>
      <c r="I27" s="126">
        <v>1035558.3700000001</v>
      </c>
      <c r="J27" s="127">
        <v>1028515.0400000002</v>
      </c>
      <c r="K27" s="126">
        <v>1017419.2700000001</v>
      </c>
      <c r="L27" s="126">
        <v>996331.2100000001</v>
      </c>
      <c r="M27" s="126">
        <v>972168.1900000001</v>
      </c>
      <c r="N27" s="127">
        <v>1004715.3200000001</v>
      </c>
      <c r="O27" s="126">
        <v>982657.55</v>
      </c>
      <c r="P27" s="143">
        <v>1.4233303E7</v>
      </c>
      <c r="Q27" s="143">
        <v>1.3888117E7</v>
      </c>
      <c r="R27" s="128">
        <v>1.4353076E7</v>
      </c>
      <c r="S27" s="85"/>
      <c r="T27" s="85"/>
      <c r="U27" s="85"/>
      <c r="V27" s="85"/>
      <c r="W27" s="85"/>
      <c r="X27" s="85"/>
      <c r="Y27" s="85"/>
      <c r="Z27" s="85"/>
    </row>
    <row r="28" ht="12.75" customHeight="1">
      <c r="A28" s="85" t="s">
        <v>97</v>
      </c>
      <c r="B28" s="85"/>
      <c r="C28" s="85"/>
      <c r="D28" s="85"/>
      <c r="E28" s="85"/>
      <c r="F28" s="85"/>
      <c r="G28" s="129">
        <v>136569.02000000002</v>
      </c>
      <c r="H28" s="129">
        <v>145742.45</v>
      </c>
      <c r="I28" s="129">
        <v>159689.39</v>
      </c>
      <c r="J28" s="130">
        <v>172141.48</v>
      </c>
      <c r="K28" s="129">
        <v>179719.89</v>
      </c>
      <c r="L28" s="129">
        <v>178617.25000000003</v>
      </c>
      <c r="M28" s="129">
        <v>169724.59000000003</v>
      </c>
      <c r="N28" s="130">
        <v>171642.80000000002</v>
      </c>
      <c r="O28" s="129">
        <v>168005.95</v>
      </c>
      <c r="P28" s="148">
        <v>2551675.0</v>
      </c>
      <c r="Q28" s="148">
        <v>2424637.0</v>
      </c>
      <c r="R28" s="145">
        <v>2452040.0</v>
      </c>
      <c r="S28" s="85"/>
      <c r="T28" s="85"/>
      <c r="U28" s="85"/>
      <c r="V28" s="85"/>
      <c r="W28" s="85"/>
      <c r="X28" s="85"/>
      <c r="Y28" s="85"/>
      <c r="Z28" s="85"/>
    </row>
    <row r="29" ht="12.75" customHeight="1">
      <c r="A29" s="85"/>
      <c r="B29" s="85"/>
      <c r="C29" s="85"/>
      <c r="D29" s="85"/>
      <c r="E29" s="85"/>
      <c r="F29" s="85" t="s">
        <v>98</v>
      </c>
      <c r="G29" s="131">
        <f t="shared" ref="G29:O29" si="4">SUM(G25:G28)</f>
        <v>1906725.38</v>
      </c>
      <c r="H29" s="131">
        <f t="shared" si="4"/>
        <v>1897496.86</v>
      </c>
      <c r="I29" s="131">
        <f t="shared" si="4"/>
        <v>1919766.8</v>
      </c>
      <c r="J29" s="132">
        <f t="shared" si="4"/>
        <v>2011479.05</v>
      </c>
      <c r="K29" s="131">
        <f t="shared" si="4"/>
        <v>1945080.55</v>
      </c>
      <c r="L29" s="131">
        <f t="shared" si="4"/>
        <v>1909247.27</v>
      </c>
      <c r="M29" s="131">
        <f t="shared" si="4"/>
        <v>1892383.22</v>
      </c>
      <c r="N29" s="132">
        <f t="shared" si="4"/>
        <v>1947215.69</v>
      </c>
      <c r="O29" s="131">
        <f t="shared" si="4"/>
        <v>1936350.43</v>
      </c>
      <c r="P29" s="143">
        <v>2.7274961E7</v>
      </c>
      <c r="Q29" s="143">
        <v>2.7034046E7</v>
      </c>
      <c r="R29" s="128">
        <f>SUM(R25:R28)</f>
        <v>27817367</v>
      </c>
      <c r="S29" s="85"/>
      <c r="T29" s="85"/>
      <c r="U29" s="85"/>
      <c r="V29" s="85"/>
      <c r="W29" s="85"/>
      <c r="X29" s="85"/>
      <c r="Y29" s="85"/>
      <c r="Z29" s="85"/>
    </row>
    <row r="30" ht="12.75" customHeight="1">
      <c r="A30" s="85" t="s">
        <v>99</v>
      </c>
      <c r="B30" s="85"/>
      <c r="C30" s="85"/>
      <c r="D30" s="85"/>
      <c r="E30" s="85"/>
      <c r="F30" s="85"/>
      <c r="G30" s="143"/>
      <c r="H30" s="143"/>
      <c r="I30" s="143"/>
      <c r="J30" s="149"/>
      <c r="K30" s="143"/>
      <c r="L30" s="143"/>
      <c r="M30" s="143"/>
      <c r="N30" s="149"/>
      <c r="O30" s="143"/>
      <c r="P30" s="143"/>
      <c r="Q30" s="143"/>
      <c r="R30" s="128"/>
      <c r="S30" s="85"/>
      <c r="T30" s="85"/>
      <c r="U30" s="85"/>
      <c r="V30" s="85"/>
      <c r="W30" s="85"/>
      <c r="X30" s="85"/>
      <c r="Y30" s="85"/>
      <c r="Z30" s="85"/>
    </row>
    <row r="31" ht="12.75" customHeight="1">
      <c r="A31" s="85"/>
      <c r="B31" s="85" t="s">
        <v>100</v>
      </c>
      <c r="C31" s="150"/>
      <c r="D31" s="150"/>
      <c r="E31" s="150"/>
      <c r="F31" s="150"/>
      <c r="G31" s="122">
        <v>252005.88000000003</v>
      </c>
      <c r="H31" s="122">
        <v>260487.22000000003</v>
      </c>
      <c r="I31" s="122">
        <v>269677.17000000004</v>
      </c>
      <c r="J31" s="123">
        <v>281719.27</v>
      </c>
      <c r="K31" s="122">
        <v>290890.60000000003</v>
      </c>
      <c r="L31" s="122">
        <v>302180.9</v>
      </c>
      <c r="M31" s="122">
        <v>313177.34</v>
      </c>
      <c r="N31" s="123">
        <v>324632.07</v>
      </c>
      <c r="O31" s="122">
        <v>333367.65</v>
      </c>
      <c r="P31" s="143">
        <v>4316870.0</v>
      </c>
      <c r="Q31" s="143">
        <v>4473962.0</v>
      </c>
      <c r="R31" s="128">
        <v>4637601.0</v>
      </c>
      <c r="S31" s="85"/>
      <c r="T31" s="85"/>
      <c r="U31" s="85"/>
      <c r="V31" s="85"/>
      <c r="W31" s="85"/>
      <c r="X31" s="85"/>
      <c r="Y31" s="85"/>
      <c r="Z31" s="85"/>
    </row>
    <row r="32" ht="12.75" customHeight="1">
      <c r="A32" s="85"/>
      <c r="B32" s="85" t="s">
        <v>101</v>
      </c>
      <c r="C32" s="150"/>
      <c r="D32" s="150"/>
      <c r="E32" s="150"/>
      <c r="F32" s="150"/>
      <c r="G32" s="126">
        <v>0.0</v>
      </c>
      <c r="H32" s="126">
        <v>-35001.54</v>
      </c>
      <c r="I32" s="126">
        <v>-42001.54</v>
      </c>
      <c r="J32" s="127">
        <v>-57693.3</v>
      </c>
      <c r="K32" s="126">
        <v>-57693.3</v>
      </c>
      <c r="L32" s="126">
        <v>-57693.3</v>
      </c>
      <c r="M32" s="126">
        <v>-57693.3</v>
      </c>
      <c r="N32" s="127">
        <v>-57693.3</v>
      </c>
      <c r="O32" s="126">
        <v>-86024.40000000001</v>
      </c>
      <c r="P32" s="143">
        <v>-824190.0</v>
      </c>
      <c r="Q32" s="143">
        <v>-824190.0</v>
      </c>
      <c r="R32" s="128">
        <v>-824190.0</v>
      </c>
      <c r="S32" s="85"/>
      <c r="T32" s="85"/>
      <c r="U32" s="85"/>
      <c r="V32" s="85"/>
      <c r="W32" s="85"/>
      <c r="X32" s="85"/>
      <c r="Y32" s="85"/>
      <c r="Z32" s="85"/>
    </row>
    <row r="33" ht="12.75" customHeight="1">
      <c r="A33" s="85"/>
      <c r="B33" s="85" t="s">
        <v>102</v>
      </c>
      <c r="C33" s="85"/>
      <c r="D33" s="85"/>
      <c r="E33" s="85"/>
      <c r="F33" s="85"/>
      <c r="G33" s="126">
        <v>289.59000000000003</v>
      </c>
      <c r="H33" s="126">
        <v>684.2500000000001</v>
      </c>
      <c r="I33" s="126">
        <v>-1388.45</v>
      </c>
      <c r="J33" s="127">
        <v>-2834.65</v>
      </c>
      <c r="K33" s="126">
        <v>-5191.900000000001</v>
      </c>
      <c r="L33" s="126">
        <v>-10113.320000000002</v>
      </c>
      <c r="M33" s="126">
        <v>-17335.010000000002</v>
      </c>
      <c r="N33" s="127">
        <v>-15211.420000000002</v>
      </c>
      <c r="O33" s="126">
        <v>-13418.650000000001</v>
      </c>
      <c r="P33" s="143">
        <v>-144476.0</v>
      </c>
      <c r="Q33" s="143">
        <v>-247643.0</v>
      </c>
      <c r="R33" s="128">
        <v>-217306.0</v>
      </c>
      <c r="S33" s="85"/>
      <c r="T33" s="85"/>
      <c r="U33" s="85"/>
      <c r="V33" s="85"/>
      <c r="W33" s="85"/>
      <c r="X33" s="85"/>
      <c r="Y33" s="85"/>
      <c r="Z33" s="85"/>
    </row>
    <row r="34" ht="12.75" customHeight="1">
      <c r="A34" s="85"/>
      <c r="B34" s="85" t="s">
        <v>103</v>
      </c>
      <c r="C34" s="85"/>
      <c r="D34" s="85"/>
      <c r="E34" s="85"/>
      <c r="F34" s="85"/>
      <c r="G34" s="126">
        <v>649590.13</v>
      </c>
      <c r="H34" s="126">
        <v>744301.04</v>
      </c>
      <c r="I34" s="126">
        <v>845736.0100000001</v>
      </c>
      <c r="J34" s="127">
        <v>888256.04</v>
      </c>
      <c r="K34" s="126">
        <v>1000077.3300000001</v>
      </c>
      <c r="L34" s="126">
        <v>1100943.9000000001</v>
      </c>
      <c r="M34" s="126">
        <v>1198820.84</v>
      </c>
      <c r="N34" s="127">
        <v>1202690.7200000002</v>
      </c>
      <c r="O34" s="126">
        <v>1294049.12</v>
      </c>
      <c r="P34" s="148">
        <v>1.572777E7</v>
      </c>
      <c r="Q34" s="148">
        <v>1.7126012E7</v>
      </c>
      <c r="R34" s="145">
        <v>1.7181296E7</v>
      </c>
      <c r="S34" s="85"/>
      <c r="T34" s="85"/>
      <c r="U34" s="85"/>
      <c r="V34" s="85"/>
      <c r="W34" s="85"/>
      <c r="X34" s="85"/>
      <c r="Y34" s="85"/>
      <c r="Z34" s="85"/>
    </row>
    <row r="35" ht="13.5" customHeight="1">
      <c r="A35" s="85"/>
      <c r="B35" s="85"/>
      <c r="C35" s="85"/>
      <c r="D35" s="85"/>
      <c r="E35" s="85"/>
      <c r="F35" s="85" t="s">
        <v>104</v>
      </c>
      <c r="G35" s="136">
        <f t="shared" ref="G35:R35" si="5">SUM(G31:G34)</f>
        <v>901885.6</v>
      </c>
      <c r="H35" s="136">
        <f t="shared" si="5"/>
        <v>970470.97</v>
      </c>
      <c r="I35" s="136">
        <f t="shared" si="5"/>
        <v>1072023.19</v>
      </c>
      <c r="J35" s="151">
        <f t="shared" si="5"/>
        <v>1109447.36</v>
      </c>
      <c r="K35" s="136">
        <f t="shared" si="5"/>
        <v>1228082.73</v>
      </c>
      <c r="L35" s="136">
        <f t="shared" si="5"/>
        <v>1335318.18</v>
      </c>
      <c r="M35" s="136">
        <f t="shared" si="5"/>
        <v>1436969.87</v>
      </c>
      <c r="N35" s="151">
        <f t="shared" si="5"/>
        <v>1454418.07</v>
      </c>
      <c r="O35" s="136">
        <f t="shared" si="5"/>
        <v>1527973.72</v>
      </c>
      <c r="P35" s="143">
        <f t="shared" si="5"/>
        <v>19075974</v>
      </c>
      <c r="Q35" s="143">
        <f t="shared" si="5"/>
        <v>20528141</v>
      </c>
      <c r="R35" s="128">
        <f t="shared" si="5"/>
        <v>20777401</v>
      </c>
      <c r="S35" s="85"/>
      <c r="T35" s="85"/>
      <c r="U35" s="85"/>
      <c r="V35" s="85"/>
      <c r="W35" s="85"/>
      <c r="X35" s="85"/>
      <c r="Y35" s="85"/>
      <c r="Z35" s="85"/>
    </row>
    <row r="36" ht="12.75" customHeight="1">
      <c r="A36" s="116"/>
      <c r="B36" s="116"/>
      <c r="C36" s="116"/>
      <c r="D36" s="116"/>
      <c r="E36" s="116"/>
      <c r="F36" s="116" t="s">
        <v>105</v>
      </c>
      <c r="G36" s="137">
        <f t="shared" ref="G36:R36" si="6">G29+G35</f>
        <v>2808610.98</v>
      </c>
      <c r="H36" s="137">
        <f t="shared" si="6"/>
        <v>2867967.83</v>
      </c>
      <c r="I36" s="137">
        <f t="shared" si="6"/>
        <v>2991789.99</v>
      </c>
      <c r="J36" s="138">
        <f t="shared" si="6"/>
        <v>3120926.41</v>
      </c>
      <c r="K36" s="137">
        <f t="shared" si="6"/>
        <v>3173163.28</v>
      </c>
      <c r="L36" s="137">
        <f t="shared" si="6"/>
        <v>3244565.45</v>
      </c>
      <c r="M36" s="137">
        <f t="shared" si="6"/>
        <v>3329353.09</v>
      </c>
      <c r="N36" s="138">
        <f t="shared" si="6"/>
        <v>3401633.76</v>
      </c>
      <c r="O36" s="137">
        <f t="shared" si="6"/>
        <v>3464324.15</v>
      </c>
      <c r="P36" s="137">
        <f t="shared" si="6"/>
        <v>46350935</v>
      </c>
      <c r="Q36" s="137">
        <f t="shared" si="6"/>
        <v>47562187</v>
      </c>
      <c r="R36" s="139">
        <f t="shared" si="6"/>
        <v>48594768</v>
      </c>
      <c r="S36" s="116"/>
      <c r="T36" s="116"/>
      <c r="U36" s="116"/>
      <c r="V36" s="116"/>
      <c r="W36" s="116"/>
      <c r="X36" s="116"/>
      <c r="Y36" s="116"/>
      <c r="Z36" s="116"/>
    </row>
    <row r="37" ht="12.75" customHeight="1">
      <c r="A37" s="116"/>
      <c r="B37" s="116"/>
      <c r="C37" s="116"/>
      <c r="D37" s="116"/>
      <c r="E37" s="116"/>
      <c r="F37" s="116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16"/>
      <c r="T37" s="116"/>
      <c r="U37" s="116"/>
      <c r="V37" s="116"/>
      <c r="W37" s="116"/>
      <c r="X37" s="116"/>
      <c r="Y37" s="116"/>
      <c r="Z37" s="116"/>
    </row>
    <row r="38" ht="12.7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ht="12.75" customHeight="1">
      <c r="A39" s="85"/>
      <c r="B39" s="85"/>
      <c r="C39" s="85"/>
      <c r="D39" s="85"/>
      <c r="E39" s="85"/>
      <c r="F39" s="153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ht="12.7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ht="12.7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ht="12.7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ht="12.7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ht="12.75" customHeight="1">
      <c r="A44" s="116"/>
      <c r="B44" s="11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ht="12.7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ht="12.75" customHeight="1">
      <c r="A46" s="116"/>
      <c r="B46" s="116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ht="12.7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ht="12.7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ht="12.75" customHeight="1">
      <c r="A49" s="85"/>
      <c r="B49" s="116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ht="12.7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ht="12.7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ht="12.7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12.7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12.7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12.7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12.7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12.7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12.7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12.7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12.7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12.7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12.7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12.7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12.7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12.7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12.7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12.7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12.7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12.7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12.7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12.7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12.7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12.7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12.7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12.7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12.7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12.7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12.7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12.7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12.7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12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12.7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12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12.7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12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12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12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12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12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12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12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12.7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12.7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12.7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12.7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12.7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2.7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12.7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12.7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12.7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12.7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12.7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12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12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12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12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12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12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12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12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12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12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12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12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12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12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12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12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12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12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12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12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12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12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12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12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12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12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12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12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12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12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12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12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12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12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12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12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12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12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12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12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12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12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12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12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12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12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12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12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12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12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12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12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12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12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12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12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12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12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12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12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12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12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12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12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12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12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12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12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12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12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12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12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12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12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12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12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12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12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12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12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12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12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12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12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12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12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12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12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12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12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12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12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12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12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12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12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12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12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12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12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12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12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ht="12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ht="12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ht="12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ht="12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ht="12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12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12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12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2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2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2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2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2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2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2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2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2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2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2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2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2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2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2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2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2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2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2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2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2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2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2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2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1.43"/>
    <col customWidth="1" min="6" max="6" width="1.29"/>
    <col customWidth="1" min="7" max="7" width="54.14"/>
    <col customWidth="1" min="8" max="11" width="17.43"/>
    <col customWidth="1" min="12" max="12" width="18.86"/>
    <col customWidth="1" min="13" max="16" width="17.43"/>
    <col customWidth="1" min="17" max="18" width="18.86"/>
    <col customWidth="1" min="19" max="26" width="1.43"/>
  </cols>
  <sheetData>
    <row r="1" ht="12.75" customHeight="1">
      <c r="A1" s="2" t="s">
        <v>1</v>
      </c>
      <c r="B1" s="116"/>
      <c r="C1" s="116"/>
      <c r="D1" s="116"/>
      <c r="E1" s="116"/>
      <c r="F1" s="116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ht="12.75" customHeight="1">
      <c r="A2" s="2" t="s">
        <v>106</v>
      </c>
      <c r="B2" s="116"/>
      <c r="C2" s="116"/>
      <c r="D2" s="116"/>
      <c r="E2" s="116"/>
      <c r="F2" s="116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ht="12.75" customHeight="1">
      <c r="A3" s="100" t="s">
        <v>52</v>
      </c>
      <c r="B3" s="116"/>
      <c r="C3" s="116"/>
      <c r="D3" s="116"/>
      <c r="E3" s="116"/>
      <c r="F3" s="116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2.75" customHeight="1">
      <c r="A4" s="100" t="s">
        <v>76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ht="12.75" customHeight="1">
      <c r="A5" s="100"/>
      <c r="B5" s="85"/>
      <c r="C5" s="85"/>
      <c r="D5" s="85"/>
      <c r="E5" s="85"/>
      <c r="F5" s="85"/>
      <c r="G5" s="85"/>
      <c r="H5" s="86" t="s">
        <v>54</v>
      </c>
      <c r="L5" s="154" t="s">
        <v>55</v>
      </c>
      <c r="M5" s="91" t="s">
        <v>54</v>
      </c>
      <c r="Q5" s="154" t="s">
        <v>55</v>
      </c>
      <c r="R5" s="91" t="s">
        <v>54</v>
      </c>
      <c r="S5" s="85"/>
      <c r="T5" s="85"/>
      <c r="U5" s="85"/>
      <c r="V5" s="85"/>
      <c r="W5" s="85"/>
      <c r="X5" s="85"/>
      <c r="Y5" s="85"/>
      <c r="Z5" s="85"/>
    </row>
    <row r="6" ht="12.75" customHeight="1">
      <c r="A6" s="155"/>
      <c r="B6" s="85"/>
      <c r="C6" s="85"/>
      <c r="D6" s="85"/>
      <c r="E6" s="85"/>
      <c r="F6" s="85"/>
      <c r="G6" s="85"/>
      <c r="H6" s="89" t="s">
        <v>56</v>
      </c>
      <c r="I6" s="89" t="s">
        <v>57</v>
      </c>
      <c r="J6" s="89" t="s">
        <v>58</v>
      </c>
      <c r="K6" s="89" t="s">
        <v>59</v>
      </c>
      <c r="L6" s="90" t="s">
        <v>59</v>
      </c>
      <c r="M6" s="89" t="s">
        <v>56</v>
      </c>
      <c r="N6" s="89" t="s">
        <v>57</v>
      </c>
      <c r="O6" s="89" t="s">
        <v>58</v>
      </c>
      <c r="P6" s="89" t="s">
        <v>59</v>
      </c>
      <c r="Q6" s="90" t="s">
        <v>59</v>
      </c>
      <c r="R6" s="89" t="s">
        <v>56</v>
      </c>
      <c r="S6" s="85"/>
      <c r="T6" s="85"/>
      <c r="U6" s="85"/>
      <c r="V6" s="85"/>
      <c r="W6" s="85"/>
      <c r="X6" s="85"/>
      <c r="Y6" s="85"/>
      <c r="Z6" s="85"/>
    </row>
    <row r="7" ht="12.75" customHeight="1">
      <c r="A7" s="155"/>
      <c r="B7" s="85"/>
      <c r="C7" s="85"/>
      <c r="D7" s="85"/>
      <c r="E7" s="85"/>
      <c r="F7" s="85"/>
      <c r="G7" s="85"/>
      <c r="H7" s="91">
        <v>2021.0</v>
      </c>
      <c r="I7" s="91">
        <v>2021.0</v>
      </c>
      <c r="J7" s="91">
        <v>2021.0</v>
      </c>
      <c r="K7" s="91">
        <v>2021.0</v>
      </c>
      <c r="L7" s="156">
        <v>2021.0</v>
      </c>
      <c r="M7" s="91">
        <v>2022.0</v>
      </c>
      <c r="N7" s="91">
        <v>2022.0</v>
      </c>
      <c r="O7" s="91">
        <v>2022.0</v>
      </c>
      <c r="P7" s="91">
        <v>2022.0</v>
      </c>
      <c r="Q7" s="156">
        <v>2022.0</v>
      </c>
      <c r="R7" s="91">
        <v>2023.0</v>
      </c>
      <c r="S7" s="85"/>
      <c r="T7" s="85"/>
      <c r="U7" s="85"/>
      <c r="V7" s="85"/>
      <c r="W7" s="85"/>
      <c r="X7" s="85"/>
      <c r="Y7" s="85"/>
      <c r="Z7" s="85"/>
    </row>
    <row r="8" ht="12.75" customHeight="1">
      <c r="A8" s="152" t="s">
        <v>107</v>
      </c>
      <c r="B8" s="116"/>
      <c r="C8" s="116"/>
      <c r="D8" s="116"/>
      <c r="E8" s="85"/>
      <c r="F8" s="85"/>
      <c r="G8" s="85"/>
      <c r="H8" s="85"/>
      <c r="I8" s="85"/>
      <c r="J8" s="85"/>
      <c r="K8" s="85"/>
      <c r="L8" s="94"/>
      <c r="M8" s="85"/>
      <c r="N8" s="85"/>
      <c r="O8" s="85"/>
      <c r="P8" s="85"/>
      <c r="Q8" s="94"/>
      <c r="R8" s="85"/>
      <c r="S8" s="85"/>
      <c r="T8" s="85"/>
      <c r="U8" s="85"/>
      <c r="V8" s="85"/>
      <c r="W8" s="85"/>
      <c r="X8" s="85"/>
      <c r="Y8" s="85"/>
      <c r="Z8" s="85"/>
    </row>
    <row r="9" ht="12.75" customHeight="1">
      <c r="A9" s="143"/>
      <c r="B9" s="85" t="s">
        <v>70</v>
      </c>
      <c r="C9" s="85"/>
      <c r="D9" s="85"/>
      <c r="E9" s="85"/>
      <c r="F9" s="85"/>
      <c r="G9" s="85"/>
      <c r="H9" s="157">
        <v>119470.05000000002</v>
      </c>
      <c r="I9" s="157">
        <v>94710.91</v>
      </c>
      <c r="J9" s="157">
        <v>101434.97000000002</v>
      </c>
      <c r="K9" s="157">
        <v>42520.030000000006</v>
      </c>
      <c r="L9" s="158">
        <f>SUM(H9:K9)</f>
        <v>358135.96</v>
      </c>
      <c r="M9" s="157">
        <v>111821.29000000001</v>
      </c>
      <c r="N9" s="157">
        <v>100866.57</v>
      </c>
      <c r="O9" s="157">
        <v>97876.94</v>
      </c>
      <c r="P9" s="157">
        <v>3869.8800000000006</v>
      </c>
      <c r="Q9" s="158">
        <f>SUM(M9:P9)</f>
        <v>314434.68</v>
      </c>
      <c r="R9" s="159">
        <v>102018.78539999989</v>
      </c>
      <c r="S9" s="85"/>
      <c r="T9" s="85"/>
      <c r="U9" s="85"/>
      <c r="V9" s="85"/>
      <c r="W9" s="85"/>
      <c r="X9" s="85"/>
      <c r="Y9" s="85"/>
      <c r="Z9" s="85"/>
    </row>
    <row r="10" ht="12.75" customHeight="1">
      <c r="A10" s="155"/>
      <c r="B10" s="85" t="s">
        <v>108</v>
      </c>
      <c r="C10" s="85"/>
      <c r="D10" s="85"/>
      <c r="E10" s="85"/>
      <c r="F10" s="85"/>
      <c r="G10" s="85"/>
      <c r="H10" s="104">
        <v>0.0</v>
      </c>
      <c r="I10" s="104">
        <v>0.0</v>
      </c>
      <c r="J10" s="104">
        <v>0.0</v>
      </c>
      <c r="K10" s="104">
        <v>0.0</v>
      </c>
      <c r="L10" s="99"/>
      <c r="M10" s="104">
        <v>0.0</v>
      </c>
      <c r="N10" s="104">
        <v>0.0</v>
      </c>
      <c r="O10" s="104">
        <v>0.0</v>
      </c>
      <c r="P10" s="104">
        <v>0.0</v>
      </c>
      <c r="Q10" s="99"/>
      <c r="R10" s="104">
        <v>0.0</v>
      </c>
      <c r="S10" s="85"/>
      <c r="T10" s="85"/>
      <c r="U10" s="85"/>
      <c r="V10" s="85"/>
      <c r="W10" s="85"/>
      <c r="X10" s="85"/>
      <c r="Y10" s="85"/>
      <c r="Z10" s="85"/>
    </row>
    <row r="11" ht="12.75" customHeight="1">
      <c r="A11" s="155"/>
      <c r="B11" s="85"/>
      <c r="C11" s="85" t="s">
        <v>109</v>
      </c>
      <c r="D11" s="85"/>
      <c r="E11" s="85"/>
      <c r="F11" s="85"/>
      <c r="G11" s="85"/>
      <c r="H11" s="104">
        <v>0.0</v>
      </c>
      <c r="I11" s="104">
        <v>0.0</v>
      </c>
      <c r="J11" s="104">
        <v>0.0</v>
      </c>
      <c r="K11" s="104">
        <v>0.0</v>
      </c>
      <c r="L11" s="99"/>
      <c r="M11" s="104">
        <v>0.0</v>
      </c>
      <c r="N11" s="104">
        <v>0.0</v>
      </c>
      <c r="O11" s="104">
        <v>0.0</v>
      </c>
      <c r="P11" s="104">
        <v>0.0</v>
      </c>
      <c r="Q11" s="99"/>
      <c r="R11" s="104">
        <v>0.0</v>
      </c>
      <c r="S11" s="85"/>
      <c r="T11" s="85"/>
      <c r="U11" s="85"/>
      <c r="V11" s="85"/>
      <c r="W11" s="85"/>
      <c r="X11" s="85"/>
      <c r="Y11" s="85"/>
      <c r="Z11" s="85"/>
    </row>
    <row r="12" ht="12.75" customHeight="1">
      <c r="A12" s="155"/>
      <c r="B12" s="85"/>
      <c r="C12" s="85"/>
      <c r="D12" s="85" t="s">
        <v>110</v>
      </c>
      <c r="E12" s="85"/>
      <c r="F12" s="85"/>
      <c r="G12" s="85"/>
      <c r="H12" s="104">
        <v>-229920.32000000004</v>
      </c>
      <c r="I12" s="104">
        <v>-286772.5</v>
      </c>
      <c r="J12" s="104">
        <v>-326636.59</v>
      </c>
      <c r="K12" s="104">
        <v>-395824.73000000004</v>
      </c>
      <c r="L12" s="99">
        <f t="shared" ref="L12:L19" si="1">SUM(H12:K12)</f>
        <v>-1239154.14</v>
      </c>
      <c r="M12" s="104">
        <v>-250891.48</v>
      </c>
      <c r="N12" s="104">
        <v>-328090.77</v>
      </c>
      <c r="O12" s="104">
        <v>-320786.97000000003</v>
      </c>
      <c r="P12" s="104">
        <v>-278963.44</v>
      </c>
      <c r="Q12" s="99">
        <f t="shared" ref="Q12:Q19" si="2">SUM(M12:P12)</f>
        <v>-1178732.66</v>
      </c>
      <c r="R12" s="104">
        <v>-172106.62000000002</v>
      </c>
      <c r="S12" s="85"/>
      <c r="T12" s="85"/>
      <c r="U12" s="85"/>
      <c r="V12" s="85"/>
      <c r="W12" s="85"/>
      <c r="X12" s="85"/>
      <c r="Y12" s="85"/>
      <c r="Z12" s="85"/>
    </row>
    <row r="13" ht="12.75" customHeight="1">
      <c r="A13" s="155"/>
      <c r="B13" s="85"/>
      <c r="C13" s="85"/>
      <c r="D13" s="85" t="s">
        <v>111</v>
      </c>
      <c r="E13" s="85"/>
      <c r="F13" s="85"/>
      <c r="G13" s="85"/>
      <c r="H13" s="104">
        <v>-18622.800000000003</v>
      </c>
      <c r="I13" s="104">
        <v>-21854.56</v>
      </c>
      <c r="J13" s="104">
        <v>-2047.2200000000003</v>
      </c>
      <c r="K13" s="104">
        <v>58827.44</v>
      </c>
      <c r="L13" s="99">
        <f t="shared" si="1"/>
        <v>16302.86</v>
      </c>
      <c r="M13" s="104">
        <v>-24300.430000000004</v>
      </c>
      <c r="N13" s="104">
        <v>13385.960000000001</v>
      </c>
      <c r="O13" s="104">
        <v>4260.6900000000005</v>
      </c>
      <c r="P13" s="104">
        <v>19205.480000000003</v>
      </c>
      <c r="Q13" s="99">
        <f t="shared" si="2"/>
        <v>12551.7</v>
      </c>
      <c r="R13" s="104">
        <v>-24835.370000000003</v>
      </c>
      <c r="S13" s="85"/>
      <c r="T13" s="85"/>
      <c r="U13" s="85"/>
      <c r="V13" s="85"/>
      <c r="W13" s="85"/>
      <c r="X13" s="85"/>
      <c r="Y13" s="85"/>
      <c r="Z13" s="85"/>
    </row>
    <row r="14" ht="12.75" customHeight="1">
      <c r="A14" s="155"/>
      <c r="B14" s="85"/>
      <c r="C14" s="85"/>
      <c r="D14" s="85" t="s">
        <v>112</v>
      </c>
      <c r="E14" s="85"/>
      <c r="F14" s="85"/>
      <c r="G14" s="85"/>
      <c r="H14" s="104">
        <v>190343.72000000003</v>
      </c>
      <c r="I14" s="104">
        <v>196476.21000000002</v>
      </c>
      <c r="J14" s="104">
        <v>207413.57</v>
      </c>
      <c r="K14" s="104">
        <v>261892.19000000003</v>
      </c>
      <c r="L14" s="99">
        <f t="shared" si="1"/>
        <v>856125.69</v>
      </c>
      <c r="M14" s="104">
        <v>221645.55000000002</v>
      </c>
      <c r="N14" s="104">
        <v>228294.36000000002</v>
      </c>
      <c r="O14" s="104">
        <v>255751.44000000003</v>
      </c>
      <c r="P14" s="104">
        <v>276137.89</v>
      </c>
      <c r="Q14" s="99">
        <f t="shared" si="2"/>
        <v>981829.24</v>
      </c>
      <c r="R14" s="104">
        <v>242198.88000000003</v>
      </c>
      <c r="S14" s="85"/>
      <c r="T14" s="85"/>
      <c r="U14" s="85"/>
      <c r="V14" s="85"/>
      <c r="W14" s="85"/>
      <c r="X14" s="85"/>
      <c r="Y14" s="85"/>
      <c r="Z14" s="85"/>
    </row>
    <row r="15" ht="12.75" customHeight="1">
      <c r="A15" s="155"/>
      <c r="B15" s="85"/>
      <c r="C15" s="85"/>
      <c r="D15" s="85" t="s">
        <v>113</v>
      </c>
      <c r="E15" s="85"/>
      <c r="F15" s="85"/>
      <c r="G15" s="85"/>
      <c r="H15" s="104">
        <v>2501.8700000000003</v>
      </c>
      <c r="I15" s="104">
        <v>2690.38</v>
      </c>
      <c r="J15" s="104">
        <v>4917.71</v>
      </c>
      <c r="K15" s="104">
        <v>4478.88</v>
      </c>
      <c r="L15" s="99">
        <f t="shared" si="1"/>
        <v>14588.84</v>
      </c>
      <c r="M15" s="104">
        <v>5222.14</v>
      </c>
      <c r="N15" s="104">
        <v>5845.35</v>
      </c>
      <c r="O15" s="104">
        <v>5963.160000000001</v>
      </c>
      <c r="P15" s="104">
        <v>6537.090000000001</v>
      </c>
      <c r="Q15" s="99">
        <f t="shared" si="2"/>
        <v>23567.74</v>
      </c>
      <c r="R15" s="104">
        <v>6323.450000000001</v>
      </c>
      <c r="S15" s="85"/>
      <c r="T15" s="85"/>
      <c r="U15" s="85"/>
      <c r="V15" s="85"/>
      <c r="W15" s="85"/>
      <c r="X15" s="85"/>
      <c r="Y15" s="85"/>
      <c r="Z15" s="85"/>
    </row>
    <row r="16" ht="12.75" customHeight="1">
      <c r="A16" s="100"/>
      <c r="B16" s="85"/>
      <c r="C16" s="85"/>
      <c r="D16" s="85" t="s">
        <v>114</v>
      </c>
      <c r="E16" s="85"/>
      <c r="F16" s="85"/>
      <c r="G16" s="85"/>
      <c r="H16" s="104">
        <v>7506.1</v>
      </c>
      <c r="I16" s="104">
        <v>7110.81</v>
      </c>
      <c r="J16" s="104">
        <v>6655.460000000001</v>
      </c>
      <c r="K16" s="104">
        <v>6953.030000000001</v>
      </c>
      <c r="L16" s="99">
        <f t="shared" si="1"/>
        <v>28225.4</v>
      </c>
      <c r="M16" s="104">
        <v>8344.630000000001</v>
      </c>
      <c r="N16" s="104">
        <v>10527.44</v>
      </c>
      <c r="O16" s="104">
        <v>10644.34</v>
      </c>
      <c r="P16" s="104">
        <v>10765.230000000001</v>
      </c>
      <c r="Q16" s="99">
        <f t="shared" si="2"/>
        <v>40281.64</v>
      </c>
      <c r="R16" s="104">
        <v>6936.93</v>
      </c>
      <c r="S16" s="85"/>
      <c r="T16" s="85"/>
      <c r="U16" s="85"/>
      <c r="V16" s="85"/>
      <c r="W16" s="85"/>
      <c r="X16" s="85"/>
      <c r="Y16" s="85"/>
      <c r="Z16" s="85"/>
    </row>
    <row r="17" ht="12.75" customHeight="1">
      <c r="A17" s="143"/>
      <c r="B17" s="85"/>
      <c r="C17" s="85"/>
      <c r="D17" s="85" t="s">
        <v>115</v>
      </c>
      <c r="E17" s="85"/>
      <c r="F17" s="85"/>
      <c r="G17" s="85"/>
      <c r="H17" s="104">
        <v>-17733.100000000002</v>
      </c>
      <c r="I17" s="104">
        <v>4415.18</v>
      </c>
      <c r="J17" s="104">
        <v>-9554.160000000002</v>
      </c>
      <c r="K17" s="104">
        <v>-7274.1900000000005</v>
      </c>
      <c r="L17" s="99">
        <f t="shared" si="1"/>
        <v>-30146.27</v>
      </c>
      <c r="M17" s="104">
        <v>-11327.470000000001</v>
      </c>
      <c r="N17" s="104">
        <v>-21315.910000000003</v>
      </c>
      <c r="O17" s="104">
        <v>-24392.06</v>
      </c>
      <c r="P17" s="104">
        <v>32317.670000000002</v>
      </c>
      <c r="Q17" s="99">
        <f t="shared" si="2"/>
        <v>-24717.77</v>
      </c>
      <c r="R17" s="104">
        <v>5645.570000000001</v>
      </c>
      <c r="S17" s="85"/>
      <c r="T17" s="85"/>
      <c r="U17" s="85"/>
      <c r="V17" s="85"/>
      <c r="W17" s="85"/>
      <c r="X17" s="85"/>
      <c r="Y17" s="85"/>
      <c r="Z17" s="85"/>
    </row>
    <row r="18" ht="12.75" customHeight="1">
      <c r="A18" s="143"/>
      <c r="B18" s="85"/>
      <c r="C18" s="85"/>
      <c r="D18" s="85" t="s">
        <v>116</v>
      </c>
      <c r="E18" s="85"/>
      <c r="F18" s="85"/>
      <c r="G18" s="85"/>
      <c r="H18" s="104">
        <v>5085.990000000001</v>
      </c>
      <c r="I18" s="104">
        <v>7567.210000000001</v>
      </c>
      <c r="J18" s="104">
        <v>7154.77</v>
      </c>
      <c r="K18" s="104">
        <v>6566.420000000001</v>
      </c>
      <c r="L18" s="99">
        <f t="shared" si="1"/>
        <v>26374.39</v>
      </c>
      <c r="M18" s="104">
        <v>7137.760000000001</v>
      </c>
      <c r="N18" s="104">
        <v>14376.180000000002</v>
      </c>
      <c r="O18" s="104">
        <v>7175.910000000001</v>
      </c>
      <c r="P18" s="104">
        <v>8658.160000000002</v>
      </c>
      <c r="Q18" s="99">
        <f t="shared" si="2"/>
        <v>37348.01</v>
      </c>
      <c r="R18" s="104">
        <v>8400.560000000001</v>
      </c>
      <c r="S18" s="85"/>
      <c r="T18" s="85"/>
      <c r="U18" s="85"/>
      <c r="V18" s="85"/>
      <c r="W18" s="85"/>
      <c r="X18" s="85"/>
      <c r="Y18" s="85"/>
      <c r="Z18" s="85"/>
    </row>
    <row r="19" ht="12.75" customHeight="1">
      <c r="A19" s="143"/>
      <c r="B19" s="85"/>
      <c r="C19" s="85"/>
      <c r="D19" s="85" t="s">
        <v>117</v>
      </c>
      <c r="E19" s="85"/>
      <c r="F19" s="85"/>
      <c r="G19" s="85"/>
      <c r="H19" s="104">
        <v>11181.310000000001</v>
      </c>
      <c r="I19" s="104">
        <v>3578.8900000000003</v>
      </c>
      <c r="J19" s="104">
        <v>3567.6900000000005</v>
      </c>
      <c r="K19" s="104">
        <v>-4359.530000000001</v>
      </c>
      <c r="L19" s="99">
        <f t="shared" si="1"/>
        <v>13968.36</v>
      </c>
      <c r="M19" s="104">
        <v>-4823.42</v>
      </c>
      <c r="N19" s="104">
        <v>-8107.400000000001</v>
      </c>
      <c r="O19" s="104">
        <v>-4045.7900000000004</v>
      </c>
      <c r="P19" s="104">
        <v>5318.110000000001</v>
      </c>
      <c r="Q19" s="99">
        <f t="shared" si="2"/>
        <v>-11658.5</v>
      </c>
      <c r="R19" s="104">
        <v>-6914.740000000001</v>
      </c>
      <c r="S19" s="85"/>
      <c r="T19" s="85"/>
      <c r="U19" s="85"/>
      <c r="V19" s="85"/>
      <c r="W19" s="85"/>
      <c r="X19" s="85"/>
      <c r="Y19" s="85"/>
      <c r="Z19" s="85"/>
    </row>
    <row r="20" ht="12.75" customHeight="1">
      <c r="A20" s="100"/>
      <c r="B20" s="85"/>
      <c r="C20" s="85"/>
      <c r="D20" s="85" t="s">
        <v>118</v>
      </c>
      <c r="E20" s="85"/>
      <c r="F20" s="85"/>
      <c r="G20" s="85"/>
      <c r="H20" s="104">
        <v>0.0</v>
      </c>
      <c r="I20" s="104">
        <v>0.0</v>
      </c>
      <c r="J20" s="104">
        <v>0.0</v>
      </c>
      <c r="K20" s="104">
        <v>0.0</v>
      </c>
      <c r="L20" s="99"/>
      <c r="M20" s="104">
        <v>0.0</v>
      </c>
      <c r="N20" s="104">
        <v>0.0</v>
      </c>
      <c r="O20" s="104">
        <v>0.0</v>
      </c>
      <c r="P20" s="104">
        <v>0.0</v>
      </c>
      <c r="Q20" s="99"/>
      <c r="R20" s="104">
        <v>0.0</v>
      </c>
      <c r="S20" s="85"/>
      <c r="T20" s="85"/>
      <c r="U20" s="85"/>
      <c r="V20" s="85"/>
      <c r="W20" s="85"/>
      <c r="X20" s="85"/>
      <c r="Y20" s="85"/>
      <c r="Z20" s="85"/>
    </row>
    <row r="21" ht="12.75" customHeight="1">
      <c r="A21" s="155"/>
      <c r="B21" s="85"/>
      <c r="C21" s="85"/>
      <c r="D21" s="85"/>
      <c r="E21" s="85" t="s">
        <v>81</v>
      </c>
      <c r="F21" s="85"/>
      <c r="G21" s="85"/>
      <c r="H21" s="104">
        <v>-15508.850000000002</v>
      </c>
      <c r="I21" s="104">
        <v>-3666.11</v>
      </c>
      <c r="J21" s="104">
        <v>-6660.150000000001</v>
      </c>
      <c r="K21" s="104">
        <v>-42.56</v>
      </c>
      <c r="L21" s="99">
        <f t="shared" ref="L21:L25" si="3">SUM(H21:K21)</f>
        <v>-25877.67</v>
      </c>
      <c r="M21" s="104">
        <v>2880.9900000000002</v>
      </c>
      <c r="N21" s="104">
        <v>8637.93</v>
      </c>
      <c r="O21" s="104">
        <v>-8404.970000000001</v>
      </c>
      <c r="P21" s="104">
        <v>-27882.33</v>
      </c>
      <c r="Q21" s="99">
        <f t="shared" ref="Q21:Q25" si="4">SUM(M21:P21)</f>
        <v>-24768.38</v>
      </c>
      <c r="R21" s="104">
        <v>-6196.540000000001</v>
      </c>
      <c r="S21" s="85"/>
      <c r="T21" s="85"/>
      <c r="U21" s="85"/>
      <c r="V21" s="85"/>
      <c r="W21" s="85"/>
      <c r="X21" s="85"/>
      <c r="Y21" s="85"/>
      <c r="Z21" s="85"/>
    </row>
    <row r="22" ht="12.75" customHeight="1">
      <c r="A22" s="100"/>
      <c r="B22" s="85"/>
      <c r="C22" s="85"/>
      <c r="D22" s="85"/>
      <c r="E22" s="85" t="s">
        <v>90</v>
      </c>
      <c r="F22" s="85"/>
      <c r="G22" s="85"/>
      <c r="H22" s="104">
        <v>-9611.910000000002</v>
      </c>
      <c r="I22" s="104">
        <v>5061.910000000001</v>
      </c>
      <c r="J22" s="104">
        <v>1738.5200000000002</v>
      </c>
      <c r="K22" s="104">
        <v>12969.53</v>
      </c>
      <c r="L22" s="99">
        <f t="shared" si="3"/>
        <v>10158.05</v>
      </c>
      <c r="M22" s="104">
        <v>-15081.080000000002</v>
      </c>
      <c r="N22" s="104">
        <v>-8543.36</v>
      </c>
      <c r="O22" s="104">
        <v>3771.2500000000005</v>
      </c>
      <c r="P22" s="104">
        <v>8755.18</v>
      </c>
      <c r="Q22" s="99">
        <f t="shared" si="4"/>
        <v>-11098.01</v>
      </c>
      <c r="R22" s="104">
        <v>-6276.76</v>
      </c>
      <c r="S22" s="85"/>
      <c r="T22" s="85"/>
      <c r="U22" s="85"/>
      <c r="V22" s="85"/>
      <c r="W22" s="85"/>
      <c r="X22" s="85"/>
      <c r="Y22" s="85"/>
      <c r="Z22" s="85"/>
    </row>
    <row r="23" ht="12.75" customHeight="1">
      <c r="A23" s="100"/>
      <c r="B23" s="85"/>
      <c r="C23" s="85"/>
      <c r="D23" s="85"/>
      <c r="E23" s="85" t="s">
        <v>91</v>
      </c>
      <c r="F23" s="85"/>
      <c r="G23" s="85"/>
      <c r="H23" s="104">
        <v>12452.79</v>
      </c>
      <c r="I23" s="104">
        <v>-12000.1</v>
      </c>
      <c r="J23" s="104">
        <v>18884.18</v>
      </c>
      <c r="K23" s="104">
        <v>-6713.210000000001</v>
      </c>
      <c r="L23" s="99">
        <f t="shared" si="3"/>
        <v>12623.66</v>
      </c>
      <c r="M23" s="104">
        <v>24553.410000000003</v>
      </c>
      <c r="N23" s="104">
        <v>-16710.33</v>
      </c>
      <c r="O23" s="104">
        <v>14845.04</v>
      </c>
      <c r="P23" s="104">
        <v>-26574.030000000002</v>
      </c>
      <c r="Q23" s="99">
        <f t="shared" si="4"/>
        <v>-3885.91</v>
      </c>
      <c r="R23" s="104">
        <v>12970.930000000002</v>
      </c>
      <c r="S23" s="85"/>
      <c r="T23" s="85"/>
      <c r="U23" s="85"/>
      <c r="V23" s="85"/>
      <c r="W23" s="85"/>
      <c r="X23" s="85"/>
      <c r="Y23" s="85"/>
      <c r="Z23" s="85"/>
    </row>
    <row r="24" ht="12.75" customHeight="1">
      <c r="A24" s="155"/>
      <c r="B24" s="85"/>
      <c r="C24" s="85"/>
      <c r="D24" s="85"/>
      <c r="E24" s="85" t="s">
        <v>92</v>
      </c>
      <c r="F24" s="85"/>
      <c r="G24" s="85"/>
      <c r="H24" s="104">
        <v>1559.5300000000002</v>
      </c>
      <c r="I24" s="104">
        <v>3296.51</v>
      </c>
      <c r="J24" s="104">
        <v>-331.24</v>
      </c>
      <c r="K24" s="104">
        <v>1869.7000000000003</v>
      </c>
      <c r="L24" s="99">
        <f t="shared" si="3"/>
        <v>6394.5</v>
      </c>
      <c r="M24" s="104">
        <v>1172.0100000000002</v>
      </c>
      <c r="N24" s="104">
        <v>-726.32</v>
      </c>
      <c r="O24" s="104">
        <v>-3389.4000000000005</v>
      </c>
      <c r="P24" s="104">
        <v>4858.63</v>
      </c>
      <c r="Q24" s="99">
        <f t="shared" si="4"/>
        <v>1914.92</v>
      </c>
      <c r="R24" s="104">
        <v>-167.3</v>
      </c>
      <c r="S24" s="85"/>
      <c r="T24" s="85"/>
      <c r="U24" s="85"/>
      <c r="V24" s="85"/>
      <c r="W24" s="85"/>
      <c r="X24" s="85"/>
      <c r="Y24" s="85"/>
      <c r="Z24" s="85"/>
    </row>
    <row r="25" ht="12.75" customHeight="1">
      <c r="A25" s="100"/>
      <c r="B25" s="85"/>
      <c r="C25" s="85"/>
      <c r="D25" s="85"/>
      <c r="E25" s="85" t="s">
        <v>119</v>
      </c>
      <c r="F25" s="85"/>
      <c r="G25" s="85"/>
      <c r="H25" s="105">
        <v>-4295.76</v>
      </c>
      <c r="I25" s="105">
        <v>-5078.01</v>
      </c>
      <c r="J25" s="105">
        <v>-770.98</v>
      </c>
      <c r="K25" s="105">
        <v>-10092.18</v>
      </c>
      <c r="L25" s="99">
        <f t="shared" si="3"/>
        <v>-20236.93</v>
      </c>
      <c r="M25" s="105">
        <v>-11755.170000000002</v>
      </c>
      <c r="N25" s="105">
        <v>8752.800000000001</v>
      </c>
      <c r="O25" s="105">
        <v>-292.88000000000005</v>
      </c>
      <c r="P25" s="105">
        <v>-11933.460000000001</v>
      </c>
      <c r="Q25" s="99">
        <f t="shared" si="4"/>
        <v>-15228.71</v>
      </c>
      <c r="R25" s="105">
        <v>-4825.59</v>
      </c>
      <c r="S25" s="85"/>
      <c r="T25" s="85"/>
      <c r="U25" s="85"/>
      <c r="V25" s="85"/>
      <c r="W25" s="85"/>
      <c r="X25" s="85"/>
      <c r="Y25" s="85"/>
      <c r="Z25" s="85"/>
    </row>
    <row r="26" ht="12.75" customHeight="1">
      <c r="A26" s="143"/>
      <c r="B26" s="85"/>
      <c r="C26" s="85"/>
      <c r="D26" s="85"/>
      <c r="E26" s="85"/>
      <c r="F26" s="85"/>
      <c r="G26" s="85" t="s">
        <v>120</v>
      </c>
      <c r="H26" s="160">
        <f t="shared" ref="H26:R26" si="5">SUM(H9:H25)</f>
        <v>54408.62</v>
      </c>
      <c r="I26" s="160">
        <f t="shared" si="5"/>
        <v>-4463.27</v>
      </c>
      <c r="J26" s="160">
        <f t="shared" si="5"/>
        <v>5766.53</v>
      </c>
      <c r="K26" s="160">
        <f t="shared" si="5"/>
        <v>-28229.18</v>
      </c>
      <c r="L26" s="161">
        <f t="shared" si="5"/>
        <v>27482.7</v>
      </c>
      <c r="M26" s="160">
        <f t="shared" si="5"/>
        <v>64598.73</v>
      </c>
      <c r="N26" s="160">
        <f t="shared" si="5"/>
        <v>7192.5</v>
      </c>
      <c r="O26" s="160">
        <f t="shared" si="5"/>
        <v>38976.7</v>
      </c>
      <c r="P26" s="160">
        <f t="shared" si="5"/>
        <v>31070.06</v>
      </c>
      <c r="Q26" s="161">
        <f t="shared" si="5"/>
        <v>141837.99</v>
      </c>
      <c r="R26" s="160">
        <f t="shared" si="5"/>
        <v>163172.1854</v>
      </c>
      <c r="S26" s="85"/>
      <c r="T26" s="85"/>
      <c r="U26" s="85"/>
      <c r="V26" s="85"/>
      <c r="W26" s="85"/>
      <c r="X26" s="85"/>
      <c r="Y26" s="85"/>
      <c r="Z26" s="85"/>
    </row>
    <row r="27" ht="12.75" customHeight="1">
      <c r="A27" s="131" t="s">
        <v>121</v>
      </c>
      <c r="B27" s="116"/>
      <c r="C27" s="85"/>
      <c r="D27" s="85"/>
      <c r="E27" s="85"/>
      <c r="F27" s="85"/>
      <c r="G27" s="85"/>
      <c r="H27" s="85"/>
      <c r="I27" s="85"/>
      <c r="J27" s="85"/>
      <c r="K27" s="85"/>
      <c r="L27" s="99"/>
      <c r="M27" s="85"/>
      <c r="N27" s="85"/>
      <c r="O27" s="85"/>
      <c r="P27" s="85"/>
      <c r="Q27" s="99"/>
      <c r="R27" s="85"/>
      <c r="S27" s="85"/>
      <c r="T27" s="85"/>
      <c r="U27" s="85"/>
      <c r="V27" s="85"/>
      <c r="W27" s="85"/>
      <c r="X27" s="85"/>
      <c r="Y27" s="85"/>
      <c r="Z27" s="85"/>
    </row>
    <row r="28" ht="12.75" customHeight="1">
      <c r="A28" s="155"/>
      <c r="B28" s="85" t="s">
        <v>122</v>
      </c>
      <c r="C28" s="85"/>
      <c r="D28" s="85"/>
      <c r="E28" s="85"/>
      <c r="F28" s="85"/>
      <c r="G28" s="85"/>
      <c r="H28" s="104">
        <v>-5670.070000000001</v>
      </c>
      <c r="I28" s="104">
        <v>-7719.460000000001</v>
      </c>
      <c r="J28" s="104">
        <v>-11712.890000000001</v>
      </c>
      <c r="K28" s="104">
        <v>-11618.53</v>
      </c>
      <c r="L28" s="99">
        <f t="shared" ref="L28:L30" si="6">SUM(H28:K28)</f>
        <v>-36720.95</v>
      </c>
      <c r="M28" s="104">
        <v>-8481.060000000001</v>
      </c>
      <c r="N28" s="104">
        <v>-6301.26</v>
      </c>
      <c r="O28" s="104">
        <v>-5947.200000000001</v>
      </c>
      <c r="P28" s="104">
        <v>-7811.510000000001</v>
      </c>
      <c r="Q28" s="99">
        <f t="shared" ref="Q28:Q31" si="7">SUM(M28:P28)</f>
        <v>-28541.03</v>
      </c>
      <c r="R28" s="104">
        <v>-4341.330000000001</v>
      </c>
      <c r="S28" s="85"/>
      <c r="T28" s="85"/>
      <c r="U28" s="85"/>
      <c r="V28" s="85"/>
      <c r="W28" s="85"/>
      <c r="X28" s="85"/>
      <c r="Y28" s="85"/>
      <c r="Z28" s="85"/>
    </row>
    <row r="29" ht="12.75" customHeight="1">
      <c r="A29" s="155"/>
      <c r="B29" s="85" t="s">
        <v>123</v>
      </c>
      <c r="C29" s="85"/>
      <c r="D29" s="85"/>
      <c r="E29" s="85"/>
      <c r="F29" s="85"/>
      <c r="G29" s="85"/>
      <c r="H29" s="104">
        <v>-323.05</v>
      </c>
      <c r="I29" s="104">
        <v>-70.0</v>
      </c>
      <c r="J29" s="104">
        <v>-1491.2800000000002</v>
      </c>
      <c r="K29" s="104">
        <v>0.0</v>
      </c>
      <c r="L29" s="99">
        <f t="shared" si="6"/>
        <v>-1884.33</v>
      </c>
      <c r="M29" s="104">
        <v>0.0</v>
      </c>
      <c r="N29" s="104">
        <v>0.0</v>
      </c>
      <c r="O29" s="104">
        <v>0.0</v>
      </c>
      <c r="P29" s="104">
        <v>0.0</v>
      </c>
      <c r="Q29" s="99">
        <f t="shared" si="7"/>
        <v>0</v>
      </c>
      <c r="R29" s="104">
        <v>0.0</v>
      </c>
      <c r="S29" s="85"/>
      <c r="T29" s="85"/>
      <c r="U29" s="85"/>
      <c r="V29" s="85"/>
      <c r="W29" s="85"/>
      <c r="X29" s="85"/>
      <c r="Y29" s="85"/>
      <c r="Z29" s="85"/>
    </row>
    <row r="30" ht="12.75" customHeight="1">
      <c r="A30" s="155"/>
      <c r="B30" s="85" t="s">
        <v>124</v>
      </c>
      <c r="C30" s="85"/>
      <c r="D30" s="85"/>
      <c r="E30" s="85"/>
      <c r="F30" s="85"/>
      <c r="G30" s="85"/>
      <c r="H30" s="104">
        <v>0.0</v>
      </c>
      <c r="I30" s="104">
        <v>0.0</v>
      </c>
      <c r="J30" s="104">
        <v>0.0</v>
      </c>
      <c r="K30" s="104">
        <v>-55184.43000000001</v>
      </c>
      <c r="L30" s="99">
        <f t="shared" si="6"/>
        <v>-55184.43</v>
      </c>
      <c r="M30" s="104">
        <v>-8716.470000000001</v>
      </c>
      <c r="N30" s="104">
        <v>-4821.320000000001</v>
      </c>
      <c r="O30" s="104">
        <v>0.0</v>
      </c>
      <c r="P30" s="104">
        <v>-39479.3</v>
      </c>
      <c r="Q30" s="99">
        <f t="shared" si="7"/>
        <v>-53017.09</v>
      </c>
      <c r="R30" s="104">
        <v>0.0</v>
      </c>
      <c r="S30" s="85"/>
      <c r="T30" s="85"/>
      <c r="U30" s="85"/>
      <c r="V30" s="85"/>
      <c r="W30" s="85"/>
      <c r="X30" s="85"/>
      <c r="Y30" s="85"/>
      <c r="Z30" s="85"/>
    </row>
    <row r="31" ht="12.75" customHeight="1">
      <c r="A31" s="155"/>
      <c r="B31" s="85" t="s">
        <v>125</v>
      </c>
      <c r="C31" s="85"/>
      <c r="D31" s="85"/>
      <c r="E31" s="85"/>
      <c r="F31" s="85"/>
      <c r="G31" s="85"/>
      <c r="H31" s="104">
        <v>0.0</v>
      </c>
      <c r="I31" s="104">
        <v>0.0</v>
      </c>
      <c r="J31" s="104">
        <v>0.0</v>
      </c>
      <c r="K31" s="104">
        <v>0.0</v>
      </c>
      <c r="L31" s="99">
        <v>0.0</v>
      </c>
      <c r="M31" s="104">
        <v>0.0</v>
      </c>
      <c r="N31" s="104">
        <v>0.0</v>
      </c>
      <c r="O31" s="104">
        <v>0.0</v>
      </c>
      <c r="P31" s="104">
        <v>-63789.32000000001</v>
      </c>
      <c r="Q31" s="99">
        <f t="shared" si="7"/>
        <v>-63789.32</v>
      </c>
      <c r="R31" s="104">
        <v>-14114.380000000001</v>
      </c>
      <c r="S31" s="85"/>
      <c r="T31" s="85"/>
      <c r="U31" s="85"/>
      <c r="V31" s="85"/>
      <c r="W31" s="85"/>
      <c r="X31" s="85"/>
      <c r="Y31" s="85"/>
      <c r="Z31" s="85"/>
    </row>
    <row r="32" ht="12.75" customHeight="1">
      <c r="A32" s="100"/>
      <c r="B32" s="85"/>
      <c r="C32" s="85"/>
      <c r="D32" s="85"/>
      <c r="E32" s="85"/>
      <c r="F32" s="85"/>
      <c r="G32" s="85" t="s">
        <v>126</v>
      </c>
      <c r="H32" s="160">
        <f t="shared" ref="H32:R32" si="8">SUM(H28:H31)</f>
        <v>-5993.12</v>
      </c>
      <c r="I32" s="160">
        <f t="shared" si="8"/>
        <v>-7789.46</v>
      </c>
      <c r="J32" s="160">
        <f t="shared" si="8"/>
        <v>-13204.17</v>
      </c>
      <c r="K32" s="160">
        <f t="shared" si="8"/>
        <v>-66802.96</v>
      </c>
      <c r="L32" s="161">
        <f t="shared" si="8"/>
        <v>-93789.71</v>
      </c>
      <c r="M32" s="160">
        <f t="shared" si="8"/>
        <v>-17197.53</v>
      </c>
      <c r="N32" s="160">
        <f t="shared" si="8"/>
        <v>-11122.58</v>
      </c>
      <c r="O32" s="160">
        <f t="shared" si="8"/>
        <v>-5947.2</v>
      </c>
      <c r="P32" s="160">
        <f t="shared" si="8"/>
        <v>-111080.13</v>
      </c>
      <c r="Q32" s="161">
        <f t="shared" si="8"/>
        <v>-145347.44</v>
      </c>
      <c r="R32" s="160">
        <f t="shared" si="8"/>
        <v>-18455.71</v>
      </c>
      <c r="S32" s="85"/>
      <c r="T32" s="85"/>
      <c r="U32" s="85"/>
      <c r="V32" s="85"/>
      <c r="W32" s="85"/>
      <c r="X32" s="85"/>
      <c r="Y32" s="85"/>
      <c r="Z32" s="85"/>
    </row>
    <row r="33" ht="12.75" customHeight="1">
      <c r="A33" s="131" t="s">
        <v>127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99"/>
      <c r="M33" s="85"/>
      <c r="N33" s="85"/>
      <c r="O33" s="85"/>
      <c r="P33" s="85"/>
      <c r="Q33" s="99"/>
      <c r="R33" s="85"/>
      <c r="S33" s="85"/>
      <c r="T33" s="85"/>
      <c r="U33" s="85"/>
      <c r="V33" s="85"/>
      <c r="W33" s="85"/>
      <c r="X33" s="85"/>
      <c r="Y33" s="85"/>
      <c r="Z33" s="85"/>
    </row>
    <row r="34" ht="12.75" hidden="1" customHeight="1">
      <c r="A34" s="143"/>
      <c r="B34" s="85" t="s">
        <v>128</v>
      </c>
      <c r="C34" s="85"/>
      <c r="D34" s="85"/>
      <c r="E34" s="85"/>
      <c r="F34" s="85"/>
      <c r="G34" s="85"/>
      <c r="H34" s="100">
        <v>0.0</v>
      </c>
      <c r="I34" s="100">
        <v>0.0</v>
      </c>
      <c r="J34" s="100">
        <v>0.0</v>
      </c>
      <c r="K34" s="100">
        <v>0.0</v>
      </c>
      <c r="L34" s="99">
        <f t="shared" ref="L34:L39" si="9">SUM(H34:K34)</f>
        <v>0</v>
      </c>
      <c r="M34" s="100">
        <v>0.0</v>
      </c>
      <c r="N34" s="100">
        <v>0.0</v>
      </c>
      <c r="O34" s="100">
        <v>0.0</v>
      </c>
      <c r="P34" s="100">
        <v>0.0</v>
      </c>
      <c r="Q34" s="99">
        <f t="shared" ref="Q34:Q39" si="10">SUM(M34:P34)</f>
        <v>0</v>
      </c>
      <c r="R34" s="100">
        <v>0.0</v>
      </c>
      <c r="S34" s="85"/>
      <c r="T34" s="85"/>
      <c r="U34" s="85"/>
      <c r="V34" s="85"/>
      <c r="W34" s="85"/>
      <c r="X34" s="85"/>
      <c r="Y34" s="85"/>
      <c r="Z34" s="85"/>
    </row>
    <row r="35" ht="12.75" hidden="1" customHeight="1">
      <c r="A35" s="143"/>
      <c r="B35" s="85" t="s">
        <v>129</v>
      </c>
      <c r="C35" s="85"/>
      <c r="D35" s="85"/>
      <c r="E35" s="85"/>
      <c r="F35" s="85"/>
      <c r="G35" s="85"/>
      <c r="H35" s="100">
        <v>0.0</v>
      </c>
      <c r="I35" s="100">
        <v>0.0</v>
      </c>
      <c r="J35" s="100">
        <v>0.0</v>
      </c>
      <c r="K35" s="100">
        <v>0.0</v>
      </c>
      <c r="L35" s="99">
        <f t="shared" si="9"/>
        <v>0</v>
      </c>
      <c r="M35" s="100">
        <v>0.0</v>
      </c>
      <c r="N35" s="100">
        <v>0.0</v>
      </c>
      <c r="O35" s="100">
        <v>0.0</v>
      </c>
      <c r="P35" s="100">
        <v>0.0</v>
      </c>
      <c r="Q35" s="99">
        <f t="shared" si="10"/>
        <v>0</v>
      </c>
      <c r="R35" s="100">
        <v>0.0</v>
      </c>
      <c r="S35" s="85"/>
      <c r="T35" s="85"/>
      <c r="U35" s="85"/>
      <c r="V35" s="85"/>
      <c r="W35" s="85"/>
      <c r="X35" s="85"/>
      <c r="Y35" s="85"/>
      <c r="Z35" s="85"/>
    </row>
    <row r="36" ht="12.75" customHeight="1">
      <c r="A36" s="143"/>
      <c r="B36" s="85" t="s">
        <v>130</v>
      </c>
      <c r="C36" s="85"/>
      <c r="D36" s="85"/>
      <c r="E36" s="85"/>
      <c r="F36" s="85"/>
      <c r="G36" s="85"/>
      <c r="H36" s="104">
        <v>-500000.0</v>
      </c>
      <c r="I36" s="104">
        <v>0.0</v>
      </c>
      <c r="J36" s="104">
        <v>0.0</v>
      </c>
      <c r="K36" s="104">
        <v>0.0</v>
      </c>
      <c r="L36" s="99">
        <f t="shared" si="9"/>
        <v>-500000</v>
      </c>
      <c r="M36" s="104">
        <v>-700000.0</v>
      </c>
      <c r="N36" s="104">
        <v>0.0</v>
      </c>
      <c r="O36" s="104">
        <v>0.0</v>
      </c>
      <c r="P36" s="104">
        <v>0.0</v>
      </c>
      <c r="Q36" s="99">
        <f t="shared" si="10"/>
        <v>-700000</v>
      </c>
      <c r="R36" s="104">
        <v>0.0</v>
      </c>
      <c r="S36" s="85"/>
      <c r="T36" s="85"/>
      <c r="U36" s="85"/>
      <c r="V36" s="85"/>
      <c r="W36" s="85"/>
      <c r="X36" s="85"/>
      <c r="Y36" s="85"/>
      <c r="Z36" s="85"/>
    </row>
    <row r="37" ht="12.75" customHeight="1">
      <c r="A37" s="143"/>
      <c r="B37" s="85" t="s">
        <v>131</v>
      </c>
      <c r="C37" s="85"/>
      <c r="D37" s="85"/>
      <c r="E37" s="85"/>
      <c r="F37" s="85"/>
      <c r="G37" s="85"/>
      <c r="H37" s="104">
        <v>48071.0</v>
      </c>
      <c r="I37" s="104">
        <v>19749.0</v>
      </c>
      <c r="J37" s="104">
        <v>18445.0</v>
      </c>
      <c r="K37" s="104">
        <v>88149.0</v>
      </c>
      <c r="L37" s="99">
        <f t="shared" si="9"/>
        <v>174414</v>
      </c>
      <c r="M37" s="104">
        <v>13678.0</v>
      </c>
      <c r="N37" s="104">
        <v>11250.0</v>
      </c>
      <c r="O37" s="104">
        <v>4113.0</v>
      </c>
      <c r="P37" s="104">
        <v>6705.0</v>
      </c>
      <c r="Q37" s="99">
        <f t="shared" si="10"/>
        <v>35746</v>
      </c>
      <c r="R37" s="104">
        <v>26028.0</v>
      </c>
      <c r="S37" s="85"/>
      <c r="T37" s="85"/>
      <c r="U37" s="85"/>
      <c r="V37" s="85"/>
      <c r="W37" s="85"/>
      <c r="X37" s="85"/>
      <c r="Y37" s="85"/>
      <c r="Z37" s="85"/>
    </row>
    <row r="38" ht="12.75" customHeight="1">
      <c r="A38" s="143"/>
      <c r="B38" s="85" t="s">
        <v>132</v>
      </c>
      <c r="C38" s="85"/>
      <c r="D38" s="85"/>
      <c r="E38" s="85"/>
      <c r="F38" s="85"/>
      <c r="G38" s="85"/>
      <c r="H38" s="104">
        <v>0.0</v>
      </c>
      <c r="I38" s="104">
        <v>-500022.0</v>
      </c>
      <c r="J38" s="104">
        <v>-100000.0</v>
      </c>
      <c r="K38" s="104">
        <v>0.0</v>
      </c>
      <c r="L38" s="99">
        <f t="shared" si="9"/>
        <v>-600022</v>
      </c>
      <c r="M38" s="104">
        <v>0.0</v>
      </c>
      <c r="N38" s="104">
        <v>0.0</v>
      </c>
      <c r="O38" s="104">
        <v>0.0</v>
      </c>
      <c r="P38" s="104">
        <v>0.0</v>
      </c>
      <c r="Q38" s="99">
        <f t="shared" si="10"/>
        <v>0</v>
      </c>
      <c r="R38" s="104">
        <v>-400101.0</v>
      </c>
      <c r="S38" s="85"/>
      <c r="T38" s="85"/>
      <c r="U38" s="85"/>
      <c r="V38" s="85"/>
      <c r="W38" s="85"/>
      <c r="X38" s="85"/>
      <c r="Y38" s="85"/>
      <c r="Z38" s="85"/>
    </row>
    <row r="39" ht="12.75" customHeight="1">
      <c r="A39" s="143"/>
      <c r="B39" s="85" t="s">
        <v>133</v>
      </c>
      <c r="C39" s="85"/>
      <c r="D39" s="85"/>
      <c r="E39" s="85"/>
      <c r="F39" s="85"/>
      <c r="G39" s="85"/>
      <c r="H39" s="104">
        <v>0.0</v>
      </c>
      <c r="I39" s="104">
        <v>0.0</v>
      </c>
      <c r="J39" s="104">
        <v>0.0</v>
      </c>
      <c r="K39" s="104">
        <v>-224168.0</v>
      </c>
      <c r="L39" s="99">
        <f t="shared" si="9"/>
        <v>-224168</v>
      </c>
      <c r="M39" s="104">
        <v>0.0</v>
      </c>
      <c r="N39" s="104">
        <v>0.0</v>
      </c>
      <c r="O39" s="104">
        <v>0.0</v>
      </c>
      <c r="P39" s="104">
        <v>0.0</v>
      </c>
      <c r="Q39" s="99">
        <f t="shared" si="10"/>
        <v>0</v>
      </c>
      <c r="R39" s="104">
        <v>0.0</v>
      </c>
      <c r="S39" s="85"/>
      <c r="T39" s="85"/>
      <c r="U39" s="85"/>
      <c r="V39" s="85"/>
      <c r="W39" s="85"/>
      <c r="X39" s="85"/>
      <c r="Y39" s="85"/>
      <c r="Z39" s="85"/>
    </row>
    <row r="40" ht="12.75" customHeight="1">
      <c r="A40" s="143"/>
      <c r="B40" s="85"/>
      <c r="C40" s="85"/>
      <c r="D40" s="85"/>
      <c r="E40" s="85"/>
      <c r="F40" s="85"/>
      <c r="G40" s="85" t="s">
        <v>134</v>
      </c>
      <c r="H40" s="160">
        <f t="shared" ref="H40:R40" si="11">SUM(H34:H39)</f>
        <v>-451929</v>
      </c>
      <c r="I40" s="160">
        <f t="shared" si="11"/>
        <v>-480273</v>
      </c>
      <c r="J40" s="160">
        <f t="shared" si="11"/>
        <v>-81555</v>
      </c>
      <c r="K40" s="160">
        <f t="shared" si="11"/>
        <v>-136019</v>
      </c>
      <c r="L40" s="161">
        <f t="shared" si="11"/>
        <v>-1149776</v>
      </c>
      <c r="M40" s="160">
        <f t="shared" si="11"/>
        <v>-686322</v>
      </c>
      <c r="N40" s="160">
        <f t="shared" si="11"/>
        <v>11250</v>
      </c>
      <c r="O40" s="160">
        <f t="shared" si="11"/>
        <v>4113</v>
      </c>
      <c r="P40" s="160">
        <f t="shared" si="11"/>
        <v>6705</v>
      </c>
      <c r="Q40" s="161">
        <f t="shared" si="11"/>
        <v>-664254</v>
      </c>
      <c r="R40" s="160">
        <f t="shared" si="11"/>
        <v>-374073</v>
      </c>
      <c r="S40" s="85"/>
      <c r="T40" s="85"/>
      <c r="U40" s="85"/>
      <c r="V40" s="85"/>
      <c r="W40" s="85"/>
      <c r="X40" s="85"/>
      <c r="Y40" s="85"/>
      <c r="Z40" s="85"/>
    </row>
    <row r="41" ht="12.75" customHeight="1">
      <c r="A41" s="143"/>
      <c r="B41" s="85"/>
      <c r="C41" s="85"/>
      <c r="D41" s="85"/>
      <c r="E41" s="85"/>
      <c r="F41" s="85"/>
      <c r="G41" s="85"/>
      <c r="H41" s="100"/>
      <c r="I41" s="100"/>
      <c r="J41" s="100"/>
      <c r="K41" s="100"/>
      <c r="L41" s="99"/>
      <c r="M41" s="100"/>
      <c r="N41" s="100"/>
      <c r="O41" s="100"/>
      <c r="P41" s="100"/>
      <c r="Q41" s="99"/>
      <c r="R41" s="100"/>
      <c r="S41" s="85"/>
      <c r="T41" s="85"/>
      <c r="U41" s="85"/>
      <c r="V41" s="85"/>
      <c r="W41" s="85"/>
      <c r="X41" s="85"/>
      <c r="Y41" s="85"/>
      <c r="Z41" s="85"/>
    </row>
    <row r="42" ht="12.75" customHeight="1">
      <c r="A42" s="143" t="s">
        <v>135</v>
      </c>
      <c r="B42" s="85"/>
      <c r="C42" s="85"/>
      <c r="D42" s="85"/>
      <c r="E42" s="85"/>
      <c r="F42" s="85"/>
      <c r="G42" s="85"/>
      <c r="H42" s="104">
        <v>-2949.6600000000003</v>
      </c>
      <c r="I42" s="104">
        <v>1643.39</v>
      </c>
      <c r="J42" s="104">
        <v>-4469.01</v>
      </c>
      <c r="K42" s="104">
        <v>-296.52000000000004</v>
      </c>
      <c r="L42" s="99">
        <f t="shared" ref="L42:L43" si="12">SUM(H42:K42)</f>
        <v>-6071.8</v>
      </c>
      <c r="M42" s="104">
        <v>-801.3600000000001</v>
      </c>
      <c r="N42" s="104">
        <v>-10163.86</v>
      </c>
      <c r="O42" s="104">
        <v>-12604.060000000001</v>
      </c>
      <c r="P42" s="104">
        <v>11659.480000000001</v>
      </c>
      <c r="Q42" s="99">
        <f t="shared" ref="Q42:Q43" si="13">SUM(M42:P42)</f>
        <v>-11909.8</v>
      </c>
      <c r="R42" s="104">
        <v>1849.6100000000001</v>
      </c>
      <c r="S42" s="85"/>
      <c r="T42" s="85"/>
      <c r="U42" s="85"/>
      <c r="V42" s="85"/>
      <c r="W42" s="85"/>
      <c r="X42" s="85"/>
      <c r="Y42" s="85"/>
      <c r="Z42" s="85"/>
    </row>
    <row r="43" ht="12.75" customHeight="1">
      <c r="A43" s="143" t="s">
        <v>136</v>
      </c>
      <c r="B43" s="85"/>
      <c r="C43" s="85"/>
      <c r="D43" s="85"/>
      <c r="E43" s="85"/>
      <c r="F43" s="85"/>
      <c r="G43" s="85"/>
      <c r="H43" s="104">
        <v>13830.810000000001</v>
      </c>
      <c r="I43" s="104">
        <v>-44228.450000000004</v>
      </c>
      <c r="J43" s="104">
        <v>-17615.5</v>
      </c>
      <c r="K43" s="104">
        <v>-104849.99</v>
      </c>
      <c r="L43" s="99">
        <f t="shared" si="12"/>
        <v>-152863.13</v>
      </c>
      <c r="M43" s="104">
        <v>-1442.7</v>
      </c>
      <c r="N43" s="104">
        <v>-13306.44</v>
      </c>
      <c r="O43" s="104">
        <v>20713.350000000002</v>
      </c>
      <c r="P43" s="104">
        <v>-67881.24</v>
      </c>
      <c r="Q43" s="99">
        <f t="shared" si="13"/>
        <v>-61917.03</v>
      </c>
      <c r="R43" s="104">
        <v>109720.59000000001</v>
      </c>
      <c r="S43" s="85"/>
      <c r="T43" s="85"/>
      <c r="U43" s="85"/>
      <c r="V43" s="85"/>
      <c r="W43" s="85"/>
      <c r="X43" s="85"/>
      <c r="Y43" s="85"/>
      <c r="Z43" s="85"/>
    </row>
    <row r="44" ht="12.75" customHeight="1">
      <c r="A44" s="143" t="s">
        <v>137</v>
      </c>
      <c r="B44" s="85"/>
      <c r="C44" s="85"/>
      <c r="D44" s="85"/>
      <c r="E44" s="85"/>
      <c r="F44" s="85"/>
      <c r="G44" s="85"/>
      <c r="H44" s="104">
        <v>576720.9</v>
      </c>
      <c r="I44" s="104">
        <v>590551.7100000001</v>
      </c>
      <c r="J44" s="104">
        <v>546323.26</v>
      </c>
      <c r="K44" s="104">
        <v>528707.76</v>
      </c>
      <c r="L44" s="99">
        <v>8238870.0</v>
      </c>
      <c r="M44" s="104">
        <v>423857.77</v>
      </c>
      <c r="N44" s="104">
        <v>422415.07000000007</v>
      </c>
      <c r="O44" s="104">
        <v>409108.63000000006</v>
      </c>
      <c r="P44" s="104">
        <v>429821.98000000004</v>
      </c>
      <c r="Q44" s="99">
        <v>6055111.0</v>
      </c>
      <c r="R44" s="104">
        <v>361940.74000000005</v>
      </c>
      <c r="S44" s="85"/>
      <c r="T44" s="85"/>
      <c r="U44" s="85"/>
      <c r="V44" s="85"/>
      <c r="W44" s="85"/>
      <c r="X44" s="85"/>
      <c r="Y44" s="85"/>
      <c r="Z44" s="85"/>
    </row>
    <row r="45" ht="12.75" customHeight="1">
      <c r="A45" s="95" t="s">
        <v>138</v>
      </c>
      <c r="B45" s="85"/>
      <c r="C45" s="85"/>
      <c r="D45" s="85"/>
      <c r="E45" s="85"/>
      <c r="F45" s="85"/>
      <c r="G45" s="85"/>
      <c r="H45" s="162">
        <f t="shared" ref="H45:R45" si="14">SUM(H43:H44)</f>
        <v>590551.71</v>
      </c>
      <c r="I45" s="162">
        <f t="shared" si="14"/>
        <v>546323.26</v>
      </c>
      <c r="J45" s="162">
        <f t="shared" si="14"/>
        <v>528707.76</v>
      </c>
      <c r="K45" s="162">
        <f t="shared" si="14"/>
        <v>423857.77</v>
      </c>
      <c r="L45" s="163">
        <f t="shared" si="14"/>
        <v>8086006.87</v>
      </c>
      <c r="M45" s="162">
        <f t="shared" si="14"/>
        <v>422415.07</v>
      </c>
      <c r="N45" s="162">
        <f t="shared" si="14"/>
        <v>409108.63</v>
      </c>
      <c r="O45" s="162">
        <f t="shared" si="14"/>
        <v>429821.98</v>
      </c>
      <c r="P45" s="162">
        <f t="shared" si="14"/>
        <v>361940.74</v>
      </c>
      <c r="Q45" s="163">
        <f t="shared" si="14"/>
        <v>5993193.97</v>
      </c>
      <c r="R45" s="162">
        <f t="shared" si="14"/>
        <v>471661.33</v>
      </c>
      <c r="S45" s="85"/>
      <c r="T45" s="85"/>
      <c r="U45" s="85"/>
      <c r="V45" s="85"/>
      <c r="W45" s="85"/>
      <c r="X45" s="85"/>
      <c r="Y45" s="85"/>
      <c r="Z45" s="85"/>
    </row>
    <row r="46" ht="12.75" customHeight="1">
      <c r="A46" s="164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99"/>
      <c r="M46" s="85"/>
      <c r="N46" s="85"/>
      <c r="O46" s="85"/>
      <c r="P46" s="85"/>
      <c r="Q46" s="99"/>
      <c r="R46" s="85"/>
      <c r="S46" s="85"/>
      <c r="T46" s="85"/>
      <c r="U46" s="85"/>
      <c r="V46" s="85"/>
      <c r="W46" s="85"/>
      <c r="X46" s="85"/>
      <c r="Y46" s="85"/>
      <c r="Z46" s="85"/>
    </row>
    <row r="47" ht="12.75" customHeight="1">
      <c r="A47" s="165" t="s">
        <v>139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94"/>
      <c r="M47" s="85"/>
      <c r="N47" s="85"/>
      <c r="O47" s="85"/>
      <c r="P47" s="85"/>
      <c r="Q47" s="94"/>
      <c r="R47" s="85"/>
      <c r="S47" s="85"/>
      <c r="T47" s="85"/>
      <c r="U47" s="85"/>
      <c r="V47" s="85"/>
      <c r="W47" s="85"/>
      <c r="X47" s="85"/>
      <c r="Y47" s="85"/>
      <c r="Z47" s="85"/>
    </row>
    <row r="48" ht="12.75" customHeight="1">
      <c r="A48" s="166"/>
      <c r="B48" s="85" t="s">
        <v>120</v>
      </c>
      <c r="C48" s="85"/>
      <c r="D48" s="85"/>
      <c r="E48" s="85"/>
      <c r="F48" s="85"/>
      <c r="G48" s="85"/>
      <c r="H48" s="157">
        <f t="shared" ref="H48:R48" si="15">H26</f>
        <v>54408.62</v>
      </c>
      <c r="I48" s="157">
        <f t="shared" si="15"/>
        <v>-4463.27</v>
      </c>
      <c r="J48" s="157">
        <f t="shared" si="15"/>
        <v>5766.53</v>
      </c>
      <c r="K48" s="157">
        <f t="shared" si="15"/>
        <v>-28229.18</v>
      </c>
      <c r="L48" s="158">
        <f t="shared" si="15"/>
        <v>27482.7</v>
      </c>
      <c r="M48" s="157">
        <f t="shared" si="15"/>
        <v>64598.73</v>
      </c>
      <c r="N48" s="157">
        <f t="shared" si="15"/>
        <v>7192.5</v>
      </c>
      <c r="O48" s="157">
        <f t="shared" si="15"/>
        <v>38976.7</v>
      </c>
      <c r="P48" s="157">
        <f t="shared" si="15"/>
        <v>31070.06</v>
      </c>
      <c r="Q48" s="158">
        <f t="shared" si="15"/>
        <v>141837.99</v>
      </c>
      <c r="R48" s="157">
        <f t="shared" si="15"/>
        <v>163172.1854</v>
      </c>
      <c r="S48" s="85"/>
      <c r="T48" s="85"/>
      <c r="U48" s="85"/>
      <c r="V48" s="85"/>
      <c r="W48" s="85"/>
      <c r="X48" s="85"/>
      <c r="Y48" s="85"/>
      <c r="Z48" s="85"/>
    </row>
    <row r="49" ht="12.75" customHeight="1">
      <c r="A49" s="155"/>
      <c r="B49" s="85" t="s">
        <v>122</v>
      </c>
      <c r="C49" s="85"/>
      <c r="D49" s="85"/>
      <c r="E49" s="85"/>
      <c r="F49" s="85"/>
      <c r="G49" s="85"/>
      <c r="H49" s="104">
        <f t="shared" ref="H49:R49" si="16">H28</f>
        <v>-5670.07</v>
      </c>
      <c r="I49" s="104">
        <f t="shared" si="16"/>
        <v>-7719.46</v>
      </c>
      <c r="J49" s="104">
        <f t="shared" si="16"/>
        <v>-11712.89</v>
      </c>
      <c r="K49" s="104">
        <f t="shared" si="16"/>
        <v>-11618.53</v>
      </c>
      <c r="L49" s="99">
        <f t="shared" si="16"/>
        <v>-36720.95</v>
      </c>
      <c r="M49" s="104">
        <f t="shared" si="16"/>
        <v>-8481.06</v>
      </c>
      <c r="N49" s="104">
        <f t="shared" si="16"/>
        <v>-6301.26</v>
      </c>
      <c r="O49" s="104">
        <f t="shared" si="16"/>
        <v>-5947.2</v>
      </c>
      <c r="P49" s="104">
        <f t="shared" si="16"/>
        <v>-7811.51</v>
      </c>
      <c r="Q49" s="99">
        <f t="shared" si="16"/>
        <v>-28541.03</v>
      </c>
      <c r="R49" s="104">
        <f t="shared" si="16"/>
        <v>-4341.33</v>
      </c>
      <c r="S49" s="85"/>
      <c r="T49" s="85"/>
      <c r="U49" s="85"/>
      <c r="V49" s="85"/>
      <c r="W49" s="85"/>
      <c r="X49" s="85"/>
      <c r="Y49" s="85"/>
      <c r="Z49" s="85"/>
    </row>
    <row r="50" ht="12.75" customHeight="1">
      <c r="A50" s="155"/>
      <c r="B50" s="85" t="s">
        <v>123</v>
      </c>
      <c r="C50" s="85"/>
      <c r="D50" s="85"/>
      <c r="E50" s="85"/>
      <c r="F50" s="85"/>
      <c r="G50" s="85"/>
      <c r="H50" s="104">
        <f t="shared" ref="H50:R50" si="17">H29</f>
        <v>-323.05</v>
      </c>
      <c r="I50" s="104">
        <f t="shared" si="17"/>
        <v>-70</v>
      </c>
      <c r="J50" s="104">
        <f t="shared" si="17"/>
        <v>-1491.28</v>
      </c>
      <c r="K50" s="104">
        <f t="shared" si="17"/>
        <v>0</v>
      </c>
      <c r="L50" s="99">
        <f t="shared" si="17"/>
        <v>-1884.33</v>
      </c>
      <c r="M50" s="104">
        <f t="shared" si="17"/>
        <v>0</v>
      </c>
      <c r="N50" s="104">
        <f t="shared" si="17"/>
        <v>0</v>
      </c>
      <c r="O50" s="104">
        <f t="shared" si="17"/>
        <v>0</v>
      </c>
      <c r="P50" s="104">
        <f t="shared" si="17"/>
        <v>0</v>
      </c>
      <c r="Q50" s="99">
        <f t="shared" si="17"/>
        <v>0</v>
      </c>
      <c r="R50" s="104">
        <f t="shared" si="17"/>
        <v>0</v>
      </c>
      <c r="S50" s="85"/>
      <c r="T50" s="85"/>
      <c r="U50" s="85"/>
      <c r="V50" s="85"/>
      <c r="W50" s="85"/>
      <c r="X50" s="85"/>
      <c r="Y50" s="85"/>
      <c r="Z50" s="85"/>
    </row>
    <row r="51" ht="12.75" customHeight="1">
      <c r="A51" s="167"/>
      <c r="B51" s="116" t="s">
        <v>140</v>
      </c>
      <c r="C51" s="116"/>
      <c r="D51" s="116"/>
      <c r="E51" s="116"/>
      <c r="F51" s="116"/>
      <c r="G51" s="85"/>
      <c r="H51" s="162">
        <f t="shared" ref="H51:R51" si="18">SUM(H48:H50)</f>
        <v>48415.5</v>
      </c>
      <c r="I51" s="162">
        <f t="shared" si="18"/>
        <v>-12252.73</v>
      </c>
      <c r="J51" s="162">
        <f t="shared" si="18"/>
        <v>-7437.64</v>
      </c>
      <c r="K51" s="162">
        <f t="shared" si="18"/>
        <v>-39847.71</v>
      </c>
      <c r="L51" s="163">
        <f t="shared" si="18"/>
        <v>-11122.58</v>
      </c>
      <c r="M51" s="162">
        <f t="shared" si="18"/>
        <v>56117.67</v>
      </c>
      <c r="N51" s="162">
        <f t="shared" si="18"/>
        <v>891.24</v>
      </c>
      <c r="O51" s="162">
        <f t="shared" si="18"/>
        <v>33029.5</v>
      </c>
      <c r="P51" s="162">
        <f t="shared" si="18"/>
        <v>23258.55</v>
      </c>
      <c r="Q51" s="163">
        <f t="shared" si="18"/>
        <v>113296.96</v>
      </c>
      <c r="R51" s="162">
        <f t="shared" si="18"/>
        <v>158830.8554</v>
      </c>
      <c r="S51" s="85"/>
      <c r="T51" s="85"/>
      <c r="U51" s="85"/>
      <c r="V51" s="85"/>
      <c r="W51" s="85"/>
      <c r="X51" s="85"/>
      <c r="Y51" s="85"/>
      <c r="Z51" s="85"/>
    </row>
    <row r="52" ht="12.7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ht="12.7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ht="12.7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ht="12.7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ht="12.7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ht="12.7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ht="12.7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ht="12.7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ht="12.7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ht="12.7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ht="12.7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ht="12.7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ht="12.7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ht="12.7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ht="12.7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ht="12.7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ht="12.7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ht="12.7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ht="12.7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ht="12.7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ht="12.7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ht="12.7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ht="12.7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ht="12.7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ht="12.7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ht="12.7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ht="12.7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ht="12.7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ht="12.7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ht="12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ht="12.7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ht="12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ht="12.7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ht="12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ht="12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ht="12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ht="12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ht="12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ht="12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ht="12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ht="12.7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ht="12.7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ht="12.7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ht="12.7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ht="12.7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ht="12.7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ht="12.7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ht="12.7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ht="12.7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ht="12.7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ht="12.7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ht="12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ht="12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ht="12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ht="12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ht="12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ht="12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ht="12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ht="12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ht="12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ht="12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ht="12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ht="12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ht="12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ht="12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ht="12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ht="12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ht="12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ht="12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ht="12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ht="12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ht="12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ht="12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ht="12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ht="12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ht="12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ht="12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ht="12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ht="12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ht="12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ht="12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ht="12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ht="12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ht="12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ht="12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ht="12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ht="12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ht="12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ht="12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ht="12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ht="12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ht="12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ht="12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ht="12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ht="12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ht="12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ht="12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ht="12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ht="12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ht="12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ht="12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ht="12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ht="12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ht="12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ht="12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ht="12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ht="12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ht="12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ht="12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ht="12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ht="12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ht="12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ht="12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ht="12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ht="12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ht="12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ht="12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ht="12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ht="12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ht="12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ht="12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ht="12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ht="12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ht="12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ht="12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ht="12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ht="12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ht="12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ht="12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ht="12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ht="12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ht="12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ht="12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ht="12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ht="12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ht="12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ht="12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ht="12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ht="12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ht="12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ht="12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ht="12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ht="12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ht="12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ht="12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ht="12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ht="12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ht="12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ht="12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ht="12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ht="12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ht="12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ht="12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ht="12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ht="12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ht="12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ht="12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ht="12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ht="12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ht="12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ht="12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ht="12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ht="12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ht="12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ht="12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ht="12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ht="12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ht="12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ht="12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ht="12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2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2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2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2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2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2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2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2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2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2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2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2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2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2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2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2.7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ht="12.7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ht="12.7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ht="12.7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ht="12.7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ht="12.7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ht="12.7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ht="12.7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ht="12.7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ht="12.7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ht="12.7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ht="12.7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ht="12.7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ht="12.7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ht="12.7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5:K5"/>
    <mergeCell ref="M5:P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11" width="14.86"/>
  </cols>
  <sheetData>
    <row r="1">
      <c r="A1" s="2" t="s">
        <v>1</v>
      </c>
    </row>
    <row r="3">
      <c r="C3" s="87" t="s">
        <v>54</v>
      </c>
      <c r="G3" s="87" t="s">
        <v>54</v>
      </c>
      <c r="K3" s="87" t="s">
        <v>54</v>
      </c>
    </row>
    <row r="4">
      <c r="C4" s="89" t="s">
        <v>56</v>
      </c>
      <c r="D4" s="89" t="s">
        <v>57</v>
      </c>
      <c r="E4" s="89" t="s">
        <v>58</v>
      </c>
      <c r="F4" s="89" t="s">
        <v>59</v>
      </c>
      <c r="G4" s="89" t="s">
        <v>56</v>
      </c>
      <c r="H4" s="89" t="s">
        <v>57</v>
      </c>
      <c r="I4" s="89" t="s">
        <v>58</v>
      </c>
      <c r="J4" s="89" t="s">
        <v>59</v>
      </c>
      <c r="K4" s="89" t="s">
        <v>56</v>
      </c>
    </row>
    <row r="5">
      <c r="C5" s="91">
        <v>2021.0</v>
      </c>
      <c r="D5" s="91">
        <v>2021.0</v>
      </c>
      <c r="E5" s="91">
        <v>2021.0</v>
      </c>
      <c r="F5" s="91">
        <v>2021.0</v>
      </c>
      <c r="G5" s="91">
        <v>2022.0</v>
      </c>
      <c r="H5" s="91">
        <v>2022.0</v>
      </c>
      <c r="I5" s="91">
        <v>2022.0</v>
      </c>
      <c r="J5" s="91">
        <v>2022.0</v>
      </c>
      <c r="K5" s="91">
        <v>2023.0</v>
      </c>
    </row>
    <row r="6">
      <c r="B6" s="43" t="s">
        <v>141</v>
      </c>
      <c r="C6" s="168">
        <f>'Income Statement'!F9</f>
        <v>501429.74</v>
      </c>
      <c r="D6" s="168">
        <f>'Income Statement'!G9</f>
        <v>513924.39</v>
      </c>
      <c r="E6" s="168">
        <f>'Income Statement'!H9</f>
        <v>523842.69</v>
      </c>
      <c r="F6" s="168">
        <f>'Income Statement'!I9</f>
        <v>539652.26</v>
      </c>
      <c r="G6" s="168">
        <f>'Income Statement'!K9</f>
        <v>550743.69</v>
      </c>
      <c r="H6" s="168">
        <f>'Income Statement'!L9</f>
        <v>557909.87</v>
      </c>
      <c r="I6" s="168">
        <f>'Income Statement'!M9</f>
        <v>554791.23</v>
      </c>
      <c r="J6" s="168">
        <f>'Income Statement'!N9</f>
        <v>549643.71</v>
      </c>
      <c r="K6" s="168">
        <f>'Income Statement'!P9</f>
        <v>571305.21</v>
      </c>
    </row>
    <row r="7">
      <c r="B7" s="43" t="s">
        <v>142</v>
      </c>
      <c r="C7" s="169">
        <v>33.0</v>
      </c>
      <c r="D7" s="169">
        <v>33.0</v>
      </c>
      <c r="E7" s="169">
        <v>33.0</v>
      </c>
      <c r="F7" s="169">
        <v>33.0</v>
      </c>
      <c r="G7" s="169">
        <v>34.0</v>
      </c>
      <c r="H7" s="169">
        <v>34.0</v>
      </c>
      <c r="I7" s="169">
        <v>34.0</v>
      </c>
      <c r="J7" s="169">
        <v>34.0</v>
      </c>
      <c r="K7" s="169">
        <v>34.0</v>
      </c>
    </row>
    <row r="8">
      <c r="C8" s="169"/>
      <c r="D8" s="169"/>
      <c r="E8" s="169"/>
      <c r="F8" s="169"/>
      <c r="G8" s="169"/>
      <c r="H8" s="169"/>
      <c r="I8" s="169"/>
      <c r="J8" s="169"/>
      <c r="K8" s="169"/>
    </row>
    <row r="9">
      <c r="B9" s="84" t="s">
        <v>143</v>
      </c>
      <c r="C9" s="170">
        <f t="shared" ref="C9:K9" si="1">C6/C7</f>
        <v>15194.84061</v>
      </c>
      <c r="D9" s="170">
        <f t="shared" si="1"/>
        <v>15573.46636</v>
      </c>
      <c r="E9" s="170">
        <f t="shared" si="1"/>
        <v>15874.02091</v>
      </c>
      <c r="F9" s="170">
        <f t="shared" si="1"/>
        <v>16353.09879</v>
      </c>
      <c r="G9" s="170">
        <f t="shared" si="1"/>
        <v>16198.34382</v>
      </c>
      <c r="H9" s="170">
        <f t="shared" si="1"/>
        <v>16409.11382</v>
      </c>
      <c r="I9" s="170">
        <f t="shared" si="1"/>
        <v>16317.38912</v>
      </c>
      <c r="J9" s="170">
        <f t="shared" si="1"/>
        <v>16165.99147</v>
      </c>
      <c r="K9" s="170">
        <f t="shared" si="1"/>
        <v>16803.09441</v>
      </c>
    </row>
    <row r="10">
      <c r="B10" s="43" t="s">
        <v>144</v>
      </c>
      <c r="C10" s="47">
        <v>89.0</v>
      </c>
      <c r="D10" s="47">
        <v>200.0</v>
      </c>
      <c r="E10" s="47">
        <v>204.0</v>
      </c>
      <c r="F10" s="47">
        <v>444.0</v>
      </c>
      <c r="G10" s="47">
        <v>2446.0</v>
      </c>
      <c r="H10" s="47">
        <v>5000.0</v>
      </c>
      <c r="I10" s="47">
        <v>1655.0</v>
      </c>
      <c r="J10" s="47">
        <v>1244.0</v>
      </c>
      <c r="K10" s="47">
        <v>322.0</v>
      </c>
    </row>
    <row r="11">
      <c r="B11" s="84" t="s">
        <v>145</v>
      </c>
      <c r="C11" s="170">
        <f t="shared" ref="C11:J11" si="2">D9</f>
        <v>15573.46636</v>
      </c>
      <c r="D11" s="170">
        <f t="shared" si="2"/>
        <v>15874.02091</v>
      </c>
      <c r="E11" s="170">
        <f t="shared" si="2"/>
        <v>16353.09879</v>
      </c>
      <c r="F11" s="170">
        <f t="shared" si="2"/>
        <v>16198.34382</v>
      </c>
      <c r="G11" s="170">
        <f t="shared" si="2"/>
        <v>16409.11382</v>
      </c>
      <c r="H11" s="170">
        <f t="shared" si="2"/>
        <v>16317.38912</v>
      </c>
      <c r="I11" s="170">
        <f t="shared" si="2"/>
        <v>16165.99147</v>
      </c>
      <c r="J11" s="170">
        <f t="shared" si="2"/>
        <v>16803.09441</v>
      </c>
      <c r="K11" s="170">
        <v>18446.0</v>
      </c>
    </row>
    <row r="13">
      <c r="B13" s="43"/>
      <c r="D13" s="76"/>
      <c r="E13" s="76"/>
      <c r="F13" s="76"/>
      <c r="G13" s="76"/>
      <c r="H13" s="76"/>
      <c r="I13" s="76"/>
      <c r="J13" s="76"/>
      <c r="K13" s="7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F3"/>
    <mergeCell ref="G3:J3"/>
  </mergeCells>
  <printOptions/>
  <pageMargins bottom="0.75" footer="0.0" header="0.0" left="0.7" right="0.7" top="0.75"/>
  <pageSetup orientation="landscape"/>
  <drawing r:id="rId1"/>
</worksheet>
</file>